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_irakli\Desktop\2018\2019\სოცილაური სახლი - სამშენებლო\ასატვირთი\ხარჯთაღრიცხვა\"/>
    </mc:Choice>
  </mc:AlternateContent>
  <bookViews>
    <workbookView xWindow="0" yWindow="0" windowWidth="20490" windowHeight="7755" tabRatio="940"/>
  </bookViews>
  <sheets>
    <sheet name="K.X." sheetId="48" r:id="rId1"/>
    <sheet name="ob.xar. IIIkorp" sheetId="49" r:id="rId2"/>
    <sheet name="qvabuli" sheetId="77" r:id="rId3"/>
    <sheet name="konstruqciuli nawili" sheetId="78" r:id="rId4"/>
    <sheet name="samsheneblo (2)" sheetId="80" r:id="rId5"/>
    <sheet name="saparkinge adgili" sheetId="81" r:id="rId6"/>
    <sheet name="shida kanalizacia" sheetId="57" r:id="rId7"/>
    <sheet name="civi i wyali" sheetId="56" r:id="rId8"/>
    <sheet name="eleqtrooba s" sheetId="82" r:id="rId9"/>
    <sheet name="el.momarageba binebi" sheetId="58" r:id="rId10"/>
    <sheet name="liftida gen" sheetId="79" r:id="rId11"/>
    <sheet name="saxanzro" sheetId="63" r:id="rId12"/>
    <sheet name="ventilacia" sheetId="83" r:id="rId13"/>
  </sheets>
  <definedNames>
    <definedName name="_xlnm._FilterDatabase" localSheetId="7" hidden="1">'civi i wyali'!$A$12:$IV$108</definedName>
    <definedName name="_xlnm._FilterDatabase" localSheetId="9" hidden="1">'el.momarageba binebi'!$A$9:$M$71</definedName>
    <definedName name="_xlnm._FilterDatabase" localSheetId="8" hidden="1">'eleqtrooba s'!$A$5:$M$330</definedName>
    <definedName name="_xlnm._FilterDatabase" localSheetId="3" hidden="1">'konstruqciuli nawili'!$A$6:$M$154</definedName>
    <definedName name="_xlnm._FilterDatabase" localSheetId="4" hidden="1">'samsheneblo (2)'!$A$9:$M$202</definedName>
    <definedName name="_xlnm._FilterDatabase" localSheetId="6" hidden="1">'shida kanalizacia'!$A$11:$M$63</definedName>
    <definedName name="_xlnm._FilterDatabase" localSheetId="12" hidden="1">ventilacia!$A$9:$IX$106</definedName>
    <definedName name="_xlnm.Print_Titles" localSheetId="7">'civi i wyali'!$12:$12</definedName>
    <definedName name="_xlnm.Print_Titles" localSheetId="9">'el.momarageba binebi'!$9:$9</definedName>
    <definedName name="_xlnm.Print_Titles" localSheetId="0">K.X.!$9:$9</definedName>
    <definedName name="_xlnm.Print_Titles" localSheetId="11">saxanzro!$9:$9</definedName>
    <definedName name="_xlnm.Print_Titles" localSheetId="6">'shida kanalizacia'!$11:$11</definedName>
    <definedName name="_xlnm.Print_Area" localSheetId="7">'civi i wyali'!$A$1:$M$111</definedName>
    <definedName name="_xlnm.Print_Area" localSheetId="0">K.X.!$A$1:$H$20</definedName>
    <definedName name="_xlnm.Print_Area" localSheetId="3">'konstruqciuli nawili'!$A$1:$M$158</definedName>
    <definedName name="_xlnm.Print_Area" localSheetId="10">'liftida gen'!$A$1:$M$28</definedName>
    <definedName name="_xlnm.Print_Area" localSheetId="1">'ob.xar. IIIkorp'!$A$1:$I$20</definedName>
    <definedName name="_xlnm.Print_Area" localSheetId="4">'samsheneblo (2)'!$A$1:$M$220</definedName>
    <definedName name="_xlnm.Print_Area" localSheetId="5">'saparkinge adgili'!$A$1:$X$50</definedName>
    <definedName name="_xlnm.Print_Area" localSheetId="6">'shida kanalizacia'!$A$1:$M$70</definedName>
  </definedNames>
  <calcPr calcId="162913"/>
</workbook>
</file>

<file path=xl/calcChain.xml><?xml version="1.0" encoding="utf-8"?>
<calcChain xmlns="http://schemas.openxmlformats.org/spreadsheetml/2006/main">
  <c r="F82" i="78" l="1"/>
  <c r="F46" i="78"/>
  <c r="F131" i="80" l="1"/>
  <c r="H131" i="80" s="1"/>
  <c r="M131" i="80" s="1"/>
  <c r="E130" i="80"/>
  <c r="F130" i="80" s="1"/>
  <c r="H130" i="80" s="1"/>
  <c r="M130" i="80" s="1"/>
  <c r="F129" i="80"/>
  <c r="L129" i="80" s="1"/>
  <c r="M129" i="80" s="1"/>
  <c r="E128" i="80"/>
  <c r="F128" i="80" s="1"/>
  <c r="L128" i="80" s="1"/>
  <c r="M128" i="80" s="1"/>
  <c r="E127" i="80"/>
  <c r="F127" i="80" s="1"/>
  <c r="J127" i="80" s="1"/>
  <c r="M127" i="80" s="1"/>
  <c r="F124" i="80"/>
  <c r="H124" i="80" s="1"/>
  <c r="M124" i="80" s="1"/>
  <c r="E123" i="80"/>
  <c r="F123" i="80" s="1"/>
  <c r="H123" i="80" s="1"/>
  <c r="M123" i="80" s="1"/>
  <c r="F122" i="80"/>
  <c r="L122" i="80" s="1"/>
  <c r="M122" i="80" s="1"/>
  <c r="E121" i="80"/>
  <c r="F121" i="80" s="1"/>
  <c r="L121" i="80" s="1"/>
  <c r="M121" i="80" s="1"/>
  <c r="E120" i="80"/>
  <c r="F120" i="80" s="1"/>
  <c r="J120" i="80" s="1"/>
  <c r="M120" i="80" s="1"/>
  <c r="M30" i="63" l="1"/>
  <c r="H30" i="63"/>
  <c r="H84" i="82" l="1"/>
  <c r="M84" i="82" s="1"/>
  <c r="F22" i="80" l="1"/>
  <c r="H22" i="80" s="1"/>
  <c r="M22" i="80" s="1"/>
  <c r="F21" i="80"/>
  <c r="H21" i="80" s="1"/>
  <c r="M21" i="80" s="1"/>
  <c r="F20" i="80"/>
  <c r="H20" i="80" s="1"/>
  <c r="M20" i="80" s="1"/>
  <c r="F19" i="80"/>
  <c r="L19" i="80" s="1"/>
  <c r="M19" i="80" s="1"/>
  <c r="F18" i="80"/>
  <c r="J18" i="80" s="1"/>
  <c r="M18" i="80" s="1"/>
  <c r="G19" i="49" l="1"/>
  <c r="F11" i="79" l="1"/>
  <c r="L11" i="79" s="1"/>
  <c r="F9" i="79"/>
  <c r="H9" i="79" s="1"/>
  <c r="F83" i="83"/>
  <c r="T83" i="83" s="1"/>
  <c r="F82" i="83"/>
  <c r="L82" i="83" s="1"/>
  <c r="F81" i="83"/>
  <c r="T81" i="83" s="1"/>
  <c r="F80" i="83"/>
  <c r="L80" i="83" s="1"/>
  <c r="T79" i="83"/>
  <c r="F19" i="63"/>
  <c r="F28" i="58"/>
  <c r="L301" i="82"/>
  <c r="L299" i="82"/>
  <c r="L296" i="82"/>
  <c r="L294" i="82"/>
  <c r="L293" i="82"/>
  <c r="L292" i="82"/>
  <c r="J301" i="82"/>
  <c r="J299" i="82"/>
  <c r="J296" i="82"/>
  <c r="J294" i="82"/>
  <c r="J293" i="82"/>
  <c r="J292" i="82"/>
  <c r="H305" i="82"/>
  <c r="H304" i="82"/>
  <c r="H303" i="82"/>
  <c r="H302" i="82"/>
  <c r="H301" i="82"/>
  <c r="H300" i="82"/>
  <c r="H299" i="82"/>
  <c r="H298" i="82"/>
  <c r="H297" i="82"/>
  <c r="H296" i="82"/>
  <c r="H295" i="82"/>
  <c r="H294" i="82"/>
  <c r="H292" i="82"/>
  <c r="H290" i="82"/>
  <c r="H289" i="82"/>
  <c r="H288" i="82"/>
  <c r="H278" i="82"/>
  <c r="M278" i="82" s="1"/>
  <c r="H277" i="82"/>
  <c r="M277" i="82" s="1"/>
  <c r="H276" i="82"/>
  <c r="M276" i="82" s="1"/>
  <c r="H275" i="82"/>
  <c r="M275" i="82" s="1"/>
  <c r="H274" i="82"/>
  <c r="M274" i="82" s="1"/>
  <c r="H273" i="82"/>
  <c r="M273" i="82" s="1"/>
  <c r="H272" i="82"/>
  <c r="M272" i="82" s="1"/>
  <c r="H271" i="82"/>
  <c r="M271" i="82" s="1"/>
  <c r="H270" i="82"/>
  <c r="M270" i="82" s="1"/>
  <c r="H269" i="82"/>
  <c r="M269" i="82" s="1"/>
  <c r="H268" i="82"/>
  <c r="M268" i="82" s="1"/>
  <c r="H267" i="82"/>
  <c r="M267" i="82" s="1"/>
  <c r="H265" i="82"/>
  <c r="M265" i="82" s="1"/>
  <c r="H264" i="82"/>
  <c r="M264" i="82" s="1"/>
  <c r="H241" i="82"/>
  <c r="M241" i="82" s="1"/>
  <c r="H231" i="82"/>
  <c r="M231" i="82" s="1"/>
  <c r="H209" i="82"/>
  <c r="M209" i="82" s="1"/>
  <c r="H208" i="82"/>
  <c r="M208" i="82" s="1"/>
  <c r="H185" i="82"/>
  <c r="M185" i="82" s="1"/>
  <c r="H181" i="82"/>
  <c r="M181" i="82" s="1"/>
  <c r="H177" i="82"/>
  <c r="M177" i="82" s="1"/>
  <c r="H168" i="82"/>
  <c r="M168" i="82" s="1"/>
  <c r="H167" i="82"/>
  <c r="M167" i="82" s="1"/>
  <c r="H162" i="82"/>
  <c r="M162" i="82" s="1"/>
  <c r="H158" i="82"/>
  <c r="M158" i="82" s="1"/>
  <c r="H154" i="82"/>
  <c r="M154" i="82" s="1"/>
  <c r="H153" i="82"/>
  <c r="M153" i="82" s="1"/>
  <c r="H152" i="82"/>
  <c r="M152" i="82" s="1"/>
  <c r="H148" i="82"/>
  <c r="M148" i="82" s="1"/>
  <c r="H147" i="82"/>
  <c r="M147" i="82" s="1"/>
  <c r="H146" i="82"/>
  <c r="M146" i="82" s="1"/>
  <c r="H135" i="82"/>
  <c r="M135" i="82" s="1"/>
  <c r="H134" i="82"/>
  <c r="M134" i="82" s="1"/>
  <c r="H128" i="82"/>
  <c r="M128" i="82" s="1"/>
  <c r="H127" i="82"/>
  <c r="M127" i="82" s="1"/>
  <c r="H123" i="82"/>
  <c r="M123" i="82" s="1"/>
  <c r="H122" i="82"/>
  <c r="M122" i="82" s="1"/>
  <c r="H116" i="82"/>
  <c r="M116" i="82" s="1"/>
  <c r="H115" i="82"/>
  <c r="M115" i="82" s="1"/>
  <c r="H111" i="82"/>
  <c r="M111" i="82" s="1"/>
  <c r="H110" i="82"/>
  <c r="M110" i="82" s="1"/>
  <c r="H95" i="82"/>
  <c r="M95" i="82" s="1"/>
  <c r="H94" i="82"/>
  <c r="M94" i="82" s="1"/>
  <c r="H88" i="82"/>
  <c r="M88" i="82" s="1"/>
  <c r="H87" i="82"/>
  <c r="M87" i="82" s="1"/>
  <c r="H86" i="82"/>
  <c r="M86" i="82" s="1"/>
  <c r="H85" i="82"/>
  <c r="M85" i="82" s="1"/>
  <c r="H48" i="82"/>
  <c r="M48" i="82" s="1"/>
  <c r="H27" i="82"/>
  <c r="M27" i="82" s="1"/>
  <c r="H293" i="82"/>
  <c r="J288" i="82"/>
  <c r="J289" i="82"/>
  <c r="J290" i="82"/>
  <c r="J295" i="82"/>
  <c r="J297" i="82"/>
  <c r="J298" i="82"/>
  <c r="J300" i="82"/>
  <c r="J302" i="82"/>
  <c r="J303" i="82"/>
  <c r="J304" i="82"/>
  <c r="J305" i="82"/>
  <c r="L288" i="82"/>
  <c r="L289" i="82"/>
  <c r="L290" i="82"/>
  <c r="L295" i="82"/>
  <c r="L297" i="82"/>
  <c r="L298" i="82"/>
  <c r="L300" i="82"/>
  <c r="L302" i="82"/>
  <c r="L303" i="82"/>
  <c r="L304" i="82"/>
  <c r="L305" i="82"/>
  <c r="H266" i="82"/>
  <c r="M266" i="82" s="1"/>
  <c r="F261" i="82"/>
  <c r="F318" i="82"/>
  <c r="F320" i="82" s="1"/>
  <c r="L320" i="82" s="1"/>
  <c r="F313" i="82"/>
  <c r="F311" i="82"/>
  <c r="F248" i="82"/>
  <c r="F247" i="82"/>
  <c r="F246" i="82"/>
  <c r="C246" i="82"/>
  <c r="F245" i="82"/>
  <c r="F244" i="82"/>
  <c r="C241" i="82"/>
  <c r="F237" i="82"/>
  <c r="H237" i="82" s="1"/>
  <c r="M237" i="82" s="1"/>
  <c r="F207" i="82"/>
  <c r="H207" i="82" s="1"/>
  <c r="F202" i="82"/>
  <c r="H202" i="82" s="1"/>
  <c r="M202" i="82" s="1"/>
  <c r="F201" i="82"/>
  <c r="L201" i="82" s="1"/>
  <c r="M201" i="82" s="1"/>
  <c r="F200" i="82"/>
  <c r="J200" i="82" s="1"/>
  <c r="M200" i="82" s="1"/>
  <c r="F198" i="82"/>
  <c r="H198" i="82" s="1"/>
  <c r="M198" i="82" s="1"/>
  <c r="F194" i="82"/>
  <c r="H194" i="82" s="1"/>
  <c r="M194" i="82" s="1"/>
  <c r="F189" i="82"/>
  <c r="L189" i="82" s="1"/>
  <c r="M189" i="82" s="1"/>
  <c r="F188" i="82"/>
  <c r="J188" i="82" s="1"/>
  <c r="M188" i="82" s="1"/>
  <c r="C185" i="82"/>
  <c r="E184" i="82"/>
  <c r="E183" i="82"/>
  <c r="F174" i="82"/>
  <c r="C177" i="82"/>
  <c r="F178" i="82"/>
  <c r="F173" i="82"/>
  <c r="H173" i="82" s="1"/>
  <c r="M173" i="82" s="1"/>
  <c r="F169" i="82"/>
  <c r="F164" i="82"/>
  <c r="F81" i="82"/>
  <c r="F83" i="82" s="1"/>
  <c r="L83" i="82" s="1"/>
  <c r="M83" i="82" s="1"/>
  <c r="F155" i="82"/>
  <c r="C158" i="82"/>
  <c r="F159" i="82"/>
  <c r="F144" i="82"/>
  <c r="F112" i="82"/>
  <c r="F114" i="82" s="1"/>
  <c r="F107" i="82"/>
  <c r="F108" i="82" s="1"/>
  <c r="F106" i="82"/>
  <c r="F105" i="82"/>
  <c r="J105" i="82" s="1"/>
  <c r="M105" i="82" s="1"/>
  <c r="F103" i="82"/>
  <c r="H103" i="82" s="1"/>
  <c r="M103" i="82" s="1"/>
  <c r="F102" i="82"/>
  <c r="F101" i="82"/>
  <c r="F99" i="82"/>
  <c r="H99" i="82" s="1"/>
  <c r="M99" i="82" s="1"/>
  <c r="F98" i="82"/>
  <c r="F97" i="82"/>
  <c r="J97" i="82" s="1"/>
  <c r="M97" i="82" s="1"/>
  <c r="F93" i="82"/>
  <c r="H93" i="82" s="1"/>
  <c r="M93" i="82" s="1"/>
  <c r="C93" i="82"/>
  <c r="F92" i="82"/>
  <c r="L92" i="82" s="1"/>
  <c r="M92" i="82" s="1"/>
  <c r="F91" i="82"/>
  <c r="F79" i="82"/>
  <c r="H79" i="82" s="1"/>
  <c r="M79" i="82" s="1"/>
  <c r="F75" i="82"/>
  <c r="H75" i="82" s="1"/>
  <c r="M75" i="82" s="1"/>
  <c r="C75" i="82"/>
  <c r="F74" i="82"/>
  <c r="L74" i="82" s="1"/>
  <c r="M74" i="82" s="1"/>
  <c r="F73" i="82"/>
  <c r="F31" i="82"/>
  <c r="H31" i="82" s="1"/>
  <c r="M31" i="82" s="1"/>
  <c r="F30" i="82"/>
  <c r="L30" i="82" s="1"/>
  <c r="M30" i="82" s="1"/>
  <c r="F29" i="82"/>
  <c r="J29" i="82" s="1"/>
  <c r="M29" i="82" s="1"/>
  <c r="C31" i="82"/>
  <c r="M289" i="82" l="1"/>
  <c r="M303" i="82"/>
  <c r="M297" i="82"/>
  <c r="M288" i="82"/>
  <c r="M295" i="82"/>
  <c r="J81" i="83"/>
  <c r="M298" i="82"/>
  <c r="M294" i="82"/>
  <c r="H11" i="79"/>
  <c r="M296" i="82"/>
  <c r="J11" i="79"/>
  <c r="M11" i="79" s="1"/>
  <c r="L9" i="79"/>
  <c r="J9" i="79"/>
  <c r="M305" i="82"/>
  <c r="M300" i="82"/>
  <c r="M290" i="82"/>
  <c r="M320" i="82"/>
  <c r="L321" i="82"/>
  <c r="M304" i="82"/>
  <c r="M292" i="82"/>
  <c r="M299" i="82"/>
  <c r="M302" i="82"/>
  <c r="M293" i="82"/>
  <c r="M301" i="82"/>
  <c r="M207" i="82"/>
  <c r="J83" i="83"/>
  <c r="H80" i="83"/>
  <c r="T80" i="83"/>
  <c r="L81" i="83"/>
  <c r="H82" i="83"/>
  <c r="T82" i="83"/>
  <c r="L83" i="83"/>
  <c r="J80" i="83"/>
  <c r="J82" i="83"/>
  <c r="H81" i="83"/>
  <c r="H83" i="83"/>
  <c r="L114" i="82"/>
  <c r="M114" i="82" s="1"/>
  <c r="L98" i="82"/>
  <c r="M98" i="82" s="1"/>
  <c r="L102" i="82"/>
  <c r="M102" i="82" s="1"/>
  <c r="L245" i="82"/>
  <c r="M245" i="82" s="1"/>
  <c r="J73" i="82"/>
  <c r="M73" i="82" s="1"/>
  <c r="J101" i="82"/>
  <c r="M101" i="82" s="1"/>
  <c r="J91" i="82"/>
  <c r="M91" i="82" s="1"/>
  <c r="J108" i="82"/>
  <c r="M108" i="82" s="1"/>
  <c r="J244" i="82"/>
  <c r="M244" i="82" s="1"/>
  <c r="H248" i="82"/>
  <c r="M248" i="82" s="1"/>
  <c r="H247" i="82"/>
  <c r="M247" i="82" s="1"/>
  <c r="H106" i="82"/>
  <c r="M106" i="82" s="1"/>
  <c r="H246" i="82"/>
  <c r="M246" i="82" s="1"/>
  <c r="F82" i="82"/>
  <c r="F113" i="82"/>
  <c r="F109" i="82"/>
  <c r="F78" i="82"/>
  <c r="F77" i="82"/>
  <c r="F71" i="82"/>
  <c r="F70" i="82"/>
  <c r="F69" i="82"/>
  <c r="F67" i="82"/>
  <c r="F66" i="82"/>
  <c r="F65" i="82"/>
  <c r="F63" i="82"/>
  <c r="F62" i="82"/>
  <c r="F61" i="82"/>
  <c r="F59" i="82"/>
  <c r="F58" i="82"/>
  <c r="F57" i="82"/>
  <c r="F35" i="82"/>
  <c r="F34" i="82"/>
  <c r="F33" i="82"/>
  <c r="F39" i="82"/>
  <c r="H39" i="82" s="1"/>
  <c r="M39" i="82" s="1"/>
  <c r="H76" i="56"/>
  <c r="M76" i="56" s="1"/>
  <c r="F68" i="56"/>
  <c r="H66" i="56"/>
  <c r="M66" i="56" s="1"/>
  <c r="H67" i="56"/>
  <c r="M67" i="56" s="1"/>
  <c r="F74" i="56"/>
  <c r="H73" i="56"/>
  <c r="M73" i="56" s="1"/>
  <c r="H70" i="56"/>
  <c r="M70" i="56" s="1"/>
  <c r="M82" i="83" l="1"/>
  <c r="M9" i="79"/>
  <c r="M80" i="83"/>
  <c r="M83" i="83"/>
  <c r="M81" i="83"/>
  <c r="L34" i="82"/>
  <c r="M34" i="82" s="1"/>
  <c r="L70" i="82"/>
  <c r="M70" i="82" s="1"/>
  <c r="L66" i="82"/>
  <c r="M66" i="82" s="1"/>
  <c r="L62" i="82"/>
  <c r="M62" i="82" s="1"/>
  <c r="L109" i="82"/>
  <c r="M109" i="82" s="1"/>
  <c r="L58" i="82"/>
  <c r="M58" i="82" s="1"/>
  <c r="L78" i="82"/>
  <c r="M78" i="82" s="1"/>
  <c r="J113" i="82"/>
  <c r="M113" i="82" s="1"/>
  <c r="J33" i="82"/>
  <c r="M33" i="82" s="1"/>
  <c r="J65" i="82"/>
  <c r="M65" i="82" s="1"/>
  <c r="J57" i="82"/>
  <c r="M57" i="82" s="1"/>
  <c r="J77" i="82"/>
  <c r="M77" i="82" s="1"/>
  <c r="J69" i="82"/>
  <c r="M69" i="82" s="1"/>
  <c r="J82" i="82"/>
  <c r="M82" i="82" s="1"/>
  <c r="J61" i="82"/>
  <c r="M61" i="82" s="1"/>
  <c r="H59" i="82"/>
  <c r="M59" i="82" s="1"/>
  <c r="H35" i="82"/>
  <c r="M35" i="82" s="1"/>
  <c r="H71" i="82"/>
  <c r="M71" i="82" s="1"/>
  <c r="H63" i="82"/>
  <c r="M63" i="82" s="1"/>
  <c r="H67" i="82"/>
  <c r="M67" i="82" s="1"/>
  <c r="F97" i="56"/>
  <c r="H96" i="56"/>
  <c r="M96" i="56" s="1"/>
  <c r="F92" i="56"/>
  <c r="F29" i="56"/>
  <c r="H29" i="56" s="1"/>
  <c r="M29" i="56" s="1"/>
  <c r="H18" i="56"/>
  <c r="M18" i="56" s="1"/>
  <c r="E19" i="56"/>
  <c r="F19" i="56" s="1"/>
  <c r="H19" i="56" s="1"/>
  <c r="M19" i="56" s="1"/>
  <c r="E16" i="56"/>
  <c r="F28" i="56"/>
  <c r="L28" i="56" s="1"/>
  <c r="M28" i="56" s="1"/>
  <c r="E25" i="56"/>
  <c r="F25" i="56" s="1"/>
  <c r="H25" i="56" s="1"/>
  <c r="M25" i="56" s="1"/>
  <c r="H24" i="56"/>
  <c r="M24" i="56" s="1"/>
  <c r="F23" i="56"/>
  <c r="H23" i="56" s="1"/>
  <c r="M23" i="56" s="1"/>
  <c r="E22" i="56"/>
  <c r="F22" i="56" s="1"/>
  <c r="L22" i="56" s="1"/>
  <c r="M22" i="56" s="1"/>
  <c r="F21" i="56"/>
  <c r="J21" i="56" s="1"/>
  <c r="M21" i="56" s="1"/>
  <c r="C17" i="56"/>
  <c r="F17" i="56"/>
  <c r="H17" i="56" s="1"/>
  <c r="F16" i="56"/>
  <c r="L16" i="56" s="1"/>
  <c r="F15" i="56"/>
  <c r="J15" i="56" s="1"/>
  <c r="M15" i="56" l="1"/>
  <c r="M16" i="56"/>
  <c r="M17" i="56"/>
  <c r="F27" i="56"/>
  <c r="J27" i="56" s="1"/>
  <c r="M27" i="56" s="1"/>
  <c r="F30" i="56"/>
  <c r="H30" i="56" s="1"/>
  <c r="M30" i="56" s="1"/>
  <c r="H54" i="57"/>
  <c r="M54" i="57" s="1"/>
  <c r="F104" i="80"/>
  <c r="H104" i="80" s="1"/>
  <c r="M104" i="80" s="1"/>
  <c r="F103" i="80"/>
  <c r="J103" i="80" s="1"/>
  <c r="M103" i="80" s="1"/>
  <c r="F21" i="81"/>
  <c r="F11" i="81"/>
  <c r="F187" i="80"/>
  <c r="F133" i="80"/>
  <c r="F117" i="80"/>
  <c r="F116" i="80"/>
  <c r="F115" i="80"/>
  <c r="F114" i="80"/>
  <c r="F82" i="80" l="1"/>
  <c r="H205" i="80" l="1"/>
  <c r="M205" i="80" s="1"/>
  <c r="H204" i="80"/>
  <c r="M204" i="80" s="1"/>
  <c r="F208" i="80"/>
  <c r="H208" i="80" s="1"/>
  <c r="M208" i="80" s="1"/>
  <c r="F199" i="80"/>
  <c r="H199" i="80" s="1"/>
  <c r="M199" i="80" s="1"/>
  <c r="F198" i="80"/>
  <c r="H198" i="80" s="1"/>
  <c r="M198" i="80" s="1"/>
  <c r="F197" i="80"/>
  <c r="H197" i="80" s="1"/>
  <c r="M197" i="80" s="1"/>
  <c r="F196" i="80"/>
  <c r="L196" i="80" s="1"/>
  <c r="M196" i="80" s="1"/>
  <c r="F195" i="80"/>
  <c r="J195" i="80" s="1"/>
  <c r="M195" i="80" s="1"/>
  <c r="F193" i="80"/>
  <c r="H193" i="80" s="1"/>
  <c r="M193" i="80" s="1"/>
  <c r="F192" i="80"/>
  <c r="H192" i="80" s="1"/>
  <c r="M192" i="80" s="1"/>
  <c r="F189" i="80"/>
  <c r="L189" i="80" s="1"/>
  <c r="M189" i="80" s="1"/>
  <c r="F188" i="80"/>
  <c r="J188" i="80" s="1"/>
  <c r="M188" i="80" s="1"/>
  <c r="F190" i="80"/>
  <c r="H190" i="80" s="1"/>
  <c r="M190" i="80" s="1"/>
  <c r="E186" i="80"/>
  <c r="F186" i="80" s="1"/>
  <c r="H186" i="80" s="1"/>
  <c r="M186" i="80" s="1"/>
  <c r="E185" i="80"/>
  <c r="F185" i="80" s="1"/>
  <c r="L185" i="80" s="1"/>
  <c r="M185" i="80" s="1"/>
  <c r="E184" i="80"/>
  <c r="F184" i="80" s="1"/>
  <c r="J184" i="80" s="1"/>
  <c r="M184" i="80" s="1"/>
  <c r="F182" i="80"/>
  <c r="H182" i="80" s="1"/>
  <c r="M182" i="80" s="1"/>
  <c r="F177" i="80"/>
  <c r="H177" i="80" s="1"/>
  <c r="M177" i="80" s="1"/>
  <c r="F176" i="80"/>
  <c r="H176" i="80" s="1"/>
  <c r="M176" i="80" s="1"/>
  <c r="F175" i="80"/>
  <c r="H175" i="80" s="1"/>
  <c r="M175" i="80" s="1"/>
  <c r="F173" i="80"/>
  <c r="J173" i="80" s="1"/>
  <c r="M173" i="80" s="1"/>
  <c r="F171" i="80"/>
  <c r="H171" i="80" s="1"/>
  <c r="M171" i="80" s="1"/>
  <c r="F170" i="80"/>
  <c r="H170" i="80" s="1"/>
  <c r="M170" i="80" s="1"/>
  <c r="F169" i="80"/>
  <c r="H169" i="80" s="1"/>
  <c r="M169" i="80" s="1"/>
  <c r="F168" i="80"/>
  <c r="L168" i="80" s="1"/>
  <c r="M168" i="80" s="1"/>
  <c r="F167" i="80"/>
  <c r="J167" i="80" s="1"/>
  <c r="M167" i="80" s="1"/>
  <c r="F165" i="80"/>
  <c r="H165" i="80" s="1"/>
  <c r="M165" i="80" s="1"/>
  <c r="F164" i="80"/>
  <c r="H164" i="80" s="1"/>
  <c r="M164" i="80" s="1"/>
  <c r="F163" i="80"/>
  <c r="H163" i="80" s="1"/>
  <c r="M163" i="80" s="1"/>
  <c r="F162" i="80"/>
  <c r="H162" i="80" s="1"/>
  <c r="M162" i="80" s="1"/>
  <c r="F161" i="80"/>
  <c r="H161" i="80" s="1"/>
  <c r="M161" i="80" s="1"/>
  <c r="E160" i="80"/>
  <c r="F160" i="80" s="1"/>
  <c r="L160" i="80" s="1"/>
  <c r="M160" i="80" s="1"/>
  <c r="F159" i="80"/>
  <c r="J159" i="80" s="1"/>
  <c r="M159" i="80" s="1"/>
  <c r="E156" i="80"/>
  <c r="E155" i="80"/>
  <c r="E154" i="80"/>
  <c r="E153" i="80"/>
  <c r="F150" i="80"/>
  <c r="H150" i="80" s="1"/>
  <c r="M150" i="80" s="1"/>
  <c r="F149" i="80"/>
  <c r="H149" i="80" s="1"/>
  <c r="M149" i="80" s="1"/>
  <c r="F148" i="80"/>
  <c r="H148" i="80" s="1"/>
  <c r="M148" i="80" s="1"/>
  <c r="F147" i="80"/>
  <c r="L147" i="80" s="1"/>
  <c r="M147" i="80" s="1"/>
  <c r="F146" i="80"/>
  <c r="J146" i="80" s="1"/>
  <c r="M146" i="80" s="1"/>
  <c r="F144" i="80"/>
  <c r="H144" i="80" s="1"/>
  <c r="M144" i="80" s="1"/>
  <c r="F143" i="80"/>
  <c r="H143" i="80" s="1"/>
  <c r="M143" i="80" s="1"/>
  <c r="F142" i="80"/>
  <c r="H142" i="80" s="1"/>
  <c r="M142" i="80" s="1"/>
  <c r="F141" i="80"/>
  <c r="L141" i="80" s="1"/>
  <c r="M141" i="80" s="1"/>
  <c r="F140" i="80"/>
  <c r="J140" i="80" s="1"/>
  <c r="M140" i="80" s="1"/>
  <c r="F138" i="80"/>
  <c r="H138" i="80" s="1"/>
  <c r="M138" i="80" s="1"/>
  <c r="F137" i="80"/>
  <c r="H137" i="80" s="1"/>
  <c r="M137" i="80" s="1"/>
  <c r="F134" i="80"/>
  <c r="J134" i="80" s="1"/>
  <c r="M134" i="80" s="1"/>
  <c r="F135" i="80"/>
  <c r="L135" i="80" s="1"/>
  <c r="M135" i="80" s="1"/>
  <c r="H117" i="80"/>
  <c r="M117" i="80" s="1"/>
  <c r="H116" i="80"/>
  <c r="M116" i="80" s="1"/>
  <c r="L115" i="80"/>
  <c r="M115" i="80" s="1"/>
  <c r="J114" i="80"/>
  <c r="M114" i="80" s="1"/>
  <c r="F112" i="80"/>
  <c r="H112" i="80" s="1"/>
  <c r="M112" i="80" s="1"/>
  <c r="F111" i="80"/>
  <c r="H111" i="80" s="1"/>
  <c r="M111" i="80" s="1"/>
  <c r="F110" i="80"/>
  <c r="L110" i="80" s="1"/>
  <c r="M110" i="80" s="1"/>
  <c r="F109" i="80"/>
  <c r="J109" i="80" s="1"/>
  <c r="M109" i="80" s="1"/>
  <c r="F107" i="80"/>
  <c r="H107" i="80" s="1"/>
  <c r="M107" i="80" s="1"/>
  <c r="F106" i="80"/>
  <c r="J106" i="80" s="1"/>
  <c r="M106" i="80" s="1"/>
  <c r="F101" i="80"/>
  <c r="H101" i="80" s="1"/>
  <c r="M101" i="80" s="1"/>
  <c r="F100" i="80"/>
  <c r="J100" i="80" s="1"/>
  <c r="M100" i="80" s="1"/>
  <c r="F98" i="80"/>
  <c r="H98" i="80" s="1"/>
  <c r="M98" i="80" s="1"/>
  <c r="F97" i="80"/>
  <c r="J97" i="80" s="1"/>
  <c r="M97" i="80" s="1"/>
  <c r="F89" i="80"/>
  <c r="F92" i="80" s="1"/>
  <c r="H92" i="80" s="1"/>
  <c r="M92" i="80" s="1"/>
  <c r="E86" i="80"/>
  <c r="F86" i="80" s="1"/>
  <c r="H86" i="80" s="1"/>
  <c r="M86" i="80" s="1"/>
  <c r="E85" i="80"/>
  <c r="F85" i="80" s="1"/>
  <c r="L85" i="80" s="1"/>
  <c r="M85" i="80" s="1"/>
  <c r="E84" i="80"/>
  <c r="F84" i="80" s="1"/>
  <c r="J84" i="80" s="1"/>
  <c r="M84" i="80" s="1"/>
  <c r="F87" i="80"/>
  <c r="H87" i="80" s="1"/>
  <c r="M87" i="80" s="1"/>
  <c r="E81" i="80"/>
  <c r="F81" i="80" s="1"/>
  <c r="E80" i="80"/>
  <c r="F80" i="80" s="1"/>
  <c r="E79" i="80"/>
  <c r="F79" i="80" s="1"/>
  <c r="H82" i="80"/>
  <c r="M82" i="80" s="1"/>
  <c r="F77" i="80"/>
  <c r="H77" i="80" s="1"/>
  <c r="M77" i="80" s="1"/>
  <c r="F76" i="80"/>
  <c r="L76" i="80" s="1"/>
  <c r="M76" i="80" s="1"/>
  <c r="F75" i="80"/>
  <c r="J75" i="80" s="1"/>
  <c r="M75" i="80" s="1"/>
  <c r="H65" i="80"/>
  <c r="M65" i="80" s="1"/>
  <c r="H64" i="80"/>
  <c r="M64" i="80" s="1"/>
  <c r="H63" i="80"/>
  <c r="M63" i="80" s="1"/>
  <c r="H62" i="80"/>
  <c r="M62" i="80" s="1"/>
  <c r="F60" i="80"/>
  <c r="J60" i="80" s="1"/>
  <c r="M60" i="80" s="1"/>
  <c r="F58" i="80"/>
  <c r="H58" i="80" s="1"/>
  <c r="M58" i="80" s="1"/>
  <c r="F57" i="80"/>
  <c r="H57" i="80" s="1"/>
  <c r="M57" i="80" s="1"/>
  <c r="H56" i="80"/>
  <c r="M56" i="80" s="1"/>
  <c r="E55" i="80"/>
  <c r="F55" i="80" s="1"/>
  <c r="L55" i="80" s="1"/>
  <c r="M55" i="80" s="1"/>
  <c r="E54" i="80"/>
  <c r="F54" i="80" s="1"/>
  <c r="J54" i="80" s="1"/>
  <c r="M54" i="80" s="1"/>
  <c r="H51" i="80"/>
  <c r="M51" i="80" s="1"/>
  <c r="F50" i="80"/>
  <c r="L50" i="80" s="1"/>
  <c r="M50" i="80" s="1"/>
  <c r="E47" i="80"/>
  <c r="F47" i="80" s="1"/>
  <c r="H47" i="80" s="1"/>
  <c r="M47" i="80" s="1"/>
  <c r="F46" i="80"/>
  <c r="H46" i="80" s="1"/>
  <c r="M46" i="80" s="1"/>
  <c r="F45" i="80"/>
  <c r="H45" i="80" s="1"/>
  <c r="M45" i="80" s="1"/>
  <c r="E44" i="80"/>
  <c r="F44" i="80" s="1"/>
  <c r="H44" i="80" s="1"/>
  <c r="M44" i="80" s="1"/>
  <c r="F43" i="80"/>
  <c r="L43" i="80" s="1"/>
  <c r="M43" i="80" s="1"/>
  <c r="F42" i="80"/>
  <c r="J42" i="80" s="1"/>
  <c r="M42" i="80" s="1"/>
  <c r="F40" i="80"/>
  <c r="H40" i="80" s="1"/>
  <c r="M40" i="80" s="1"/>
  <c r="F39" i="80"/>
  <c r="H39" i="80" s="1"/>
  <c r="M39" i="80" s="1"/>
  <c r="F38" i="80"/>
  <c r="H38" i="80" s="1"/>
  <c r="M38" i="80" s="1"/>
  <c r="F37" i="80"/>
  <c r="H37" i="80" s="1"/>
  <c r="M37" i="80" s="1"/>
  <c r="F36" i="80"/>
  <c r="L36" i="80" s="1"/>
  <c r="M36" i="80" s="1"/>
  <c r="F35" i="80"/>
  <c r="J35" i="80" s="1"/>
  <c r="M35" i="80" s="1"/>
  <c r="F29" i="80"/>
  <c r="F31" i="80" s="1"/>
  <c r="L31" i="80" s="1"/>
  <c r="M31" i="80" s="1"/>
  <c r="F28" i="80"/>
  <c r="H28" i="80" s="1"/>
  <c r="M28" i="80" s="1"/>
  <c r="F27" i="80"/>
  <c r="H27" i="80" s="1"/>
  <c r="M27" i="80" s="1"/>
  <c r="F26" i="80"/>
  <c r="H26" i="80" s="1"/>
  <c r="M26" i="80" s="1"/>
  <c r="F25" i="80"/>
  <c r="L25" i="80" s="1"/>
  <c r="M25" i="80" s="1"/>
  <c r="F24" i="80"/>
  <c r="J24" i="80" s="1"/>
  <c r="M24" i="80" s="1"/>
  <c r="F16" i="80"/>
  <c r="H16" i="80" s="1"/>
  <c r="M16" i="80" s="1"/>
  <c r="F15" i="80"/>
  <c r="H15" i="80" s="1"/>
  <c r="F14" i="80"/>
  <c r="H14" i="80" s="1"/>
  <c r="M14" i="80" s="1"/>
  <c r="F13" i="80"/>
  <c r="L13" i="80" s="1"/>
  <c r="F12" i="80"/>
  <c r="J12" i="80" s="1"/>
  <c r="F144" i="78"/>
  <c r="H144" i="78" s="1"/>
  <c r="M144" i="78" s="1"/>
  <c r="F143" i="78"/>
  <c r="H143" i="78" s="1"/>
  <c r="M143" i="78" s="1"/>
  <c r="H142" i="78"/>
  <c r="M142" i="78" s="1"/>
  <c r="F141" i="78"/>
  <c r="L141" i="78" s="1"/>
  <c r="F140" i="78"/>
  <c r="J140" i="78" s="1"/>
  <c r="F130" i="78"/>
  <c r="H130" i="78" s="1"/>
  <c r="M130" i="78" s="1"/>
  <c r="F129" i="78"/>
  <c r="H129" i="78" s="1"/>
  <c r="M129" i="78" s="1"/>
  <c r="F126" i="78"/>
  <c r="F135" i="78" s="1"/>
  <c r="H135" i="78" s="1"/>
  <c r="M135" i="78" s="1"/>
  <c r="F117" i="78"/>
  <c r="H117" i="78" s="1"/>
  <c r="M117" i="78" s="1"/>
  <c r="H116" i="78"/>
  <c r="M116" i="78" s="1"/>
  <c r="E114" i="78"/>
  <c r="F113" i="78"/>
  <c r="F123" i="78" s="1"/>
  <c r="H123" i="78" s="1"/>
  <c r="M123" i="78" s="1"/>
  <c r="F111" i="78"/>
  <c r="H111" i="78" s="1"/>
  <c r="M111" i="78" s="1"/>
  <c r="F110" i="78"/>
  <c r="H110" i="78" s="1"/>
  <c r="M110" i="78" s="1"/>
  <c r="F109" i="78"/>
  <c r="L109" i="78" s="1"/>
  <c r="M109" i="78" s="1"/>
  <c r="F108" i="78"/>
  <c r="J108" i="78" s="1"/>
  <c r="M108" i="78" s="1"/>
  <c r="H100" i="78"/>
  <c r="M100" i="78" s="1"/>
  <c r="H99" i="78"/>
  <c r="M99" i="78" s="1"/>
  <c r="H98" i="78"/>
  <c r="M98" i="78" s="1"/>
  <c r="H97" i="78"/>
  <c r="M97" i="78" s="1"/>
  <c r="F103" i="78"/>
  <c r="H103" i="78" s="1"/>
  <c r="M103" i="78" s="1"/>
  <c r="F86" i="78"/>
  <c r="H86" i="78" s="1"/>
  <c r="M86" i="78" s="1"/>
  <c r="H85" i="78"/>
  <c r="M85" i="78" s="1"/>
  <c r="F90" i="78"/>
  <c r="H90" i="78" s="1"/>
  <c r="M90" i="78" s="1"/>
  <c r="F76" i="78"/>
  <c r="H76" i="78" s="1"/>
  <c r="M76" i="78" s="1"/>
  <c r="F75" i="78"/>
  <c r="H75" i="78" s="1"/>
  <c r="M75" i="78" s="1"/>
  <c r="F74" i="78"/>
  <c r="H74" i="78" s="1"/>
  <c r="M74" i="78" s="1"/>
  <c r="F73" i="78"/>
  <c r="H73" i="78" s="1"/>
  <c r="M73" i="78" s="1"/>
  <c r="H72" i="78"/>
  <c r="M72" i="78" s="1"/>
  <c r="H71" i="78"/>
  <c r="M71" i="78" s="1"/>
  <c r="H61" i="78"/>
  <c r="M61" i="78" s="1"/>
  <c r="F60" i="78"/>
  <c r="H60" i="78" s="1"/>
  <c r="M60" i="78" s="1"/>
  <c r="H59" i="78"/>
  <c r="M59" i="78" s="1"/>
  <c r="H58" i="78"/>
  <c r="M58" i="78" s="1"/>
  <c r="F63" i="78"/>
  <c r="H63" i="78" s="1"/>
  <c r="M63" i="78" s="1"/>
  <c r="F48" i="78"/>
  <c r="F47" i="78"/>
  <c r="H47" i="78" s="1"/>
  <c r="M47" i="78" s="1"/>
  <c r="H46" i="78"/>
  <c r="M46" i="78" s="1"/>
  <c r="H45" i="78"/>
  <c r="M45" i="78" s="1"/>
  <c r="F42" i="78"/>
  <c r="F52" i="78" s="1"/>
  <c r="H52" i="78" s="1"/>
  <c r="M52" i="78" s="1"/>
  <c r="H39" i="78"/>
  <c r="M39" i="78" s="1"/>
  <c r="H38" i="78"/>
  <c r="M38" i="78" s="1"/>
  <c r="F34" i="78"/>
  <c r="J34" i="78" s="1"/>
  <c r="M34" i="78" s="1"/>
  <c r="F33" i="78"/>
  <c r="F35" i="78" s="1"/>
  <c r="L35" i="78" s="1"/>
  <c r="M35" i="78" s="1"/>
  <c r="F28" i="78"/>
  <c r="F30" i="78" s="1"/>
  <c r="L30" i="78" s="1"/>
  <c r="M30" i="78" s="1"/>
  <c r="H24" i="78"/>
  <c r="M24" i="78" s="1"/>
  <c r="F20" i="78"/>
  <c r="F26" i="78" s="1"/>
  <c r="H26" i="78" s="1"/>
  <c r="M26" i="78" s="1"/>
  <c r="F17" i="78"/>
  <c r="H17" i="78" s="1"/>
  <c r="M17" i="78" s="1"/>
  <c r="F15" i="78"/>
  <c r="L15" i="78" s="1"/>
  <c r="M15" i="78" s="1"/>
  <c r="F8" i="78"/>
  <c r="F10" i="78" s="1"/>
  <c r="L10" i="78" s="1"/>
  <c r="K1" i="78"/>
  <c r="L1" i="78" s="1"/>
  <c r="J1" i="78"/>
  <c r="F34" i="77"/>
  <c r="J34" i="77" s="1"/>
  <c r="F33" i="77"/>
  <c r="L33" i="77" s="1"/>
  <c r="F32" i="77"/>
  <c r="H32" i="77" s="1"/>
  <c r="L31" i="77"/>
  <c r="J31" i="77"/>
  <c r="H31" i="77"/>
  <c r="F30" i="77"/>
  <c r="H30" i="77" s="1"/>
  <c r="F28" i="77"/>
  <c r="L28" i="77" s="1"/>
  <c r="M28" i="77" s="1"/>
  <c r="F26" i="77"/>
  <c r="F27" i="77" s="1"/>
  <c r="H27" i="77" s="1"/>
  <c r="F24" i="77"/>
  <c r="F25" i="77" s="1"/>
  <c r="E23" i="77"/>
  <c r="F23" i="77" s="1"/>
  <c r="H23" i="77" s="1"/>
  <c r="E22" i="77"/>
  <c r="F22" i="77" s="1"/>
  <c r="L22" i="77" s="1"/>
  <c r="F21" i="77"/>
  <c r="H21" i="77" s="1"/>
  <c r="E21" i="77"/>
  <c r="E18" i="77"/>
  <c r="E17" i="77"/>
  <c r="E16" i="77"/>
  <c r="F15" i="77"/>
  <c r="F13" i="77"/>
  <c r="F14" i="77" s="1"/>
  <c r="H14" i="77" s="1"/>
  <c r="F12" i="77"/>
  <c r="L12" i="77" s="1"/>
  <c r="F11" i="77"/>
  <c r="J11" i="77" s="1"/>
  <c r="F10" i="77"/>
  <c r="H10" i="77" s="1"/>
  <c r="F8" i="77"/>
  <c r="J8" i="77" s="1"/>
  <c r="H11" i="77" l="1"/>
  <c r="F18" i="77"/>
  <c r="F29" i="78"/>
  <c r="J29" i="78" s="1"/>
  <c r="M29" i="78" s="1"/>
  <c r="L11" i="77"/>
  <c r="L32" i="77"/>
  <c r="F32" i="78"/>
  <c r="H32" i="78" s="1"/>
  <c r="M32" i="78" s="1"/>
  <c r="F127" i="78"/>
  <c r="J127" i="78" s="1"/>
  <c r="M127" i="78" s="1"/>
  <c r="F16" i="77"/>
  <c r="J16" i="77" s="1"/>
  <c r="M31" i="77"/>
  <c r="F21" i="78"/>
  <c r="J21" i="78" s="1"/>
  <c r="M21" i="78" s="1"/>
  <c r="F91" i="78"/>
  <c r="H91" i="78" s="1"/>
  <c r="M91" i="78" s="1"/>
  <c r="F132" i="78"/>
  <c r="H132" i="78" s="1"/>
  <c r="M132" i="78" s="1"/>
  <c r="F27" i="78"/>
  <c r="H27" i="78" s="1"/>
  <c r="M27" i="78" s="1"/>
  <c r="F23" i="78"/>
  <c r="F136" i="78"/>
  <c r="H136" i="78" s="1"/>
  <c r="M136" i="78" s="1"/>
  <c r="F17" i="77"/>
  <c r="H17" i="77" s="1"/>
  <c r="J32" i="77"/>
  <c r="F31" i="78"/>
  <c r="H31" i="78" s="1"/>
  <c r="M31" i="78" s="1"/>
  <c r="F36" i="78"/>
  <c r="H36" i="78" s="1"/>
  <c r="M36" i="78" s="1"/>
  <c r="H48" i="78"/>
  <c r="M48" i="78" s="1"/>
  <c r="F131" i="78"/>
  <c r="H131" i="78" s="1"/>
  <c r="M131" i="78" s="1"/>
  <c r="F64" i="78"/>
  <c r="H64" i="78" s="1"/>
  <c r="M64" i="78" s="1"/>
  <c r="F93" i="78"/>
  <c r="H93" i="78" s="1"/>
  <c r="M93" i="78" s="1"/>
  <c r="F102" i="78"/>
  <c r="H102" i="78" s="1"/>
  <c r="M102" i="78" s="1"/>
  <c r="F114" i="78"/>
  <c r="J114" i="78" s="1"/>
  <c r="M114" i="78" s="1"/>
  <c r="F118" i="78"/>
  <c r="H118" i="78" s="1"/>
  <c r="M118" i="78" s="1"/>
  <c r="F134" i="78"/>
  <c r="H134" i="78" s="1"/>
  <c r="M134" i="78" s="1"/>
  <c r="F124" i="78"/>
  <c r="H124" i="78" s="1"/>
  <c r="M124" i="78" s="1"/>
  <c r="F104" i="78"/>
  <c r="H104" i="78" s="1"/>
  <c r="M104" i="78" s="1"/>
  <c r="F115" i="78"/>
  <c r="L115" i="78" s="1"/>
  <c r="M115" i="78" s="1"/>
  <c r="F120" i="78"/>
  <c r="H120" i="78" s="1"/>
  <c r="M120" i="78" s="1"/>
  <c r="F25" i="78"/>
  <c r="H25" i="78" s="1"/>
  <c r="M25" i="78" s="1"/>
  <c r="F37" i="78"/>
  <c r="H37" i="78" s="1"/>
  <c r="M37" i="78" s="1"/>
  <c r="F83" i="78"/>
  <c r="J83" i="78" s="1"/>
  <c r="M83" i="78" s="1"/>
  <c r="F89" i="78"/>
  <c r="H89" i="78" s="1"/>
  <c r="M89" i="78" s="1"/>
  <c r="F95" i="78"/>
  <c r="J95" i="78" s="1"/>
  <c r="M95" i="78" s="1"/>
  <c r="F106" i="78"/>
  <c r="H106" i="78" s="1"/>
  <c r="M106" i="78" s="1"/>
  <c r="F122" i="78"/>
  <c r="H122" i="78" s="1"/>
  <c r="M122" i="78" s="1"/>
  <c r="F68" i="78"/>
  <c r="F79" i="78" s="1"/>
  <c r="H79" i="78" s="1"/>
  <c r="M79" i="78" s="1"/>
  <c r="F80" i="78"/>
  <c r="H80" i="78" s="1"/>
  <c r="M80" i="78" s="1"/>
  <c r="F30" i="80"/>
  <c r="J30" i="80" s="1"/>
  <c r="M30" i="80" s="1"/>
  <c r="F33" i="80"/>
  <c r="H33" i="80" s="1"/>
  <c r="M33" i="80" s="1"/>
  <c r="F91" i="80"/>
  <c r="L91" i="80" s="1"/>
  <c r="M91" i="80" s="1"/>
  <c r="F72" i="80"/>
  <c r="H72" i="80" s="1"/>
  <c r="M72" i="80" s="1"/>
  <c r="F69" i="80"/>
  <c r="L69" i="80" s="1"/>
  <c r="M69" i="80" s="1"/>
  <c r="F71" i="80"/>
  <c r="H71" i="80" s="1"/>
  <c r="M71" i="80" s="1"/>
  <c r="F68" i="80"/>
  <c r="J68" i="80" s="1"/>
  <c r="M68" i="80" s="1"/>
  <c r="F70" i="80"/>
  <c r="H70" i="80" s="1"/>
  <c r="M70" i="80" s="1"/>
  <c r="F207" i="80"/>
  <c r="H207" i="80" s="1"/>
  <c r="M207" i="80" s="1"/>
  <c r="F201" i="80"/>
  <c r="J201" i="80" s="1"/>
  <c r="M201" i="80" s="1"/>
  <c r="F203" i="80"/>
  <c r="H203" i="80" s="1"/>
  <c r="M203" i="80" s="1"/>
  <c r="F206" i="80"/>
  <c r="H206" i="80" s="1"/>
  <c r="M206" i="80" s="1"/>
  <c r="M140" i="78"/>
  <c r="M141" i="78"/>
  <c r="J14" i="77"/>
  <c r="H34" i="77"/>
  <c r="J10" i="77"/>
  <c r="F19" i="77"/>
  <c r="L19" i="77" s="1"/>
  <c r="L34" i="77"/>
  <c r="J33" i="77"/>
  <c r="M32" i="77"/>
  <c r="L25" i="77"/>
  <c r="J25" i="77"/>
  <c r="J22" i="77"/>
  <c r="H8" i="77"/>
  <c r="L8" i="77"/>
  <c r="M15" i="80"/>
  <c r="M13" i="80"/>
  <c r="F66" i="80"/>
  <c r="H66" i="80" s="1"/>
  <c r="M66" i="80" s="1"/>
  <c r="M12" i="80"/>
  <c r="F52" i="80"/>
  <c r="H52" i="80" s="1"/>
  <c r="M52" i="80" s="1"/>
  <c r="F49" i="80"/>
  <c r="J49" i="80" s="1"/>
  <c r="M49" i="80" s="1"/>
  <c r="F61" i="80"/>
  <c r="L61" i="80" s="1"/>
  <c r="M61" i="80" s="1"/>
  <c r="F179" i="80"/>
  <c r="J179" i="80" s="1"/>
  <c r="M179" i="80" s="1"/>
  <c r="F180" i="80"/>
  <c r="L180" i="80" s="1"/>
  <c r="M180" i="80" s="1"/>
  <c r="F32" i="80"/>
  <c r="L32" i="80" s="1"/>
  <c r="M32" i="80" s="1"/>
  <c r="H81" i="80"/>
  <c r="M81" i="80" s="1"/>
  <c r="F154" i="80"/>
  <c r="H154" i="80" s="1"/>
  <c r="M154" i="80" s="1"/>
  <c r="F156" i="80"/>
  <c r="H156" i="80" s="1"/>
  <c r="M156" i="80" s="1"/>
  <c r="F155" i="80"/>
  <c r="H155" i="80" s="1"/>
  <c r="M155" i="80" s="1"/>
  <c r="F153" i="80"/>
  <c r="L153" i="80" s="1"/>
  <c r="M153" i="80" s="1"/>
  <c r="F152" i="80"/>
  <c r="J152" i="80" s="1"/>
  <c r="M152" i="80" s="1"/>
  <c r="J79" i="80"/>
  <c r="M79" i="80" s="1"/>
  <c r="L80" i="80"/>
  <c r="M80" i="80" s="1"/>
  <c r="F93" i="80"/>
  <c r="H93" i="80" s="1"/>
  <c r="M93" i="80" s="1"/>
  <c r="F94" i="80"/>
  <c r="H94" i="80" s="1"/>
  <c r="M94" i="80" s="1"/>
  <c r="F90" i="80"/>
  <c r="J90" i="80" s="1"/>
  <c r="M90" i="80" s="1"/>
  <c r="F181" i="80"/>
  <c r="H181" i="80" s="1"/>
  <c r="M181" i="80" s="1"/>
  <c r="F88" i="80"/>
  <c r="H88" i="80" s="1"/>
  <c r="M88" i="80" s="1"/>
  <c r="F136" i="80"/>
  <c r="H136" i="80" s="1"/>
  <c r="M136" i="80" s="1"/>
  <c r="F174" i="80"/>
  <c r="L174" i="80" s="1"/>
  <c r="M174" i="80" s="1"/>
  <c r="F191" i="80"/>
  <c r="H191" i="80" s="1"/>
  <c r="M191" i="80" s="1"/>
  <c r="F202" i="80"/>
  <c r="L202" i="80" s="1"/>
  <c r="M202" i="80" s="1"/>
  <c r="M10" i="78"/>
  <c r="F9" i="78"/>
  <c r="J9" i="78" s="1"/>
  <c r="F12" i="78"/>
  <c r="H12" i="78" s="1"/>
  <c r="M12" i="78" s="1"/>
  <c r="F11" i="78"/>
  <c r="H11" i="78" s="1"/>
  <c r="F51" i="78"/>
  <c r="H51" i="78" s="1"/>
  <c r="M51" i="78" s="1"/>
  <c r="F53" i="78"/>
  <c r="H53" i="78" s="1"/>
  <c r="M53" i="78" s="1"/>
  <c r="F49" i="78"/>
  <c r="H49" i="78" s="1"/>
  <c r="M49" i="78" s="1"/>
  <c r="F43" i="78"/>
  <c r="J43" i="78" s="1"/>
  <c r="M43" i="78" s="1"/>
  <c r="F50" i="78"/>
  <c r="H50" i="78" s="1"/>
  <c r="M50" i="78" s="1"/>
  <c r="F16" i="78"/>
  <c r="H16" i="78" s="1"/>
  <c r="M16" i="78" s="1"/>
  <c r="F18" i="78"/>
  <c r="H18" i="78" s="1"/>
  <c r="M18" i="78" s="1"/>
  <c r="F14" i="78"/>
  <c r="J14" i="78" s="1"/>
  <c r="M14" i="78" s="1"/>
  <c r="F19" i="78"/>
  <c r="H19" i="78" s="1"/>
  <c r="M19" i="78" s="1"/>
  <c r="H23" i="78"/>
  <c r="M23" i="78" s="1"/>
  <c r="F44" i="78"/>
  <c r="L44" i="78" s="1"/>
  <c r="M44" i="78" s="1"/>
  <c r="F57" i="78"/>
  <c r="L57" i="78" s="1"/>
  <c r="M57" i="78" s="1"/>
  <c r="F62" i="78"/>
  <c r="H62" i="78" s="1"/>
  <c r="M62" i="78" s="1"/>
  <c r="F66" i="78"/>
  <c r="H66" i="78" s="1"/>
  <c r="M66" i="78" s="1"/>
  <c r="F40" i="78"/>
  <c r="H40" i="78" s="1"/>
  <c r="M40" i="78" s="1"/>
  <c r="F56" i="78"/>
  <c r="J56" i="78" s="1"/>
  <c r="M56" i="78" s="1"/>
  <c r="F65" i="78"/>
  <c r="H65" i="78" s="1"/>
  <c r="M65" i="78" s="1"/>
  <c r="F84" i="78"/>
  <c r="L84" i="78" s="1"/>
  <c r="M84" i="78" s="1"/>
  <c r="F87" i="78"/>
  <c r="H87" i="78" s="1"/>
  <c r="M87" i="78" s="1"/>
  <c r="F88" i="78"/>
  <c r="H88" i="78" s="1"/>
  <c r="M88" i="78" s="1"/>
  <c r="F92" i="78"/>
  <c r="H92" i="78" s="1"/>
  <c r="M92" i="78" s="1"/>
  <c r="F101" i="78"/>
  <c r="H101" i="78" s="1"/>
  <c r="M101" i="78" s="1"/>
  <c r="F105" i="78"/>
  <c r="H105" i="78" s="1"/>
  <c r="M105" i="78" s="1"/>
  <c r="F121" i="78"/>
  <c r="H121" i="78" s="1"/>
  <c r="M121" i="78" s="1"/>
  <c r="F128" i="78"/>
  <c r="L128" i="78" s="1"/>
  <c r="M128" i="78" s="1"/>
  <c r="F133" i="78"/>
  <c r="H133" i="78" s="1"/>
  <c r="M133" i="78" s="1"/>
  <c r="F137" i="78"/>
  <c r="H137" i="78" s="1"/>
  <c r="M137" i="78" s="1"/>
  <c r="F22" i="78"/>
  <c r="L22" i="78" s="1"/>
  <c r="M22" i="78" s="1"/>
  <c r="F96" i="78"/>
  <c r="L96" i="78" s="1"/>
  <c r="M96" i="78" s="1"/>
  <c r="F119" i="78"/>
  <c r="H119" i="78" s="1"/>
  <c r="M119" i="78" s="1"/>
  <c r="L16" i="77"/>
  <c r="J17" i="77"/>
  <c r="L18" i="77"/>
  <c r="J18" i="77"/>
  <c r="H18" i="77"/>
  <c r="J21" i="77"/>
  <c r="J23" i="77"/>
  <c r="J27" i="77"/>
  <c r="J30" i="77"/>
  <c r="L10" i="77"/>
  <c r="H12" i="77"/>
  <c r="L14" i="77"/>
  <c r="M14" i="77" s="1"/>
  <c r="H19" i="77"/>
  <c r="L21" i="77"/>
  <c r="H22" i="77"/>
  <c r="L23" i="77"/>
  <c r="H25" i="77"/>
  <c r="L27" i="77"/>
  <c r="L30" i="77"/>
  <c r="H33" i="77"/>
  <c r="M33" i="77" s="1"/>
  <c r="J12" i="77"/>
  <c r="L65" i="83"/>
  <c r="J65" i="83"/>
  <c r="H65" i="83"/>
  <c r="L73" i="83"/>
  <c r="L70" i="83"/>
  <c r="L66" i="83"/>
  <c r="L22" i="83"/>
  <c r="L17" i="83"/>
  <c r="L12" i="83"/>
  <c r="J73" i="83"/>
  <c r="J70" i="83"/>
  <c r="J66" i="83"/>
  <c r="J22" i="83"/>
  <c r="J17" i="83"/>
  <c r="J12" i="83"/>
  <c r="H73" i="83"/>
  <c r="H70" i="83"/>
  <c r="H66" i="83"/>
  <c r="H22" i="83"/>
  <c r="H17" i="83"/>
  <c r="H12" i="83"/>
  <c r="M11" i="77" l="1"/>
  <c r="M22" i="77"/>
  <c r="M17" i="83"/>
  <c r="M73" i="83"/>
  <c r="L17" i="77"/>
  <c r="H16" i="77"/>
  <c r="M34" i="77"/>
  <c r="H35" i="77"/>
  <c r="M8" i="77"/>
  <c r="F70" i="78"/>
  <c r="L70" i="78" s="1"/>
  <c r="M70" i="78" s="1"/>
  <c r="F77" i="78"/>
  <c r="H77" i="78" s="1"/>
  <c r="M77" i="78" s="1"/>
  <c r="F69" i="78"/>
  <c r="J69" i="78" s="1"/>
  <c r="M69" i="78" s="1"/>
  <c r="F78" i="78"/>
  <c r="H78" i="78" s="1"/>
  <c r="M78" i="78" s="1"/>
  <c r="M12" i="83"/>
  <c r="J103" i="83"/>
  <c r="M103" i="83" s="1"/>
  <c r="H209" i="80"/>
  <c r="M210" i="80" s="1"/>
  <c r="J19" i="77"/>
  <c r="M19" i="77" s="1"/>
  <c r="M25" i="77"/>
  <c r="L35" i="77"/>
  <c r="M21" i="77"/>
  <c r="M65" i="83"/>
  <c r="M209" i="80"/>
  <c r="J209" i="80"/>
  <c r="I11" i="49" s="1"/>
  <c r="L209" i="80"/>
  <c r="M9" i="78"/>
  <c r="F145" i="78"/>
  <c r="F146" i="78" s="1"/>
  <c r="L146" i="78" s="1"/>
  <c r="M11" i="78"/>
  <c r="M30" i="77"/>
  <c r="M17" i="77"/>
  <c r="M16" i="77"/>
  <c r="M12" i="77"/>
  <c r="M27" i="77"/>
  <c r="M10" i="77"/>
  <c r="M23" i="77"/>
  <c r="M18" i="77"/>
  <c r="M70" i="83"/>
  <c r="M22" i="83"/>
  <c r="M66" i="83"/>
  <c r="J35" i="77" l="1"/>
  <c r="I9" i="49" s="1"/>
  <c r="H147" i="78"/>
  <c r="M148" i="78" s="1"/>
  <c r="J147" i="78"/>
  <c r="I10" i="49" s="1"/>
  <c r="M146" i="78"/>
  <c r="M147" i="78" s="1"/>
  <c r="L147" i="78"/>
  <c r="M35" i="77"/>
  <c r="M36" i="77" s="1"/>
  <c r="M37" i="77" s="1"/>
  <c r="M211" i="80"/>
  <c r="M212" i="80" s="1"/>
  <c r="M213" i="80" s="1"/>
  <c r="C19" i="83"/>
  <c r="F20" i="83"/>
  <c r="F19" i="83"/>
  <c r="F18" i="83"/>
  <c r="T17" i="83"/>
  <c r="T16" i="83"/>
  <c r="F25" i="83"/>
  <c r="F24" i="83"/>
  <c r="C24" i="83"/>
  <c r="F23" i="83"/>
  <c r="T22" i="83"/>
  <c r="T21" i="83"/>
  <c r="C14" i="83"/>
  <c r="F78" i="83"/>
  <c r="F77" i="83"/>
  <c r="F76" i="83"/>
  <c r="F75" i="83"/>
  <c r="T74" i="83"/>
  <c r="F72" i="83"/>
  <c r="L72" i="83" s="1"/>
  <c r="F71" i="83"/>
  <c r="L71" i="83" s="1"/>
  <c r="F69" i="83"/>
  <c r="L69" i="83" s="1"/>
  <c r="F68" i="83"/>
  <c r="L68" i="83" s="1"/>
  <c r="T73" i="83"/>
  <c r="F30" i="83"/>
  <c r="F29" i="83"/>
  <c r="F28" i="83"/>
  <c r="F27" i="83"/>
  <c r="T26" i="83"/>
  <c r="T67" i="83"/>
  <c r="M149" i="78" l="1"/>
  <c r="M150" i="78" s="1"/>
  <c r="M151" i="78" s="1"/>
  <c r="M152" i="78" s="1"/>
  <c r="M153" i="78" s="1"/>
  <c r="M214" i="80"/>
  <c r="M215" i="80" s="1"/>
  <c r="M217" i="80" s="1"/>
  <c r="D11" i="49" s="1"/>
  <c r="M38" i="77"/>
  <c r="M39" i="77" s="1"/>
  <c r="J29" i="83"/>
  <c r="L29" i="83"/>
  <c r="J75" i="83"/>
  <c r="L75" i="83"/>
  <c r="J23" i="83"/>
  <c r="L23" i="83"/>
  <c r="J20" i="83"/>
  <c r="L20" i="83"/>
  <c r="J28" i="83"/>
  <c r="L28" i="83"/>
  <c r="J78" i="83"/>
  <c r="L78" i="83"/>
  <c r="J25" i="83"/>
  <c r="L25" i="83"/>
  <c r="J19" i="83"/>
  <c r="L19" i="83"/>
  <c r="J30" i="83"/>
  <c r="L30" i="83"/>
  <c r="J76" i="83"/>
  <c r="L76" i="83"/>
  <c r="J27" i="83"/>
  <c r="L27" i="83"/>
  <c r="J77" i="83"/>
  <c r="L77" i="83"/>
  <c r="J24" i="83"/>
  <c r="L24" i="83"/>
  <c r="J18" i="83"/>
  <c r="L18" i="83"/>
  <c r="H72" i="83"/>
  <c r="J72" i="83"/>
  <c r="H68" i="83"/>
  <c r="J68" i="83"/>
  <c r="H69" i="83"/>
  <c r="J69" i="83"/>
  <c r="H71" i="83"/>
  <c r="J71" i="83"/>
  <c r="M71" i="83" s="1"/>
  <c r="T20" i="83"/>
  <c r="H20" i="83"/>
  <c r="T28" i="83"/>
  <c r="H28" i="83"/>
  <c r="H76" i="83"/>
  <c r="T23" i="83"/>
  <c r="H23" i="83"/>
  <c r="H29" i="83"/>
  <c r="H77" i="83"/>
  <c r="T19" i="83"/>
  <c r="H19" i="83"/>
  <c r="T30" i="83"/>
  <c r="H30" i="83"/>
  <c r="H78" i="83"/>
  <c r="H24" i="83"/>
  <c r="H27" i="83"/>
  <c r="H75" i="83"/>
  <c r="H25" i="83"/>
  <c r="H18" i="83"/>
  <c r="T25" i="83"/>
  <c r="T18" i="83"/>
  <c r="T24" i="83"/>
  <c r="T78" i="83"/>
  <c r="T76" i="83"/>
  <c r="T75" i="83"/>
  <c r="T77" i="83"/>
  <c r="T29" i="83"/>
  <c r="T27" i="83"/>
  <c r="M68" i="83" l="1"/>
  <c r="M155" i="78"/>
  <c r="D10" i="49" s="1"/>
  <c r="M40" i="77"/>
  <c r="M41" i="77" s="1"/>
  <c r="D9" i="49" s="1"/>
  <c r="M69" i="83"/>
  <c r="M72" i="83"/>
  <c r="M77" i="83"/>
  <c r="M19" i="83"/>
  <c r="M20" i="83"/>
  <c r="M18" i="83"/>
  <c r="M76" i="83"/>
  <c r="M78" i="83"/>
  <c r="M75" i="83"/>
  <c r="M24" i="83"/>
  <c r="M27" i="83"/>
  <c r="M30" i="83"/>
  <c r="M25" i="83"/>
  <c r="M28" i="83"/>
  <c r="M23" i="83"/>
  <c r="M29" i="83"/>
  <c r="F93" i="83"/>
  <c r="F92" i="83"/>
  <c r="F91" i="83"/>
  <c r="F90" i="83"/>
  <c r="T89" i="83"/>
  <c r="T72" i="83"/>
  <c r="T70" i="83"/>
  <c r="J90" i="83" l="1"/>
  <c r="L90" i="83"/>
  <c r="J92" i="83"/>
  <c r="L92" i="83"/>
  <c r="J93" i="83"/>
  <c r="L93" i="83"/>
  <c r="J91" i="83"/>
  <c r="L91" i="83"/>
  <c r="T91" i="83"/>
  <c r="H91" i="83"/>
  <c r="H92" i="83"/>
  <c r="T93" i="83"/>
  <c r="H93" i="83"/>
  <c r="H90" i="83"/>
  <c r="T90" i="83"/>
  <c r="T92" i="83"/>
  <c r="T68" i="83"/>
  <c r="T69" i="83"/>
  <c r="T71" i="83"/>
  <c r="F88" i="83"/>
  <c r="F87" i="83"/>
  <c r="F86" i="83"/>
  <c r="F85" i="83"/>
  <c r="T84" i="83"/>
  <c r="E61" i="83"/>
  <c r="E60" i="83"/>
  <c r="E58" i="83"/>
  <c r="F58" i="83" s="1"/>
  <c r="L58" i="83" s="1"/>
  <c r="E57" i="83"/>
  <c r="F57" i="83" s="1"/>
  <c r="L57" i="83" s="1"/>
  <c r="F56" i="83"/>
  <c r="E55" i="83"/>
  <c r="F55" i="83" s="1"/>
  <c r="L55" i="83" s="1"/>
  <c r="E54" i="83"/>
  <c r="F54" i="83" s="1"/>
  <c r="T53" i="83"/>
  <c r="F52" i="83"/>
  <c r="F51" i="83"/>
  <c r="F50" i="83"/>
  <c r="L50" i="83" s="1"/>
  <c r="F49" i="83"/>
  <c r="F48" i="83"/>
  <c r="T47" i="83"/>
  <c r="M91" i="83" l="1"/>
  <c r="M92" i="83"/>
  <c r="M93" i="83"/>
  <c r="M90" i="83"/>
  <c r="J54" i="83"/>
  <c r="L54" i="83"/>
  <c r="J48" i="83"/>
  <c r="L48" i="83"/>
  <c r="J52" i="83"/>
  <c r="L52" i="83"/>
  <c r="J56" i="83"/>
  <c r="L56" i="83"/>
  <c r="J87" i="83"/>
  <c r="L87" i="83"/>
  <c r="J85" i="83"/>
  <c r="L85" i="83"/>
  <c r="J51" i="83"/>
  <c r="L51" i="83"/>
  <c r="J86" i="83"/>
  <c r="L86" i="83"/>
  <c r="J49" i="83"/>
  <c r="L49" i="83"/>
  <c r="J88" i="83"/>
  <c r="L88" i="83"/>
  <c r="H57" i="83"/>
  <c r="J57" i="83"/>
  <c r="H50" i="83"/>
  <c r="J50" i="83"/>
  <c r="H58" i="83"/>
  <c r="J58" i="83"/>
  <c r="H55" i="83"/>
  <c r="J55" i="83"/>
  <c r="M55" i="83" s="1"/>
  <c r="T48" i="83"/>
  <c r="H48" i="83"/>
  <c r="T52" i="83"/>
  <c r="H52" i="83"/>
  <c r="H56" i="83"/>
  <c r="H87" i="83"/>
  <c r="T49" i="83"/>
  <c r="H49" i="83"/>
  <c r="T88" i="83"/>
  <c r="H88" i="83"/>
  <c r="H54" i="83"/>
  <c r="H85" i="83"/>
  <c r="T51" i="83"/>
  <c r="H51" i="83"/>
  <c r="T86" i="83"/>
  <c r="H86" i="83"/>
  <c r="T57" i="83"/>
  <c r="T54" i="83"/>
  <c r="T85" i="83"/>
  <c r="T87" i="83"/>
  <c r="T58" i="83"/>
  <c r="T55" i="83"/>
  <c r="T56" i="83"/>
  <c r="T50" i="83"/>
  <c r="T101" i="83"/>
  <c r="T99" i="83"/>
  <c r="F98" i="83"/>
  <c r="F97" i="83"/>
  <c r="F96" i="83"/>
  <c r="F95" i="83"/>
  <c r="T94" i="83"/>
  <c r="F64" i="83"/>
  <c r="L64" i="83" s="1"/>
  <c r="F63" i="83"/>
  <c r="F62" i="83"/>
  <c r="L62" i="83" s="1"/>
  <c r="F61" i="83"/>
  <c r="F60" i="83"/>
  <c r="L60" i="83" s="1"/>
  <c r="T59" i="83"/>
  <c r="F46" i="83"/>
  <c r="L46" i="83" s="1"/>
  <c r="F45" i="83"/>
  <c r="F44" i="83"/>
  <c r="L44" i="83" s="1"/>
  <c r="F43" i="83"/>
  <c r="T42" i="83"/>
  <c r="F41" i="83"/>
  <c r="F40" i="83"/>
  <c r="L40" i="83" s="1"/>
  <c r="F39" i="83"/>
  <c r="F38" i="83"/>
  <c r="L38" i="83" s="1"/>
  <c r="F37" i="83"/>
  <c r="T36" i="83"/>
  <c r="F35" i="83"/>
  <c r="F34" i="83"/>
  <c r="F33" i="83"/>
  <c r="L33" i="83" s="1"/>
  <c r="F32" i="83"/>
  <c r="L32" i="83" s="1"/>
  <c r="T31" i="83"/>
  <c r="F15" i="83"/>
  <c r="F14" i="83"/>
  <c r="F13" i="83"/>
  <c r="T11" i="83"/>
  <c r="E193" i="82"/>
  <c r="E192" i="82"/>
  <c r="M50" i="83" l="1"/>
  <c r="M58" i="83"/>
  <c r="F192" i="82"/>
  <c r="F193" i="82"/>
  <c r="M88" i="83"/>
  <c r="M85" i="83"/>
  <c r="M57" i="83"/>
  <c r="M86" i="83"/>
  <c r="M56" i="83"/>
  <c r="M48" i="83"/>
  <c r="M49" i="83"/>
  <c r="M51" i="83"/>
  <c r="M87" i="83"/>
  <c r="M52" i="83"/>
  <c r="M54" i="83"/>
  <c r="J14" i="83"/>
  <c r="L14" i="83"/>
  <c r="J34" i="83"/>
  <c r="L34" i="83"/>
  <c r="J39" i="83"/>
  <c r="L39" i="83"/>
  <c r="J63" i="83"/>
  <c r="L63" i="83"/>
  <c r="J96" i="83"/>
  <c r="L96" i="83"/>
  <c r="J35" i="83"/>
  <c r="L35" i="83"/>
  <c r="J97" i="83"/>
  <c r="L97" i="83"/>
  <c r="J95" i="83"/>
  <c r="L95" i="83"/>
  <c r="J15" i="83"/>
  <c r="L15" i="83"/>
  <c r="J43" i="83"/>
  <c r="L43" i="83"/>
  <c r="J13" i="83"/>
  <c r="L13" i="83"/>
  <c r="J37" i="83"/>
  <c r="L37" i="83"/>
  <c r="J41" i="83"/>
  <c r="L41" i="83"/>
  <c r="J45" i="83"/>
  <c r="L45" i="83"/>
  <c r="J61" i="83"/>
  <c r="L61" i="83"/>
  <c r="J98" i="83"/>
  <c r="L98" i="83"/>
  <c r="H40" i="83"/>
  <c r="J40" i="83"/>
  <c r="H60" i="83"/>
  <c r="J60" i="83"/>
  <c r="H32" i="83"/>
  <c r="J32" i="83"/>
  <c r="H33" i="83"/>
  <c r="J33" i="83"/>
  <c r="H38" i="83"/>
  <c r="J38" i="83"/>
  <c r="H46" i="83"/>
  <c r="J46" i="83"/>
  <c r="H62" i="83"/>
  <c r="J62" i="83"/>
  <c r="H44" i="83"/>
  <c r="J44" i="83"/>
  <c r="H64" i="83"/>
  <c r="J64" i="83"/>
  <c r="H45" i="83"/>
  <c r="T98" i="83"/>
  <c r="H98" i="83"/>
  <c r="H41" i="83"/>
  <c r="T15" i="83"/>
  <c r="H15" i="83"/>
  <c r="H34" i="83"/>
  <c r="H39" i="83"/>
  <c r="T43" i="83"/>
  <c r="H43" i="83"/>
  <c r="H63" i="83"/>
  <c r="T96" i="83"/>
  <c r="H96" i="83"/>
  <c r="T13" i="83"/>
  <c r="H13" i="83"/>
  <c r="H37" i="83"/>
  <c r="H61" i="83"/>
  <c r="H14" i="83"/>
  <c r="H95" i="83"/>
  <c r="H35" i="83"/>
  <c r="H97" i="83"/>
  <c r="T37" i="83"/>
  <c r="T34" i="83"/>
  <c r="T41" i="83"/>
  <c r="T95" i="83"/>
  <c r="T97" i="83"/>
  <c r="T32" i="83"/>
  <c r="T45" i="83"/>
  <c r="T61" i="83"/>
  <c r="T39" i="83"/>
  <c r="T63" i="83"/>
  <c r="T44" i="83"/>
  <c r="T12" i="83"/>
  <c r="T14" i="83"/>
  <c r="T35" i="83"/>
  <c r="T62" i="83"/>
  <c r="T33" i="83"/>
  <c r="T46" i="83"/>
  <c r="T60" i="83"/>
  <c r="T64" i="83"/>
  <c r="T38" i="83"/>
  <c r="T40" i="83"/>
  <c r="L99" i="83" l="1"/>
  <c r="J99" i="83"/>
  <c r="M100" i="83" s="1"/>
  <c r="H99" i="83"/>
  <c r="M33" i="83"/>
  <c r="L193" i="82"/>
  <c r="M193" i="82" s="1"/>
  <c r="J192" i="82"/>
  <c r="M192" i="82" s="1"/>
  <c r="M64" i="83"/>
  <c r="M32" i="83"/>
  <c r="M98" i="83"/>
  <c r="M15" i="83"/>
  <c r="M62" i="83"/>
  <c r="M38" i="83"/>
  <c r="M61" i="83"/>
  <c r="M13" i="83"/>
  <c r="M97" i="83"/>
  <c r="M96" i="83"/>
  <c r="M45" i="83"/>
  <c r="M37" i="83"/>
  <c r="M43" i="83"/>
  <c r="M95" i="83"/>
  <c r="M35" i="83"/>
  <c r="M63" i="83"/>
  <c r="M39" i="83"/>
  <c r="M41" i="83"/>
  <c r="M34" i="83"/>
  <c r="M14" i="83"/>
  <c r="M44" i="83"/>
  <c r="M46" i="83"/>
  <c r="M60" i="83"/>
  <c r="M40" i="83"/>
  <c r="M99" i="83" l="1"/>
  <c r="M101" i="83" s="1"/>
  <c r="M102" i="83" s="1"/>
  <c r="M104" i="83" s="1"/>
  <c r="M105" i="83" s="1"/>
  <c r="M106" i="83" s="1"/>
  <c r="H17" i="49" s="1"/>
  <c r="E17" i="49" s="1"/>
  <c r="I17" i="49"/>
  <c r="H31" i="58" l="1"/>
  <c r="M31" i="58" s="1"/>
  <c r="H29" i="63"/>
  <c r="M29" i="63"/>
  <c r="F15" i="79"/>
  <c r="L15" i="79" s="1"/>
  <c r="F13" i="79"/>
  <c r="H13" i="79" s="1"/>
  <c r="H35" i="63"/>
  <c r="H62" i="58"/>
  <c r="M62" i="58" s="1"/>
  <c r="F28" i="63"/>
  <c r="M28" i="63" s="1"/>
  <c r="C28" i="63"/>
  <c r="F27" i="63"/>
  <c r="M27" i="63" s="1"/>
  <c r="F16" i="63"/>
  <c r="J15" i="79" l="1"/>
  <c r="H15" i="79"/>
  <c r="M17" i="79" s="1"/>
  <c r="J13" i="79"/>
  <c r="L13" i="79"/>
  <c r="L16" i="79" s="1"/>
  <c r="M35" i="63"/>
  <c r="J27" i="63"/>
  <c r="H28" i="63"/>
  <c r="J16" i="79" l="1"/>
  <c r="M20" i="79" s="1"/>
  <c r="M15" i="79"/>
  <c r="M13" i="79"/>
  <c r="H16" i="79" l="1"/>
  <c r="M18" i="79" s="1"/>
  <c r="M16" i="79" l="1"/>
  <c r="M19" i="79" s="1"/>
  <c r="M21" i="79" s="1"/>
  <c r="I16" i="49"/>
  <c r="M22" i="79" l="1"/>
  <c r="M23" i="79" s="1"/>
  <c r="M25" i="79" s="1"/>
  <c r="F16" i="49" s="1"/>
  <c r="F19" i="49" s="1"/>
  <c r="H56" i="58" l="1"/>
  <c r="M56" i="58" s="1"/>
  <c r="H55" i="58"/>
  <c r="M55" i="58" s="1"/>
  <c r="H54" i="58"/>
  <c r="M54" i="58" s="1"/>
  <c r="H53" i="58"/>
  <c r="M53" i="58" s="1"/>
  <c r="H52" i="58"/>
  <c r="M52" i="58" s="1"/>
  <c r="H51" i="58"/>
  <c r="M51" i="58" s="1"/>
  <c r="H32" i="58"/>
  <c r="M32" i="58" s="1"/>
  <c r="H33" i="58" l="1"/>
  <c r="M33" i="58" s="1"/>
  <c r="F30" i="58" l="1"/>
  <c r="F29" i="58"/>
  <c r="L30" i="58" l="1"/>
  <c r="M30" i="58" s="1"/>
  <c r="J29" i="58"/>
  <c r="M29" i="58" s="1"/>
  <c r="F50" i="58" l="1"/>
  <c r="H50" i="58" s="1"/>
  <c r="M50" i="58" s="1"/>
  <c r="F46" i="58"/>
  <c r="H46" i="58" s="1"/>
  <c r="M46" i="58" s="1"/>
  <c r="F42" i="58"/>
  <c r="H42" i="58" s="1"/>
  <c r="M42" i="58" s="1"/>
  <c r="H61" i="58"/>
  <c r="M61" i="58" s="1"/>
  <c r="H60" i="58"/>
  <c r="M60" i="58" s="1"/>
  <c r="H59" i="58"/>
  <c r="M59" i="58" s="1"/>
  <c r="F17" i="58"/>
  <c r="E225" i="82"/>
  <c r="E221" i="82"/>
  <c r="E171" i="82"/>
  <c r="F171" i="82" s="1"/>
  <c r="L171" i="82" s="1"/>
  <c r="M171" i="82" s="1"/>
  <c r="E170" i="82"/>
  <c r="F170" i="82" s="1"/>
  <c r="J170" i="82" s="1"/>
  <c r="M170" i="82" s="1"/>
  <c r="F124" i="82"/>
  <c r="F180" i="82"/>
  <c r="L180" i="82" s="1"/>
  <c r="M180" i="82" s="1"/>
  <c r="F179" i="82"/>
  <c r="J179" i="82" s="1"/>
  <c r="M179" i="82" s="1"/>
  <c r="H172" i="82"/>
  <c r="M172" i="82" s="1"/>
  <c r="F34" i="58" l="1"/>
  <c r="H37" i="58"/>
  <c r="M37" i="58" s="1"/>
  <c r="F57" i="58"/>
  <c r="F49" i="58"/>
  <c r="F21" i="58"/>
  <c r="F25" i="58" s="1"/>
  <c r="E166" i="82"/>
  <c r="E165" i="82"/>
  <c r="L49" i="58" l="1"/>
  <c r="M49" i="58" s="1"/>
  <c r="F48" i="58"/>
  <c r="F255" i="82"/>
  <c r="F317" i="82"/>
  <c r="H317" i="82" s="1"/>
  <c r="F316" i="82"/>
  <c r="J316" i="82" s="1"/>
  <c r="M316" i="82" s="1"/>
  <c r="M317" i="82" l="1"/>
  <c r="H321" i="82"/>
  <c r="M322" i="82" s="1"/>
  <c r="J48" i="58"/>
  <c r="M48" i="58" s="1"/>
  <c r="F312" i="82" l="1"/>
  <c r="J312" i="82" s="1"/>
  <c r="F258" i="82"/>
  <c r="F253" i="82"/>
  <c r="F254" i="82"/>
  <c r="F242" i="82"/>
  <c r="F235" i="82"/>
  <c r="H235" i="82" s="1"/>
  <c r="M235" i="82" s="1"/>
  <c r="C235" i="82"/>
  <c r="F234" i="82"/>
  <c r="L234" i="82" s="1"/>
  <c r="M234" i="82" s="1"/>
  <c r="F233" i="82"/>
  <c r="J233" i="82" s="1"/>
  <c r="M233" i="82" s="1"/>
  <c r="F230" i="82"/>
  <c r="H230" i="82" s="1"/>
  <c r="M230" i="82" s="1"/>
  <c r="C230" i="82"/>
  <c r="F229" i="82"/>
  <c r="L229" i="82" s="1"/>
  <c r="M229" i="82" s="1"/>
  <c r="F228" i="82"/>
  <c r="J228" i="82" s="1"/>
  <c r="M228" i="82" s="1"/>
  <c r="F224" i="82"/>
  <c r="F222" i="82"/>
  <c r="H222" i="82" s="1"/>
  <c r="M222" i="82" s="1"/>
  <c r="C222" i="82"/>
  <c r="F221" i="82"/>
  <c r="L221" i="82" s="1"/>
  <c r="M221" i="82" s="1"/>
  <c r="F220" i="82"/>
  <c r="J220" i="82" s="1"/>
  <c r="M220" i="82" s="1"/>
  <c r="C226" i="82"/>
  <c r="F206" i="82"/>
  <c r="L206" i="82" s="1"/>
  <c r="F205" i="82"/>
  <c r="J205" i="82" s="1"/>
  <c r="F190" i="82"/>
  <c r="M205" i="82" l="1"/>
  <c r="M206" i="82"/>
  <c r="J224" i="82"/>
  <c r="M224" i="82" s="1"/>
  <c r="H190" i="82"/>
  <c r="M190" i="82" s="1"/>
  <c r="H253" i="82"/>
  <c r="M253" i="82" s="1"/>
  <c r="H254" i="82"/>
  <c r="M254" i="82" s="1"/>
  <c r="H242" i="82"/>
  <c r="M242" i="82" s="1"/>
  <c r="F314" i="82"/>
  <c r="M312" i="82"/>
  <c r="F319" i="82"/>
  <c r="F236" i="82"/>
  <c r="H236" i="82" s="1"/>
  <c r="M236" i="82" s="1"/>
  <c r="F184" i="82"/>
  <c r="L184" i="82" s="1"/>
  <c r="M184" i="82" s="1"/>
  <c r="F183" i="82"/>
  <c r="J183" i="82" s="1"/>
  <c r="M183" i="82" s="1"/>
  <c r="F176" i="82"/>
  <c r="L176" i="82" s="1"/>
  <c r="M176" i="82" s="1"/>
  <c r="F175" i="82"/>
  <c r="J175" i="82" s="1"/>
  <c r="M175" i="82" s="1"/>
  <c r="C162" i="82"/>
  <c r="F149" i="82"/>
  <c r="F150" i="82" s="1"/>
  <c r="J150" i="82" s="1"/>
  <c r="M150" i="82" s="1"/>
  <c r="F38" i="82"/>
  <c r="L38" i="82" s="1"/>
  <c r="M38" i="82" s="1"/>
  <c r="F37" i="82"/>
  <c r="J37" i="82" s="1"/>
  <c r="M37" i="82" s="1"/>
  <c r="F26" i="82"/>
  <c r="L26" i="82" s="1"/>
  <c r="M26" i="82" s="1"/>
  <c r="F25" i="82"/>
  <c r="J25" i="82" s="1"/>
  <c r="M25" i="82" s="1"/>
  <c r="F126" i="82"/>
  <c r="L126" i="82" s="1"/>
  <c r="M126" i="82" s="1"/>
  <c r="C121" i="82"/>
  <c r="F287" i="82"/>
  <c r="H287" i="82" s="1"/>
  <c r="F286" i="82"/>
  <c r="F285" i="82"/>
  <c r="J285" i="82" s="1"/>
  <c r="M285" i="82" s="1"/>
  <c r="F283" i="82"/>
  <c r="H283" i="82" s="1"/>
  <c r="M283" i="82" s="1"/>
  <c r="E282" i="82"/>
  <c r="F282" i="82" s="1"/>
  <c r="L282" i="82" s="1"/>
  <c r="M282" i="82" s="1"/>
  <c r="F281" i="82"/>
  <c r="J281" i="82" s="1"/>
  <c r="M281" i="82" s="1"/>
  <c r="F262" i="82"/>
  <c r="J262" i="82" s="1"/>
  <c r="M262" i="82" s="1"/>
  <c r="F260" i="82"/>
  <c r="L260" i="82" s="1"/>
  <c r="M260" i="82" s="1"/>
  <c r="F259" i="82"/>
  <c r="J259" i="82" s="1"/>
  <c r="M259" i="82" s="1"/>
  <c r="E257" i="82"/>
  <c r="F257" i="82" s="1"/>
  <c r="L257" i="82" s="1"/>
  <c r="M257" i="82" s="1"/>
  <c r="F256" i="82"/>
  <c r="J256" i="82" s="1"/>
  <c r="M256" i="82" s="1"/>
  <c r="F252" i="82"/>
  <c r="H252" i="82" s="1"/>
  <c r="M252" i="82" s="1"/>
  <c r="C252" i="82"/>
  <c r="F251" i="82"/>
  <c r="L251" i="82" s="1"/>
  <c r="M251" i="82" s="1"/>
  <c r="F250" i="82"/>
  <c r="J250" i="82" s="1"/>
  <c r="M250" i="82" s="1"/>
  <c r="F240" i="82"/>
  <c r="L240" i="82" s="1"/>
  <c r="M240" i="82" s="1"/>
  <c r="F239" i="82"/>
  <c r="J239" i="82" s="1"/>
  <c r="M239" i="82" s="1"/>
  <c r="F226" i="82"/>
  <c r="H226" i="82" s="1"/>
  <c r="M226" i="82" s="1"/>
  <c r="F225" i="82"/>
  <c r="L225" i="82" s="1"/>
  <c r="M225" i="82" s="1"/>
  <c r="F218" i="82"/>
  <c r="H218" i="82" s="1"/>
  <c r="M218" i="82" s="1"/>
  <c r="E217" i="82"/>
  <c r="F217" i="82" s="1"/>
  <c r="L217" i="82" s="1"/>
  <c r="M217" i="82" s="1"/>
  <c r="F216" i="82"/>
  <c r="J216" i="82" s="1"/>
  <c r="M216" i="82" s="1"/>
  <c r="F213" i="82"/>
  <c r="H213" i="82" s="1"/>
  <c r="M213" i="82" s="1"/>
  <c r="F212" i="82"/>
  <c r="L212" i="82" s="1"/>
  <c r="M212" i="82" s="1"/>
  <c r="F211" i="82"/>
  <c r="J211" i="82" s="1"/>
  <c r="M211" i="82" s="1"/>
  <c r="E197" i="82"/>
  <c r="F197" i="82" s="1"/>
  <c r="L197" i="82" s="1"/>
  <c r="M197" i="82" s="1"/>
  <c r="E196" i="82"/>
  <c r="F196" i="82" s="1"/>
  <c r="J196" i="82" s="1"/>
  <c r="M196" i="82" s="1"/>
  <c r="F157" i="82"/>
  <c r="L157" i="82" s="1"/>
  <c r="M157" i="82" s="1"/>
  <c r="F156" i="82"/>
  <c r="J156" i="82" s="1"/>
  <c r="M156" i="82" s="1"/>
  <c r="F145" i="82"/>
  <c r="J145" i="82" s="1"/>
  <c r="M145" i="82" s="1"/>
  <c r="F143" i="82"/>
  <c r="H143" i="82" s="1"/>
  <c r="M143" i="82" s="1"/>
  <c r="F142" i="82"/>
  <c r="L142" i="82" s="1"/>
  <c r="M142" i="82" s="1"/>
  <c r="F141" i="82"/>
  <c r="J141" i="82" s="1"/>
  <c r="M141" i="82" s="1"/>
  <c r="F139" i="82"/>
  <c r="H139" i="82" s="1"/>
  <c r="M139" i="82" s="1"/>
  <c r="F138" i="82"/>
  <c r="L138" i="82" s="1"/>
  <c r="M138" i="82" s="1"/>
  <c r="F137" i="82"/>
  <c r="J137" i="82" s="1"/>
  <c r="M137" i="82" s="1"/>
  <c r="F133" i="82"/>
  <c r="H133" i="82" s="1"/>
  <c r="M133" i="82" s="1"/>
  <c r="C133" i="82"/>
  <c r="F132" i="82"/>
  <c r="L132" i="82" s="1"/>
  <c r="M132" i="82" s="1"/>
  <c r="F131" i="82"/>
  <c r="J131" i="82" s="1"/>
  <c r="M131" i="82" s="1"/>
  <c r="F121" i="82"/>
  <c r="H121" i="82" s="1"/>
  <c r="M121" i="82" s="1"/>
  <c r="F120" i="82"/>
  <c r="L120" i="82" s="1"/>
  <c r="M120" i="82" s="1"/>
  <c r="F119" i="82"/>
  <c r="J119" i="82" s="1"/>
  <c r="M119" i="82" s="1"/>
  <c r="F55" i="82"/>
  <c r="H55" i="82" s="1"/>
  <c r="M55" i="82" s="1"/>
  <c r="F54" i="82"/>
  <c r="L54" i="82" s="1"/>
  <c r="M54" i="82" s="1"/>
  <c r="F53" i="82"/>
  <c r="J53" i="82" s="1"/>
  <c r="M53" i="82" s="1"/>
  <c r="F51" i="82"/>
  <c r="H51" i="82" s="1"/>
  <c r="M51" i="82" s="1"/>
  <c r="F50" i="82"/>
  <c r="J50" i="82" s="1"/>
  <c r="M50" i="82" s="1"/>
  <c r="F47" i="82"/>
  <c r="L47" i="82" s="1"/>
  <c r="M47" i="82" s="1"/>
  <c r="F46" i="82"/>
  <c r="J46" i="82" s="1"/>
  <c r="M46" i="82" s="1"/>
  <c r="F43" i="82"/>
  <c r="H43" i="82" s="1"/>
  <c r="M43" i="82" s="1"/>
  <c r="F42" i="82"/>
  <c r="L42" i="82" s="1"/>
  <c r="M42" i="82" s="1"/>
  <c r="F41" i="82"/>
  <c r="J41" i="82" s="1"/>
  <c r="M41" i="82" s="1"/>
  <c r="F23" i="82"/>
  <c r="H23" i="82" s="1"/>
  <c r="M23" i="82" s="1"/>
  <c r="F22" i="82"/>
  <c r="L22" i="82" s="1"/>
  <c r="M22" i="82" s="1"/>
  <c r="F21" i="82"/>
  <c r="J21" i="82" s="1"/>
  <c r="M21" i="82" s="1"/>
  <c r="F19" i="82"/>
  <c r="H19" i="82" s="1"/>
  <c r="M19" i="82" s="1"/>
  <c r="F18" i="82"/>
  <c r="L18" i="82" s="1"/>
  <c r="M18" i="82" s="1"/>
  <c r="F17" i="82"/>
  <c r="J17" i="82" s="1"/>
  <c r="M17" i="82" s="1"/>
  <c r="F15" i="82"/>
  <c r="H15" i="82" s="1"/>
  <c r="M15" i="82" s="1"/>
  <c r="F14" i="82"/>
  <c r="L14" i="82" s="1"/>
  <c r="M14" i="82" s="1"/>
  <c r="F13" i="82"/>
  <c r="J13" i="82" s="1"/>
  <c r="M13" i="82" s="1"/>
  <c r="F11" i="82"/>
  <c r="H11" i="82" s="1"/>
  <c r="F10" i="82"/>
  <c r="L10" i="82" s="1"/>
  <c r="M10" i="82" s="1"/>
  <c r="F9" i="82"/>
  <c r="J9" i="82" s="1"/>
  <c r="M9" i="82" s="1"/>
  <c r="H99" i="56"/>
  <c r="M99" i="56" s="1"/>
  <c r="H98" i="56"/>
  <c r="M98" i="56" s="1"/>
  <c r="H97" i="56"/>
  <c r="M97" i="56" s="1"/>
  <c r="H92" i="56"/>
  <c r="M92" i="56" s="1"/>
  <c r="H91" i="56"/>
  <c r="M91" i="56" s="1"/>
  <c r="H90" i="56"/>
  <c r="M90" i="56" s="1"/>
  <c r="H89" i="56"/>
  <c r="M89" i="56" s="1"/>
  <c r="H88" i="56"/>
  <c r="M88" i="56" s="1"/>
  <c r="H87" i="56"/>
  <c r="M87" i="56" s="1"/>
  <c r="H83" i="56"/>
  <c r="M83" i="56" s="1"/>
  <c r="H82" i="56"/>
  <c r="M82" i="56" s="1"/>
  <c r="H81" i="56"/>
  <c r="M81" i="56" s="1"/>
  <c r="H80" i="56"/>
  <c r="M80" i="56" s="1"/>
  <c r="H79" i="56"/>
  <c r="M79" i="56" s="1"/>
  <c r="H78" i="56"/>
  <c r="M78" i="56" s="1"/>
  <c r="H77" i="56"/>
  <c r="M77" i="56" s="1"/>
  <c r="H75" i="56"/>
  <c r="M75" i="56" s="1"/>
  <c r="H74" i="56"/>
  <c r="M74" i="56" s="1"/>
  <c r="H72" i="56"/>
  <c r="M72" i="56" s="1"/>
  <c r="H71" i="56"/>
  <c r="M71" i="56" s="1"/>
  <c r="H69" i="56"/>
  <c r="M69" i="56" s="1"/>
  <c r="H68" i="56"/>
  <c r="M68" i="56" s="1"/>
  <c r="H63" i="56"/>
  <c r="M63" i="56" s="1"/>
  <c r="H53" i="56"/>
  <c r="M53" i="56" s="1"/>
  <c r="H47" i="56"/>
  <c r="M47" i="56" s="1"/>
  <c r="H41" i="56"/>
  <c r="M41" i="56" s="1"/>
  <c r="H35" i="56"/>
  <c r="M35" i="56" s="1"/>
  <c r="F93" i="56"/>
  <c r="H93" i="56" s="1"/>
  <c r="M93" i="56" s="1"/>
  <c r="F94" i="56"/>
  <c r="E54" i="56"/>
  <c r="E52" i="56"/>
  <c r="E51" i="56"/>
  <c r="E45" i="56"/>
  <c r="E48" i="56"/>
  <c r="E42" i="56"/>
  <c r="E40" i="56"/>
  <c r="E39" i="56"/>
  <c r="E36" i="56"/>
  <c r="E33" i="56"/>
  <c r="F86" i="56"/>
  <c r="F85" i="56"/>
  <c r="M11" i="82" l="1"/>
  <c r="J286" i="82"/>
  <c r="L286" i="82"/>
  <c r="J314" i="82"/>
  <c r="J319" i="82"/>
  <c r="M319" i="82" s="1"/>
  <c r="J287" i="82"/>
  <c r="L287" i="82"/>
  <c r="F151" i="82"/>
  <c r="F44" i="82"/>
  <c r="H44" i="82" s="1"/>
  <c r="M44" i="82" s="1"/>
  <c r="F125" i="82"/>
  <c r="J125" i="82" s="1"/>
  <c r="M125" i="82" s="1"/>
  <c r="L86" i="56"/>
  <c r="M86" i="56" s="1"/>
  <c r="J85" i="56"/>
  <c r="M85" i="56" s="1"/>
  <c r="F42" i="56"/>
  <c r="F40" i="56"/>
  <c r="F39" i="56"/>
  <c r="F38" i="56"/>
  <c r="F36" i="56"/>
  <c r="H36" i="56" s="1"/>
  <c r="M36" i="56" s="1"/>
  <c r="F34" i="56"/>
  <c r="H34" i="56" s="1"/>
  <c r="F33" i="56"/>
  <c r="L33" i="56" s="1"/>
  <c r="F32" i="56"/>
  <c r="J32" i="56" s="1"/>
  <c r="H57" i="57"/>
  <c r="M57" i="57" s="1"/>
  <c r="H56" i="57"/>
  <c r="M56" i="57" s="1"/>
  <c r="H55" i="57"/>
  <c r="M55" i="57" s="1"/>
  <c r="H53" i="57"/>
  <c r="M53" i="57" s="1"/>
  <c r="H52" i="57"/>
  <c r="M52" i="57" s="1"/>
  <c r="H51" i="57"/>
  <c r="M51" i="57" s="1"/>
  <c r="H50" i="57"/>
  <c r="M50" i="57" s="1"/>
  <c r="H49" i="57"/>
  <c r="M49" i="57" s="1"/>
  <c r="H48" i="57"/>
  <c r="M48" i="57" s="1"/>
  <c r="H47" i="57"/>
  <c r="M47" i="57" s="1"/>
  <c r="H42" i="57"/>
  <c r="M42" i="57" s="1"/>
  <c r="H41" i="57"/>
  <c r="M41" i="57" s="1"/>
  <c r="H40" i="57"/>
  <c r="M40" i="57" s="1"/>
  <c r="H39" i="57"/>
  <c r="M39" i="57" s="1"/>
  <c r="H38" i="57"/>
  <c r="M38" i="57" s="1"/>
  <c r="H37" i="57"/>
  <c r="M37" i="57" s="1"/>
  <c r="H32" i="57"/>
  <c r="M32" i="57" s="1"/>
  <c r="H27" i="57"/>
  <c r="M27" i="57" s="1"/>
  <c r="H26" i="57"/>
  <c r="M26" i="57" s="1"/>
  <c r="H25" i="57"/>
  <c r="M25" i="57" s="1"/>
  <c r="H24" i="57"/>
  <c r="M24" i="57" s="1"/>
  <c r="H19" i="57"/>
  <c r="M19" i="57" s="1"/>
  <c r="H18" i="57"/>
  <c r="H17" i="57"/>
  <c r="M17" i="57" s="1"/>
  <c r="H16" i="57"/>
  <c r="M16" i="57" s="1"/>
  <c r="M33" i="56" l="1"/>
  <c r="M32" i="56"/>
  <c r="M34" i="56"/>
  <c r="H306" i="82"/>
  <c r="M307" i="82" s="1"/>
  <c r="M18" i="57"/>
  <c r="M314" i="82"/>
  <c r="J321" i="82"/>
  <c r="M287" i="82"/>
  <c r="M286" i="82"/>
  <c r="L151" i="82"/>
  <c r="L39" i="56"/>
  <c r="M39" i="56" s="1"/>
  <c r="J38" i="56"/>
  <c r="M38" i="56" s="1"/>
  <c r="H40" i="56"/>
  <c r="M40" i="56" s="1"/>
  <c r="H42" i="56"/>
  <c r="M42" i="56" s="1"/>
  <c r="F33" i="57"/>
  <c r="H33" i="57" s="1"/>
  <c r="M33" i="57" s="1"/>
  <c r="F31" i="57"/>
  <c r="L31" i="57" s="1"/>
  <c r="M31" i="57" s="1"/>
  <c r="F30" i="57"/>
  <c r="J30" i="57" s="1"/>
  <c r="M30" i="57" s="1"/>
  <c r="F22" i="57"/>
  <c r="J22" i="57" s="1"/>
  <c r="M22" i="57" s="1"/>
  <c r="F13" i="57"/>
  <c r="M151" i="82" l="1"/>
  <c r="M321" i="82"/>
  <c r="M323" i="82" s="1"/>
  <c r="M324" i="82" l="1"/>
  <c r="M325" i="82" s="1"/>
  <c r="F19" i="81"/>
  <c r="F10" i="81"/>
  <c r="L10" i="81" s="1"/>
  <c r="F38" i="81"/>
  <c r="F37" i="81"/>
  <c r="F36" i="81"/>
  <c r="F35" i="81"/>
  <c r="F34" i="81"/>
  <c r="F33" i="81"/>
  <c r="F32" i="81"/>
  <c r="F31" i="81"/>
  <c r="F30" i="81"/>
  <c r="F29" i="81"/>
  <c r="F28" i="81"/>
  <c r="F25" i="81"/>
  <c r="L25" i="81" s="1"/>
  <c r="M25" i="81" s="1"/>
  <c r="F26" i="81"/>
  <c r="F24" i="81"/>
  <c r="F23" i="81"/>
  <c r="F22" i="81"/>
  <c r="J22" i="81" s="1"/>
  <c r="M22" i="81" s="1"/>
  <c r="L29" i="81" l="1"/>
  <c r="J29" i="81"/>
  <c r="L31" i="81"/>
  <c r="J31" i="81"/>
  <c r="L33" i="81"/>
  <c r="J33" i="81"/>
  <c r="H35" i="81"/>
  <c r="L35" i="81"/>
  <c r="J35" i="81"/>
  <c r="J30" i="81"/>
  <c r="L30" i="81"/>
  <c r="J32" i="81"/>
  <c r="L32" i="81"/>
  <c r="J34" i="81"/>
  <c r="H34" i="81"/>
  <c r="L34" i="81"/>
  <c r="J36" i="81"/>
  <c r="H36" i="81"/>
  <c r="L36" i="81"/>
  <c r="F13" i="81"/>
  <c r="F15" i="81"/>
  <c r="L15" i="81" s="1"/>
  <c r="F17" i="81"/>
  <c r="L17" i="81" s="1"/>
  <c r="M17" i="81" s="1"/>
  <c r="F20" i="81"/>
  <c r="F12" i="81"/>
  <c r="F14" i="81"/>
  <c r="F16" i="81"/>
  <c r="L16" i="81" s="1"/>
  <c r="F18" i="81"/>
  <c r="L18" i="81" s="1"/>
  <c r="M15" i="81"/>
  <c r="J10" i="81"/>
  <c r="M10" i="81" l="1"/>
  <c r="M34" i="81"/>
  <c r="M30" i="81"/>
  <c r="M35" i="81"/>
  <c r="M31" i="81"/>
  <c r="M36" i="81"/>
  <c r="M32" i="81"/>
  <c r="M33" i="81"/>
  <c r="M29" i="81"/>
  <c r="U568" i="81"/>
  <c r="U567" i="81"/>
  <c r="U566" i="81"/>
  <c r="U565" i="81"/>
  <c r="U564" i="81"/>
  <c r="U563" i="81"/>
  <c r="U562" i="81"/>
  <c r="U561" i="81"/>
  <c r="U560" i="81"/>
  <c r="U559" i="81"/>
  <c r="U558" i="81"/>
  <c r="U557" i="81"/>
  <c r="U556" i="81"/>
  <c r="U555" i="81"/>
  <c r="U554" i="81"/>
  <c r="U553" i="81"/>
  <c r="U552" i="81"/>
  <c r="U551" i="81"/>
  <c r="U550" i="81"/>
  <c r="U549" i="81"/>
  <c r="U548" i="81"/>
  <c r="U547" i="81"/>
  <c r="U546" i="81"/>
  <c r="U545" i="81"/>
  <c r="U544" i="81"/>
  <c r="U543" i="81"/>
  <c r="U542" i="81"/>
  <c r="U541" i="81"/>
  <c r="U540" i="81"/>
  <c r="U539" i="81"/>
  <c r="U538" i="81"/>
  <c r="U537" i="81"/>
  <c r="U536" i="81"/>
  <c r="U535" i="81"/>
  <c r="U534" i="81"/>
  <c r="U533" i="81"/>
  <c r="U532" i="81"/>
  <c r="U531" i="81"/>
  <c r="U530" i="81"/>
  <c r="U529" i="81"/>
  <c r="U528" i="81"/>
  <c r="U527" i="81"/>
  <c r="U526" i="81"/>
  <c r="U525" i="81"/>
  <c r="U524" i="81"/>
  <c r="U523" i="81"/>
  <c r="U522" i="81"/>
  <c r="U521" i="81"/>
  <c r="U520" i="81"/>
  <c r="U519" i="81"/>
  <c r="U518" i="81"/>
  <c r="U517" i="81"/>
  <c r="U516" i="81"/>
  <c r="U515" i="81"/>
  <c r="U514" i="81"/>
  <c r="U513" i="81"/>
  <c r="U512" i="81"/>
  <c r="U511" i="81"/>
  <c r="U510" i="81"/>
  <c r="U509" i="81"/>
  <c r="U508" i="81"/>
  <c r="U507" i="81"/>
  <c r="U506" i="81"/>
  <c r="U505" i="81"/>
  <c r="U504" i="81"/>
  <c r="U503" i="81"/>
  <c r="U502" i="81"/>
  <c r="U501" i="81"/>
  <c r="U500" i="81"/>
  <c r="U499" i="81"/>
  <c r="U498" i="81"/>
  <c r="U497" i="81"/>
  <c r="U496" i="81"/>
  <c r="U495" i="81"/>
  <c r="U494" i="81"/>
  <c r="U493" i="81"/>
  <c r="U492" i="81"/>
  <c r="U491" i="81"/>
  <c r="U490" i="81"/>
  <c r="U489" i="81"/>
  <c r="U488" i="81"/>
  <c r="U487" i="81"/>
  <c r="U486" i="81"/>
  <c r="U485" i="81"/>
  <c r="U484" i="81"/>
  <c r="U483" i="81"/>
  <c r="U482" i="81"/>
  <c r="U481" i="81"/>
  <c r="U480" i="81"/>
  <c r="U479" i="81"/>
  <c r="U478" i="81"/>
  <c r="U477" i="81"/>
  <c r="U476" i="81"/>
  <c r="U475" i="81"/>
  <c r="U474" i="81"/>
  <c r="U473" i="81"/>
  <c r="U472" i="81"/>
  <c r="U471" i="81"/>
  <c r="U470" i="81"/>
  <c r="U469" i="81"/>
  <c r="U468" i="81"/>
  <c r="U467" i="81"/>
  <c r="U466" i="81"/>
  <c r="U465" i="81"/>
  <c r="U464" i="81"/>
  <c r="U463" i="81"/>
  <c r="U462" i="81"/>
  <c r="U461" i="81"/>
  <c r="U460" i="81"/>
  <c r="U459" i="81"/>
  <c r="U458" i="81"/>
  <c r="U457" i="81"/>
  <c r="U456" i="81"/>
  <c r="U455" i="81"/>
  <c r="U454" i="81"/>
  <c r="U453" i="81"/>
  <c r="U452" i="81"/>
  <c r="U451" i="81"/>
  <c r="U450" i="81"/>
  <c r="U449" i="81"/>
  <c r="U448" i="81"/>
  <c r="U447" i="81"/>
  <c r="U446" i="81"/>
  <c r="U445" i="81"/>
  <c r="U444" i="81"/>
  <c r="U443" i="81"/>
  <c r="U442" i="81"/>
  <c r="U441" i="81"/>
  <c r="U440" i="81"/>
  <c r="U439" i="81"/>
  <c r="U438" i="81"/>
  <c r="U437" i="81"/>
  <c r="U436" i="81"/>
  <c r="U435" i="81"/>
  <c r="U434" i="81"/>
  <c r="U433" i="81"/>
  <c r="U432" i="81"/>
  <c r="U431" i="81"/>
  <c r="U430" i="81"/>
  <c r="U429" i="81"/>
  <c r="U428" i="81"/>
  <c r="U427" i="81"/>
  <c r="U426" i="81"/>
  <c r="U425" i="81"/>
  <c r="U424" i="81"/>
  <c r="U423" i="81"/>
  <c r="U422" i="81"/>
  <c r="U421" i="81"/>
  <c r="U420" i="81"/>
  <c r="U419" i="81"/>
  <c r="U418" i="81"/>
  <c r="U417" i="81"/>
  <c r="U416" i="81"/>
  <c r="U415" i="81"/>
  <c r="U414" i="81"/>
  <c r="U413" i="81"/>
  <c r="U412" i="81"/>
  <c r="U411" i="81"/>
  <c r="U410" i="81"/>
  <c r="U409" i="81"/>
  <c r="U408" i="81"/>
  <c r="U407" i="81"/>
  <c r="U406" i="81"/>
  <c r="U405" i="81"/>
  <c r="U404" i="81"/>
  <c r="U403" i="81"/>
  <c r="U402" i="81"/>
  <c r="U401" i="81"/>
  <c r="U400" i="81"/>
  <c r="U399" i="81"/>
  <c r="U398" i="81"/>
  <c r="U397" i="81"/>
  <c r="U396" i="81"/>
  <c r="U395" i="81"/>
  <c r="U394" i="81"/>
  <c r="U393" i="81"/>
  <c r="U392" i="81"/>
  <c r="U391" i="81"/>
  <c r="U390" i="81"/>
  <c r="U389" i="81"/>
  <c r="U388" i="81"/>
  <c r="U387" i="81"/>
  <c r="U386" i="81"/>
  <c r="U385" i="81"/>
  <c r="U384" i="81"/>
  <c r="U383" i="81"/>
  <c r="U382" i="81"/>
  <c r="U381" i="81"/>
  <c r="U380" i="81"/>
  <c r="U379" i="81"/>
  <c r="U378" i="81"/>
  <c r="U377" i="81"/>
  <c r="U376" i="81"/>
  <c r="U375" i="81"/>
  <c r="U374" i="81"/>
  <c r="U373" i="81"/>
  <c r="U372" i="81"/>
  <c r="U371" i="81"/>
  <c r="U370" i="81"/>
  <c r="U369" i="81"/>
  <c r="U368" i="81"/>
  <c r="U367" i="81"/>
  <c r="U366" i="81"/>
  <c r="U365" i="81"/>
  <c r="U364" i="81"/>
  <c r="U363" i="81"/>
  <c r="U362" i="81"/>
  <c r="U361" i="81"/>
  <c r="U360" i="81"/>
  <c r="U359" i="81"/>
  <c r="U358" i="81"/>
  <c r="U357" i="81"/>
  <c r="U356" i="81"/>
  <c r="U355" i="81"/>
  <c r="U354" i="81"/>
  <c r="U353" i="81"/>
  <c r="U352" i="81"/>
  <c r="U351" i="81"/>
  <c r="U350" i="81"/>
  <c r="U349" i="81"/>
  <c r="U348" i="81"/>
  <c r="U347" i="81"/>
  <c r="U346" i="81"/>
  <c r="U345" i="81"/>
  <c r="U344" i="81"/>
  <c r="U343" i="81"/>
  <c r="U342" i="81"/>
  <c r="U341" i="81"/>
  <c r="U340" i="81"/>
  <c r="U339" i="81"/>
  <c r="U338" i="81"/>
  <c r="U337" i="81"/>
  <c r="U336" i="81"/>
  <c r="U335" i="81"/>
  <c r="U334" i="81"/>
  <c r="U333" i="81"/>
  <c r="U332" i="81"/>
  <c r="U331" i="81"/>
  <c r="U330" i="81"/>
  <c r="U329" i="81"/>
  <c r="U328" i="81"/>
  <c r="U327" i="81"/>
  <c r="U326" i="81"/>
  <c r="U325" i="81"/>
  <c r="U324" i="81"/>
  <c r="U323" i="81"/>
  <c r="U322" i="81"/>
  <c r="U321" i="81"/>
  <c r="U320" i="81"/>
  <c r="U319" i="81"/>
  <c r="U318" i="81"/>
  <c r="U317" i="81"/>
  <c r="U316" i="81"/>
  <c r="U315" i="81"/>
  <c r="U314" i="81"/>
  <c r="U313" i="81"/>
  <c r="U312" i="81"/>
  <c r="U311" i="81"/>
  <c r="U310" i="81"/>
  <c r="U309" i="81"/>
  <c r="U308" i="81"/>
  <c r="U307" i="81"/>
  <c r="U306" i="81"/>
  <c r="U305" i="81"/>
  <c r="U304" i="81"/>
  <c r="U303" i="81"/>
  <c r="U302" i="81"/>
  <c r="U301" i="81"/>
  <c r="U300" i="81"/>
  <c r="U299" i="81"/>
  <c r="U298" i="81"/>
  <c r="U297" i="81"/>
  <c r="U296" i="81"/>
  <c r="U295" i="81"/>
  <c r="U294" i="81"/>
  <c r="U293" i="81"/>
  <c r="U292" i="81"/>
  <c r="U291" i="81"/>
  <c r="U290" i="81"/>
  <c r="U289" i="81"/>
  <c r="U288" i="81"/>
  <c r="U287" i="81"/>
  <c r="U286" i="81"/>
  <c r="U285" i="81"/>
  <c r="U284" i="81"/>
  <c r="U283" i="81"/>
  <c r="U282" i="81"/>
  <c r="U281" i="81"/>
  <c r="U280" i="81"/>
  <c r="U279" i="81"/>
  <c r="U278" i="81"/>
  <c r="U277" i="81"/>
  <c r="U276" i="81"/>
  <c r="U39" i="81"/>
  <c r="U38" i="81"/>
  <c r="H38" i="81"/>
  <c r="J38" i="81"/>
  <c r="U37" i="81"/>
  <c r="U34" i="81"/>
  <c r="U32" i="81"/>
  <c r="U31" i="81"/>
  <c r="U25" i="81"/>
  <c r="U26" i="81"/>
  <c r="H26" i="81"/>
  <c r="U22" i="81"/>
  <c r="U21" i="81"/>
  <c r="U20" i="81"/>
  <c r="H20" i="81"/>
  <c r="U19" i="81"/>
  <c r="H19" i="81"/>
  <c r="U18" i="81"/>
  <c r="M18" i="81"/>
  <c r="U17" i="81"/>
  <c r="U15" i="81"/>
  <c r="U11" i="81"/>
  <c r="H16" i="49"/>
  <c r="J12" i="81" l="1"/>
  <c r="U12" i="81"/>
  <c r="U13" i="81"/>
  <c r="U14" i="81"/>
  <c r="L12" i="81"/>
  <c r="L13" i="81"/>
  <c r="L14" i="81"/>
  <c r="M14" i="81" s="1"/>
  <c r="U27" i="81"/>
  <c r="J28" i="81"/>
  <c r="U28" i="81"/>
  <c r="L28" i="81"/>
  <c r="L19" i="81"/>
  <c r="M19" i="81" s="1"/>
  <c r="L20" i="81"/>
  <c r="M20" i="81" s="1"/>
  <c r="M26" i="81"/>
  <c r="U29" i="81"/>
  <c r="U30" i="81"/>
  <c r="U33" i="81"/>
  <c r="L38" i="81"/>
  <c r="M38" i="81" s="1"/>
  <c r="U16" i="81"/>
  <c r="M16" i="81"/>
  <c r="U23" i="81"/>
  <c r="L23" i="81"/>
  <c r="L24" i="81"/>
  <c r="U36" i="81"/>
  <c r="U24" i="81"/>
  <c r="U35" i="81"/>
  <c r="J37" i="81"/>
  <c r="H37" i="81"/>
  <c r="H39" i="81" s="1"/>
  <c r="M40" i="81" s="1"/>
  <c r="L37" i="81"/>
  <c r="L39" i="81" l="1"/>
  <c r="J39" i="81"/>
  <c r="I12" i="49" s="1"/>
  <c r="M12" i="81"/>
  <c r="M37" i="81"/>
  <c r="M13" i="81"/>
  <c r="M28" i="81"/>
  <c r="M24" i="81"/>
  <c r="M23" i="81"/>
  <c r="M39" i="81" l="1"/>
  <c r="M41" i="81" s="1"/>
  <c r="M42" i="81" l="1"/>
  <c r="M43" i="81" s="1"/>
  <c r="H11" i="49"/>
  <c r="M44" i="81" l="1"/>
  <c r="M45" i="81" s="1"/>
  <c r="M47" i="81" s="1"/>
  <c r="D12" i="49" s="1"/>
  <c r="H12" i="49" s="1"/>
  <c r="H10" i="49"/>
  <c r="H9" i="49" l="1"/>
  <c r="F36" i="58" l="1"/>
  <c r="F35" i="58"/>
  <c r="F27" i="58"/>
  <c r="F26" i="58"/>
  <c r="F24" i="58"/>
  <c r="F23" i="58"/>
  <c r="F22" i="58"/>
  <c r="F20" i="58"/>
  <c r="F19" i="58"/>
  <c r="F18" i="58"/>
  <c r="F14" i="58"/>
  <c r="C14" i="58"/>
  <c r="F13" i="58"/>
  <c r="L13" i="58" s="1"/>
  <c r="F12" i="58"/>
  <c r="E20" i="57"/>
  <c r="H15" i="57"/>
  <c r="E14" i="57"/>
  <c r="J13" i="57"/>
  <c r="F48" i="56"/>
  <c r="F46" i="56"/>
  <c r="H46" i="56" s="1"/>
  <c r="F45" i="56"/>
  <c r="L45" i="56" s="1"/>
  <c r="F44" i="56"/>
  <c r="J44" i="56" s="1"/>
  <c r="M15" i="57" l="1"/>
  <c r="M46" i="56"/>
  <c r="M45" i="56"/>
  <c r="M44" i="56"/>
  <c r="M13" i="57"/>
  <c r="M13" i="58"/>
  <c r="L19" i="58"/>
  <c r="M19" i="58" s="1"/>
  <c r="L36" i="58"/>
  <c r="M36" i="58" s="1"/>
  <c r="L23" i="58"/>
  <c r="M23" i="58" s="1"/>
  <c r="J26" i="58"/>
  <c r="M26" i="58" s="1"/>
  <c r="J22" i="58"/>
  <c r="M22" i="58" s="1"/>
  <c r="J12" i="58"/>
  <c r="J18" i="58"/>
  <c r="M18" i="58" s="1"/>
  <c r="J35" i="58"/>
  <c r="M35" i="58" s="1"/>
  <c r="H24" i="58"/>
  <c r="M24" i="58" s="1"/>
  <c r="H20" i="58"/>
  <c r="M20" i="58" s="1"/>
  <c r="F16" i="58"/>
  <c r="H16" i="58" s="1"/>
  <c r="M16" i="58" s="1"/>
  <c r="H14" i="58"/>
  <c r="H27" i="58"/>
  <c r="M27" i="58" s="1"/>
  <c r="F15" i="58"/>
  <c r="H48" i="56"/>
  <c r="M48" i="56" s="1"/>
  <c r="F14" i="57"/>
  <c r="L14" i="57" s="1"/>
  <c r="F20" i="57"/>
  <c r="M14" i="57" l="1"/>
  <c r="M12" i="58"/>
  <c r="M14" i="58"/>
  <c r="H63" i="58"/>
  <c r="M64" i="58" s="1"/>
  <c r="H15" i="58"/>
  <c r="M15" i="58" s="1"/>
  <c r="H20" i="57"/>
  <c r="C25" i="63"/>
  <c r="M20" i="57" l="1"/>
  <c r="F34" i="63"/>
  <c r="M34" i="63" s="1"/>
  <c r="E33" i="63"/>
  <c r="F33" i="63" s="1"/>
  <c r="L33" i="63" s="1"/>
  <c r="L36" i="63" s="1"/>
  <c r="F32" i="63"/>
  <c r="J32" i="63" s="1"/>
  <c r="M32" i="63" s="1"/>
  <c r="F25" i="63"/>
  <c r="H25" i="63" s="1"/>
  <c r="F24" i="63"/>
  <c r="J24" i="63" s="1"/>
  <c r="F22" i="63"/>
  <c r="H22" i="63" s="1"/>
  <c r="C22" i="63"/>
  <c r="F21" i="63"/>
  <c r="J21" i="63" s="1"/>
  <c r="M19" i="63"/>
  <c r="M18" i="63"/>
  <c r="F17" i="63"/>
  <c r="F15" i="63"/>
  <c r="H15" i="63" s="1"/>
  <c r="M15" i="63" s="1"/>
  <c r="F14" i="63"/>
  <c r="J14" i="63" s="1"/>
  <c r="M14" i="63" s="1"/>
  <c r="F12" i="63"/>
  <c r="H12" i="63" s="1"/>
  <c r="C12" i="63"/>
  <c r="F11" i="63"/>
  <c r="J11" i="63" s="1"/>
  <c r="E45" i="58"/>
  <c r="F45" i="58" s="1"/>
  <c r="E44" i="58"/>
  <c r="F44" i="58" s="1"/>
  <c r="E41" i="58"/>
  <c r="F41" i="58" s="1"/>
  <c r="E40" i="58"/>
  <c r="F40" i="58" s="1"/>
  <c r="E58" i="57"/>
  <c r="E46" i="57"/>
  <c r="E45" i="57"/>
  <c r="F44" i="57"/>
  <c r="E43" i="57"/>
  <c r="E36" i="57"/>
  <c r="E35" i="57"/>
  <c r="F34" i="57"/>
  <c r="E28" i="57"/>
  <c r="F28" i="57" s="1"/>
  <c r="E23" i="57"/>
  <c r="F23" i="57" s="1"/>
  <c r="L23" i="57" s="1"/>
  <c r="F95" i="56"/>
  <c r="F60" i="56"/>
  <c r="F54" i="56"/>
  <c r="F52" i="56"/>
  <c r="H52" i="56" s="1"/>
  <c r="M52" i="56" s="1"/>
  <c r="F51" i="56"/>
  <c r="L51" i="56" s="1"/>
  <c r="F50" i="56"/>
  <c r="J50" i="56" s="1"/>
  <c r="M50" i="56" s="1"/>
  <c r="M23" i="57" l="1"/>
  <c r="M51" i="56"/>
  <c r="L41" i="58"/>
  <c r="L45" i="58"/>
  <c r="M45" i="58" s="1"/>
  <c r="J44" i="58"/>
  <c r="M44" i="58" s="1"/>
  <c r="J40" i="58"/>
  <c r="J95" i="56"/>
  <c r="H54" i="56"/>
  <c r="M54" i="56" s="1"/>
  <c r="F64" i="56"/>
  <c r="M33" i="63"/>
  <c r="M24" i="63"/>
  <c r="M25" i="63"/>
  <c r="M21" i="63"/>
  <c r="M22" i="63"/>
  <c r="H19" i="63"/>
  <c r="H18" i="63"/>
  <c r="H34" i="63"/>
  <c r="F35" i="57"/>
  <c r="F58" i="57"/>
  <c r="F36" i="57"/>
  <c r="F43" i="57"/>
  <c r="M12" i="63"/>
  <c r="M11" i="63"/>
  <c r="M17" i="63"/>
  <c r="J17" i="63"/>
  <c r="J36" i="63" s="1"/>
  <c r="M39" i="63" s="1"/>
  <c r="F62" i="56"/>
  <c r="F45" i="57"/>
  <c r="F46" i="57"/>
  <c r="F61" i="56"/>
  <c r="H36" i="63" l="1"/>
  <c r="M37" i="63" s="1"/>
  <c r="M36" i="63"/>
  <c r="M95" i="56"/>
  <c r="M41" i="58"/>
  <c r="L63" i="58"/>
  <c r="M40" i="58"/>
  <c r="I18" i="49"/>
  <c r="L62" i="56"/>
  <c r="J61" i="56"/>
  <c r="M61" i="56" s="1"/>
  <c r="H64" i="56"/>
  <c r="L36" i="57"/>
  <c r="L46" i="57"/>
  <c r="M46" i="57" s="1"/>
  <c r="J45" i="57"/>
  <c r="M45" i="57" s="1"/>
  <c r="J35" i="57"/>
  <c r="H43" i="57"/>
  <c r="M43" i="57" s="1"/>
  <c r="H58" i="57"/>
  <c r="M58" i="57" s="1"/>
  <c r="H28" i="57"/>
  <c r="F58" i="58"/>
  <c r="M38" i="63" l="1"/>
  <c r="M40" i="63" s="1"/>
  <c r="M41" i="63" s="1"/>
  <c r="M42" i="63" s="1"/>
  <c r="M28" i="57"/>
  <c r="H59" i="57"/>
  <c r="M60" i="57" s="1"/>
  <c r="M36" i="57"/>
  <c r="L59" i="57"/>
  <c r="M62" i="56"/>
  <c r="M35" i="57"/>
  <c r="J59" i="57"/>
  <c r="I13" i="49" s="1"/>
  <c r="J58" i="58"/>
  <c r="M64" i="56"/>
  <c r="M59" i="57" l="1"/>
  <c r="M58" i="58"/>
  <c r="M63" i="58" s="1"/>
  <c r="M65" i="58" s="1"/>
  <c r="J63" i="58"/>
  <c r="M66" i="58" s="1"/>
  <c r="M44" i="63"/>
  <c r="E18" i="49" s="1"/>
  <c r="H18" i="49" s="1"/>
  <c r="M61" i="57"/>
  <c r="M62" i="57" s="1"/>
  <c r="M63" i="57" s="1"/>
  <c r="M64" i="57" s="1"/>
  <c r="M65" i="57" s="1"/>
  <c r="M67" i="57" s="1"/>
  <c r="M67" i="58" l="1"/>
  <c r="M68" i="58"/>
  <c r="M69" i="58" s="1"/>
  <c r="D13" i="49"/>
  <c r="M71" i="58" l="1"/>
  <c r="F16" i="48"/>
  <c r="F166" i="82"/>
  <c r="L166" i="82" s="1"/>
  <c r="M166" i="82" s="1"/>
  <c r="F165" i="82"/>
  <c r="J165" i="82" s="1"/>
  <c r="M165" i="82" s="1"/>
  <c r="F59" i="56" l="1"/>
  <c r="H59" i="56" s="1"/>
  <c r="H58" i="56"/>
  <c r="F57" i="56"/>
  <c r="L57" i="56" s="1"/>
  <c r="L100" i="56" s="1"/>
  <c r="M58" i="56" l="1"/>
  <c r="H100" i="56"/>
  <c r="M101" i="56" s="1"/>
  <c r="M59" i="56"/>
  <c r="M57" i="56"/>
  <c r="F56" i="56"/>
  <c r="J56" i="56" s="1"/>
  <c r="J100" i="56" s="1"/>
  <c r="I14" i="49" s="1"/>
  <c r="M56" i="56" l="1"/>
  <c r="M100" i="56" l="1"/>
  <c r="M102" i="56" s="1"/>
  <c r="M103" i="56" s="1"/>
  <c r="M104" i="56" s="1"/>
  <c r="M105" i="56" l="1"/>
  <c r="M106" i="56" s="1"/>
  <c r="M108" i="56" s="1"/>
  <c r="D14" i="49" s="1"/>
  <c r="H14" i="49" l="1"/>
  <c r="D19" i="49"/>
  <c r="H13" i="49"/>
  <c r="F160" i="82" l="1"/>
  <c r="J160" i="82" l="1"/>
  <c r="F161" i="82"/>
  <c r="M160" i="82" l="1"/>
  <c r="J306" i="82"/>
  <c r="L161" i="82"/>
  <c r="L306" i="82" s="1"/>
  <c r="M309" i="82" l="1"/>
  <c r="I15" i="49"/>
  <c r="I19" i="49" s="1"/>
  <c r="M161" i="82"/>
  <c r="M306" i="82" s="1"/>
  <c r="M308" i="82" s="1"/>
  <c r="M310" i="82" s="1"/>
  <c r="M326" i="82" s="1"/>
  <c r="M327" i="82" l="1"/>
  <c r="M328" i="82" s="1"/>
  <c r="M330" i="82" s="1"/>
  <c r="E15" i="49" s="1"/>
  <c r="E19" i="49" s="1"/>
  <c r="H15" i="49" l="1"/>
  <c r="H19" i="49" s="1"/>
  <c r="H13" i="48" l="1"/>
  <c r="H14" i="48" s="1"/>
  <c r="H4" i="49"/>
  <c r="H15" i="48" l="1"/>
  <c r="H16" i="48" s="1"/>
  <c r="H17" i="48" l="1"/>
  <c r="H18" i="48" s="1"/>
</calcChain>
</file>

<file path=xl/sharedStrings.xml><?xml version="1.0" encoding="utf-8"?>
<sst xmlns="http://schemas.openxmlformats.org/spreadsheetml/2006/main" count="2859" uniqueCount="812">
  <si>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</si>
  <si>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</si>
  <si>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</si>
  <si>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</si>
  <si>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</si>
  <si>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</si>
  <si>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</si>
  <si>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</si>
  <si>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</si>
  <si>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</si>
  <si>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</si>
  <si>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</si>
  <si>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</si>
  <si>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</si>
  <si>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</si>
  <si>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</si>
  <si>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</si>
  <si>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</si>
  <si>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</si>
  <si>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</si>
  <si>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</si>
  <si>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</si>
  <si>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</si>
  <si>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</si>
  <si>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</si>
  <si>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</si>
  <si>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</si>
  <si>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</si>
  <si>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</si>
  <si>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</si>
  <si>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kompl</t>
  </si>
  <si>
    <t>SromiTi resursebi</t>
  </si>
  <si>
    <t>kac/sT</t>
  </si>
  <si>
    <t>manqanebi</t>
  </si>
  <si>
    <t>cali</t>
  </si>
  <si>
    <t>grZ.m</t>
  </si>
  <si>
    <t>grZ.m.</t>
  </si>
  <si>
    <t>zednadebi xarjebi montaJze</t>
  </si>
  <si>
    <t>saxarjTaRricxvo mogeba</t>
  </si>
  <si>
    <t>sabazro</t>
  </si>
  <si>
    <t>saxanZro signalizacia</t>
  </si>
  <si>
    <t>10_744-5</t>
  </si>
  <si>
    <t>10_744-6</t>
  </si>
  <si>
    <t>10-54-4</t>
  </si>
  <si>
    <t>kabelis montaJi</t>
  </si>
  <si>
    <t>10-743-3</t>
  </si>
  <si>
    <t>universaluri samisamarTo baza</t>
  </si>
  <si>
    <t>8-90-3gam</t>
  </si>
  <si>
    <t>8-84-1gam</t>
  </si>
  <si>
    <t>8-69-1</t>
  </si>
  <si>
    <t>8-526-6</t>
  </si>
  <si>
    <t>8-572-4</t>
  </si>
  <si>
    <t xml:space="preserve"> dasaparalelebeli salte 3polusa 3/63a</t>
  </si>
  <si>
    <t>kb/c</t>
  </si>
  <si>
    <t>saindikacio naTura 220v (mwvane)</t>
  </si>
  <si>
    <t>8-529-10</t>
  </si>
  <si>
    <t>CamrTveli Rilaki fiqsaciiT</t>
  </si>
  <si>
    <t>8-574-42</t>
  </si>
  <si>
    <t>8-525-1</t>
  </si>
  <si>
    <t>8-574-39</t>
  </si>
  <si>
    <t>sanaTebi</t>
  </si>
  <si>
    <t>8-599-1gam</t>
  </si>
  <si>
    <t>8-593-2.</t>
  </si>
  <si>
    <t>8-604-4</t>
  </si>
  <si>
    <t>saevakuacio gasasvlelis maCvenebeli</t>
  </si>
  <si>
    <t xml:space="preserve">SromiTi resursebi  </t>
  </si>
  <si>
    <t>samontaJo masala da furnitura</t>
  </si>
  <si>
    <t>8-591-2</t>
  </si>
  <si>
    <t xml:space="preserve">erTklaviSiani CamrTveli </t>
  </si>
  <si>
    <t>8-591-10</t>
  </si>
  <si>
    <t xml:space="preserve">orklaviSiani CamrTveli </t>
  </si>
  <si>
    <t>8-591-8</t>
  </si>
  <si>
    <t>saStefselo rozeti damiwebis kontaqtiT</t>
  </si>
  <si>
    <t>sakabelo arxi, kabelebi da milebi</t>
  </si>
  <si>
    <t>8-418-1</t>
  </si>
  <si>
    <t>8-398-1.</t>
  </si>
  <si>
    <t>rkinis sakabelo arxi  200X60X1,0mm Tavsaxuri</t>
  </si>
  <si>
    <t>8-149-2</t>
  </si>
  <si>
    <t>8-416-1gam</t>
  </si>
  <si>
    <t xml:space="preserve"> kabelis gayvana sakabelo arxSi</t>
  </si>
  <si>
    <t>8-400-2</t>
  </si>
  <si>
    <t xml:space="preserve">kabelis montaJi  </t>
  </si>
  <si>
    <t>kabelebi</t>
  </si>
  <si>
    <t>proeqtiT</t>
  </si>
  <si>
    <t>damiweba</t>
  </si>
  <si>
    <t>8-472-1</t>
  </si>
  <si>
    <r>
      <t xml:space="preserve">damiwebis glinula </t>
    </r>
    <r>
      <rPr>
        <sz val="11"/>
        <rFont val="Calibri"/>
        <family val="2"/>
        <charset val="204"/>
      </rPr>
      <t>Ø10</t>
    </r>
    <r>
      <rPr>
        <sz val="11"/>
        <rFont val="AcadNusx"/>
      </rPr>
      <t>mm</t>
    </r>
  </si>
  <si>
    <t>8-471-1</t>
  </si>
  <si>
    <t>damiwebis Stanga  (jvarisebri)</t>
  </si>
  <si>
    <r>
      <t xml:space="preserve">damiwebis Stangaze glinulas samagri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8-10mm</t>
    </r>
  </si>
  <si>
    <r>
      <t xml:space="preserve">damiwebis Stangaze ori glinulas samagri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8-10mm</t>
    </r>
  </si>
  <si>
    <t>m/sT</t>
  </si>
  <si>
    <t>zednadebi xarjebi</t>
  </si>
  <si>
    <t>8-82-1gam</t>
  </si>
  <si>
    <t>rkinis sakabelo arxis 200X60X1,0mm   samagri konstrucia</t>
  </si>
  <si>
    <t>8-123-12</t>
  </si>
  <si>
    <t>samisamarTo sagangaSo Rilaki</t>
  </si>
  <si>
    <t>danarCeni xarjebi</t>
  </si>
  <si>
    <t>tona</t>
  </si>
  <si>
    <t>lokalur-resursuli xarjTaRricxva #2-2</t>
  </si>
  <si>
    <r>
      <rPr>
        <sz val="11"/>
        <rFont val="Cambria"/>
        <family val="1"/>
        <charset val="204"/>
      </rPr>
      <t>Ø</t>
    </r>
    <r>
      <rPr>
        <sz val="11"/>
        <rFont val="AcadNusx"/>
      </rPr>
      <t>20mm samagri metalis StiriT</t>
    </r>
  </si>
  <si>
    <t>16-12-1.</t>
  </si>
  <si>
    <t>fasonuri nawilebi</t>
  </si>
  <si>
    <r>
      <t xml:space="preserve">milebis Tboizolacia </t>
    </r>
    <r>
      <rPr>
        <sz val="11"/>
        <rFont val="Cambria"/>
        <family val="1"/>
        <charset val="204"/>
      </rPr>
      <t/>
    </r>
  </si>
  <si>
    <t xml:space="preserve"> jami</t>
  </si>
  <si>
    <t>lokalur-resursuli xarjTaRricxva #2-3</t>
  </si>
  <si>
    <t>Sida kanalizacia</t>
  </si>
  <si>
    <t>16-6-2.</t>
  </si>
  <si>
    <t>100mm milis samagrebi</t>
  </si>
  <si>
    <t>16-6-1.</t>
  </si>
  <si>
    <t>22-23-2gam</t>
  </si>
  <si>
    <t xml:space="preserve">samkapebis mowyoba </t>
  </si>
  <si>
    <t>22-23-1gam</t>
  </si>
  <si>
    <t xml:space="preserve">plastmasis fasonuri nawilebis  (muxli, xufi, gadamyvani revizia) mowyoba  </t>
  </si>
  <si>
    <t>kg</t>
  </si>
  <si>
    <t>kv.m.</t>
  </si>
  <si>
    <t>lokalur-resursuli xarjTaRricxva #2-7</t>
  </si>
  <si>
    <t>16-12-2.</t>
  </si>
  <si>
    <t>t</t>
  </si>
  <si>
    <t>eleqtrodi</t>
  </si>
  <si>
    <t>krebsiTi saxarjTaRricxvo gaangariSeba</t>
  </si>
  <si>
    <t>mSeneblobis Rirebuleba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</si>
  <si>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</si>
  <si>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</si>
  <si>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</si>
  <si>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</si>
  <si>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</si>
  <si>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</si>
  <si>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</si>
  <si>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</si>
  <si>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Tavi 2</t>
  </si>
  <si>
    <t xml:space="preserve"> d.R.g. 18%</t>
  </si>
  <si>
    <t xml:space="preserve">saxarjTaRicxvo Rirebuleba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</si>
  <si>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</si>
  <si>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</si>
  <si>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</si>
  <si>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</si>
  <si>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lok.x.#2-2</t>
  </si>
  <si>
    <t>lok.x.#2-3</t>
  </si>
  <si>
    <t>lok.x.#2-4</t>
  </si>
  <si>
    <t>lok.x.#2-5</t>
  </si>
  <si>
    <t>lok.x.#2-7</t>
  </si>
  <si>
    <t xml:space="preserve">samSeneblo samuSaoebi </t>
  </si>
  <si>
    <t>zeTovani saRebavi</t>
  </si>
  <si>
    <t>Tavi 1</t>
  </si>
  <si>
    <t>1-2 Tavebis jami</t>
  </si>
  <si>
    <t>10-742-10</t>
  </si>
  <si>
    <t xml:space="preserve">20მმ ქურო </t>
  </si>
  <si>
    <t xml:space="preserve">100-3000მმ საკანალიზაციო მილი </t>
  </si>
  <si>
    <t xml:space="preserve">100-2000მმ საკანალიზაციო მილი </t>
  </si>
  <si>
    <t xml:space="preserve">100-500მმ საკანალიზაციო მილი </t>
  </si>
  <si>
    <t xml:space="preserve">50-500მმ საკანალიზაციო მილი </t>
  </si>
  <si>
    <r>
      <t>100*100 samkapi 45</t>
    </r>
    <r>
      <rPr>
        <vertAlign val="superscript"/>
        <sz val="10"/>
        <color indexed="8"/>
        <rFont val="AcadNusx"/>
      </rPr>
      <t>0</t>
    </r>
  </si>
  <si>
    <r>
      <t>100*50 samkapi 45</t>
    </r>
    <r>
      <rPr>
        <vertAlign val="superscript"/>
        <sz val="10"/>
        <color indexed="8"/>
        <rFont val="AcadNusx"/>
      </rPr>
      <t>0</t>
    </r>
  </si>
  <si>
    <r>
      <t>plastmasis sakanalizacio milebis</t>
    </r>
    <r>
      <rPr>
        <b/>
        <sz val="11"/>
        <rFont val="Cambria"/>
        <family val="1"/>
        <charset val="204"/>
      </rPr>
      <t xml:space="preserve"> </t>
    </r>
    <r>
      <rPr>
        <b/>
        <sz val="11"/>
        <rFont val="AcadNusx"/>
      </rPr>
      <t xml:space="preserve"> </t>
    </r>
    <r>
      <rPr>
        <b/>
        <sz val="11"/>
        <rFont val="Cambria"/>
        <family val="1"/>
        <charset val="204"/>
      </rPr>
      <t>Ø</t>
    </r>
    <r>
      <rPr>
        <b/>
        <sz val="11"/>
        <rFont val="AcadNusx"/>
      </rPr>
      <t>=100mm mowyoba</t>
    </r>
  </si>
  <si>
    <r>
      <t xml:space="preserve">plastmasis sakanalizacio milebis </t>
    </r>
    <r>
      <rPr>
        <b/>
        <sz val="11"/>
        <rFont val="Cambria"/>
        <family val="1"/>
        <charset val="204"/>
      </rPr>
      <t>Ø</t>
    </r>
    <r>
      <rPr>
        <b/>
        <sz val="11"/>
        <rFont val="AcadNusx"/>
      </rPr>
      <t>=50mm mowyoba</t>
    </r>
  </si>
  <si>
    <r>
      <t>100*45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</si>
  <si>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50*45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</si>
  <si>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50*90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</si>
  <si>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t>100მმ xufi</t>
  </si>
  <si>
    <t>50მმ xufi</t>
  </si>
  <si>
    <t>erT</t>
  </si>
  <si>
    <t>meqanizmebi</t>
  </si>
  <si>
    <t xml:space="preserve">sainstalacio gofrirebuli mili </t>
  </si>
  <si>
    <t>2"</t>
  </si>
  <si>
    <t>3"</t>
  </si>
  <si>
    <t>pr</t>
  </si>
  <si>
    <t>kvebis bloki akumulatoriT 2*12V/7a.sT</t>
  </si>
  <si>
    <t>gauTvaliswinebeli xarji 3,0%</t>
  </si>
  <si>
    <t xml:space="preserve">Sromis danaxarjebi </t>
  </si>
  <si>
    <t>sxva masala</t>
  </si>
  <si>
    <t>mosamzadebeli samuSaoebi</t>
  </si>
  <si>
    <t>samSeneblo saremonto samuSaoebi</t>
  </si>
  <si>
    <t>arasamisamarTo  sirena-strobiT</t>
  </si>
  <si>
    <t>damiweba neitralis salteebis sistema 100a</t>
  </si>
  <si>
    <t>saindikacio naTura 220v (mwvane, wiTeli)</t>
  </si>
  <si>
    <t xml:space="preserve">sasignalo naTura (yviTeli, mwvane, wiTeli) </t>
  </si>
  <si>
    <t>3""</t>
  </si>
  <si>
    <t>lursmani</t>
  </si>
  <si>
    <t>WanWiki</t>
  </si>
  <si>
    <t>naWedi</t>
  </si>
  <si>
    <t>fotorele</t>
  </si>
  <si>
    <t>sxva manqanebi</t>
  </si>
  <si>
    <t>qviSa</t>
  </si>
  <si>
    <t>Ø20*2.9მმ PP PN8 მილი</t>
  </si>
  <si>
    <t>Ø50*6.9მმ PP PN 8 მილი</t>
  </si>
  <si>
    <r>
      <rPr>
        <sz val="11"/>
        <rFont val="Cambria"/>
        <family val="1"/>
        <charset val="204"/>
      </rPr>
      <t>Ø50</t>
    </r>
    <r>
      <rPr>
        <sz val="11"/>
        <rFont val="AcadNusx"/>
      </rPr>
      <t>mm samagri metalis StiriT</t>
    </r>
  </si>
  <si>
    <r>
      <t>plastmasis sakanalizacio milebis</t>
    </r>
    <r>
      <rPr>
        <b/>
        <sz val="11"/>
        <rFont val="Cambria"/>
        <family val="1"/>
        <charset val="204"/>
      </rPr>
      <t xml:space="preserve"> </t>
    </r>
    <r>
      <rPr>
        <b/>
        <sz val="11"/>
        <rFont val="AcadNusx"/>
      </rPr>
      <t xml:space="preserve"> </t>
    </r>
    <r>
      <rPr>
        <b/>
        <sz val="11"/>
        <rFont val="Cambria"/>
        <family val="1"/>
        <charset val="204"/>
      </rPr>
      <t>Ø</t>
    </r>
    <r>
      <rPr>
        <b/>
        <sz val="11"/>
        <rFont val="AcadNusx"/>
      </rPr>
      <t>=150mm mowyoba</t>
    </r>
  </si>
  <si>
    <t xml:space="preserve">150-3000მმ საკანალიზაციო მილი </t>
  </si>
  <si>
    <t xml:space="preserve">150-2000მმ საკანალიზაციო მილი </t>
  </si>
  <si>
    <t xml:space="preserve">150-1000მმ საკანალიზაციო მილი </t>
  </si>
  <si>
    <t>16-6-2 miy.</t>
  </si>
  <si>
    <r>
      <t>50*50 samkapi 90</t>
    </r>
    <r>
      <rPr>
        <vertAlign val="superscript"/>
        <sz val="10"/>
        <color indexed="8"/>
        <rFont val="AcadNusx"/>
      </rPr>
      <t>0</t>
    </r>
  </si>
  <si>
    <t>100mm revizia</t>
  </si>
  <si>
    <r>
      <t>150*45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</si>
  <si>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t>sasignalo naTura (yviTeli, mwvane, wiTeli)</t>
  </si>
  <si>
    <t>8-526-1</t>
  </si>
  <si>
    <r>
      <rPr>
        <sz val="11"/>
        <rFont val="AcadNusx"/>
      </rPr>
      <t xml:space="preserve">zedapiruli montaJis sanaTi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</rPr>
      <t>naTuriT 18</t>
    </r>
    <r>
      <rPr>
        <sz val="11"/>
        <rFont val="Calibri"/>
        <family val="2"/>
        <charset val="204"/>
        <scheme val="minor"/>
      </rPr>
      <t>W</t>
    </r>
  </si>
  <si>
    <t>samisamarTo deteqtorebis mowyoba (universluri samisamarTo baziT)</t>
  </si>
  <si>
    <t>samisamarTo  kvamlis optikuri deteqtori</t>
  </si>
  <si>
    <t>6-1-1.</t>
  </si>
  <si>
    <t>kub.m.</t>
  </si>
  <si>
    <t>sxva xarjebi</t>
  </si>
  <si>
    <t xml:space="preserve">SromiTi resursebi </t>
  </si>
  <si>
    <r>
      <t>betoni ~</t>
    </r>
    <r>
      <rPr>
        <sz val="11"/>
        <rFont val="Cambria"/>
        <family val="1"/>
        <charset val="204"/>
      </rPr>
      <t>B7,5</t>
    </r>
    <r>
      <rPr>
        <sz val="11"/>
        <rFont val="AcadNusx"/>
      </rPr>
      <t>~</t>
    </r>
  </si>
  <si>
    <t>6-1-16.</t>
  </si>
  <si>
    <t xml:space="preserve">yalibis ficari </t>
  </si>
  <si>
    <t>laqi</t>
  </si>
  <si>
    <t>kg.</t>
  </si>
  <si>
    <t xml:space="preserve"> kedlebis lesva qv/cementis xsnariT </t>
  </si>
  <si>
    <t>SromiTi resursebi 56X1,16=</t>
  </si>
  <si>
    <t>saxuravi</t>
  </si>
  <si>
    <t>betonis momzadeba sisq. 10sm liftis qve-ormos qveS</t>
  </si>
  <si>
    <t>mon.  r/b liftis ormos mowyoba</t>
  </si>
  <si>
    <t xml:space="preserve">manqanebi </t>
  </si>
  <si>
    <t xml:space="preserve">qv/cementis xsnari </t>
  </si>
  <si>
    <t>kv.m</t>
  </si>
  <si>
    <t>metaloplastmasis fanjrebis mowyoba (proeqtis mixedviT)</t>
  </si>
  <si>
    <t>fanjris Rirebuleba</t>
  </si>
  <si>
    <t>vitraJis Rirebuleba</t>
  </si>
  <si>
    <t>karis Rirebuleba</t>
  </si>
  <si>
    <t>pemza</t>
  </si>
  <si>
    <r>
      <t xml:space="preserve">Siga kibis liTonis moajirebis mowyoba  </t>
    </r>
    <r>
      <rPr>
        <sz val="11"/>
        <rFont val="Calibri"/>
        <family val="2"/>
        <charset val="204"/>
        <scheme val="minor"/>
      </rPr>
      <t/>
    </r>
  </si>
  <si>
    <t xml:space="preserve">liTonis moajiri </t>
  </si>
  <si>
    <t>cementi ~m300~</t>
  </si>
  <si>
    <t>grunti (praimeri)</t>
  </si>
  <si>
    <t>cementis xsnari</t>
  </si>
  <si>
    <t>TviTmWreli xraxni</t>
  </si>
  <si>
    <t>wyalsawreti milebis montaJi</t>
  </si>
  <si>
    <t xml:space="preserve">plastmasis wyalsawreti mili </t>
  </si>
  <si>
    <t>plastmasis muxli</t>
  </si>
  <si>
    <t>Zabri (trapi wylis mimRebi)</t>
  </si>
  <si>
    <t>masala</t>
  </si>
  <si>
    <t>xelfasi</t>
  </si>
  <si>
    <t>m3</t>
  </si>
  <si>
    <t>m2</t>
  </si>
  <si>
    <t>mogeba</t>
  </si>
  <si>
    <t xml:space="preserve">jami </t>
  </si>
  <si>
    <t>1000m3</t>
  </si>
  <si>
    <t>lokalur-resursuli xarjTaRricxva #</t>
  </si>
  <si>
    <t>2-1-1</t>
  </si>
  <si>
    <t xml:space="preserve">miwis samuSaoebi qvabuli </t>
  </si>
  <si>
    <t>NN</t>
  </si>
  <si>
    <t>samuSaoebis dasaxeleba</t>
  </si>
  <si>
    <t>normatiuli resursi</t>
  </si>
  <si>
    <t xml:space="preserve">samSeneblo meqanizmebi </t>
  </si>
  <si>
    <t>erTeuli</t>
  </si>
  <si>
    <t>erT. fasi</t>
  </si>
  <si>
    <t xml:space="preserve">sndaw
IV-2-82
1-22-15 </t>
  </si>
  <si>
    <r>
      <t>1000m</t>
    </r>
    <r>
      <rPr>
        <b/>
        <vertAlign val="superscript"/>
        <sz val="10"/>
        <rFont val="AcadNusx"/>
      </rPr>
      <t>3</t>
    </r>
  </si>
  <si>
    <t>meqanizmebi:</t>
  </si>
  <si>
    <t xml:space="preserve">                                                                                                                                                  </t>
  </si>
  <si>
    <r>
      <t>eqskavatori 0,5 m</t>
    </r>
    <r>
      <rPr>
        <vertAlign val="superscript"/>
        <sz val="10"/>
        <rFont val="AcadNusx"/>
      </rPr>
      <t xml:space="preserve">3 </t>
    </r>
  </si>
  <si>
    <t>manq/sT</t>
  </si>
  <si>
    <t>4.1 p.201</t>
  </si>
  <si>
    <t>RorRi</t>
  </si>
  <si>
    <t xml:space="preserve">sndaw IV-2-82 1-80-3 </t>
  </si>
  <si>
    <r>
      <t>100m</t>
    </r>
    <r>
      <rPr>
        <b/>
        <vertAlign val="superscript"/>
        <sz val="10"/>
        <rFont val="AcadNusx"/>
      </rPr>
      <t>3</t>
    </r>
  </si>
  <si>
    <t>gruntis ukuCayra xeliT</t>
  </si>
  <si>
    <t xml:space="preserve">sndaw
IV-2-82
1-25-2 </t>
  </si>
  <si>
    <t>nayarSi muSaoba</t>
  </si>
  <si>
    <t>12 p.139</t>
  </si>
  <si>
    <t>buldizeri 79kvt</t>
  </si>
  <si>
    <t>gegmiuri dagroveba</t>
  </si>
  <si>
    <t>dRg</t>
  </si>
  <si>
    <t>qvabulis mosawyobad III kat. gruntis damuSaveba eqskavatoriT 0,5m3 CamCiT, avtomanqanebze dayriT</t>
  </si>
  <si>
    <t xml:space="preserve"> III kat. gruntis damuSaveba xeliT</t>
  </si>
  <si>
    <t>zedmeti gruntis gatana avtoTviTmclelebiT 25km-ze</t>
  </si>
  <si>
    <t>IIIkat. gr. datvirT. avtoTviTm. xeliT</t>
  </si>
  <si>
    <t xml:space="preserve">sndaw
IV-2-82
1-81-3 </t>
  </si>
  <si>
    <t>srf  2019w.  II kv.</t>
  </si>
  <si>
    <t>vzer1-3</t>
  </si>
  <si>
    <r>
      <t>m</t>
    </r>
    <r>
      <rPr>
        <b/>
        <vertAlign val="superscript"/>
        <sz val="10"/>
        <rFont val="AcadNusx"/>
      </rPr>
      <t>3</t>
    </r>
  </si>
  <si>
    <t xml:space="preserve">sndaw
IV-2-82
6-1-1   </t>
  </si>
  <si>
    <t>100m3</t>
  </si>
  <si>
    <r>
      <t>betoni</t>
    </r>
    <r>
      <rPr>
        <sz val="10"/>
        <rFont val="Arial"/>
        <family val="2"/>
        <charset val="204"/>
      </rPr>
      <t xml:space="preserve"> B 7,5</t>
    </r>
  </si>
  <si>
    <t>ficari Camoganuli III xar. 40mm.</t>
  </si>
  <si>
    <t xml:space="preserve">sxva masala </t>
  </si>
  <si>
    <r>
      <t>betoni</t>
    </r>
    <r>
      <rPr>
        <sz val="10"/>
        <rFont val="Arial"/>
        <family val="2"/>
        <charset val="204"/>
      </rPr>
      <t xml:space="preserve"> B 25</t>
    </r>
  </si>
  <si>
    <t>yalibis fari 25mm.</t>
  </si>
  <si>
    <t>pompis momsaxureba</t>
  </si>
  <si>
    <t>masalebis transportireba</t>
  </si>
  <si>
    <t>I. saZirkvlis fila</t>
  </si>
  <si>
    <t>N</t>
  </si>
  <si>
    <t xml:space="preserve">sndaw
IV-2-82
1-31-6;16 da 1-118-11 </t>
  </si>
  <si>
    <t>buldozeri 130 cx.Z =5.13+2.04*2+10.5*3</t>
  </si>
  <si>
    <t>traqtori 130 cx.Z =1.85*3</t>
  </si>
  <si>
    <t>vibrosatkepni 6 t =1.85*3</t>
  </si>
  <si>
    <t>lokalur-resursuli xarjTaRricxva #2-1-2</t>
  </si>
  <si>
    <t>qvabulis Sevseba qviSa-xreSiT  buldozeriT gadaadgilebiT 30m-mde simZ. 130 cx.Z 3jer gavliT</t>
  </si>
  <si>
    <t>qviSa-xreSi</t>
  </si>
  <si>
    <t>gruntis ukuCayra buldozeriT 30metrze gadaadgilebiT,datkepniT 3 jer gavliT</t>
  </si>
  <si>
    <t>100m2</t>
  </si>
  <si>
    <t>qviSa-cementis xsnari m25</t>
  </si>
  <si>
    <t>rulonuri hidrosaizolacio masala</t>
  </si>
  <si>
    <t>bitumis mastika</t>
  </si>
  <si>
    <r>
      <t>betonis momzadebis mowyoba saZirkvlis Kfilis qveS  betoni</t>
    </r>
    <r>
      <rPr>
        <b/>
        <sz val="10"/>
        <rFont val="Arial"/>
        <family val="2"/>
        <charset val="204"/>
      </rPr>
      <t xml:space="preserve"> B7,5 (</t>
    </r>
    <r>
      <rPr>
        <b/>
        <sz val="10"/>
        <rFont val="AcadNusx"/>
      </rPr>
      <t>hidrosaizolacio danamatiT)</t>
    </r>
  </si>
  <si>
    <r>
      <t xml:space="preserve">monoliTuri rkinabetonis saZirkvlis filis mowyoba betoni </t>
    </r>
    <r>
      <rPr>
        <b/>
        <sz val="10"/>
        <rFont val="Arial"/>
        <family val="2"/>
        <charset val="204"/>
      </rPr>
      <t>W8</t>
    </r>
    <r>
      <rPr>
        <b/>
        <sz val="10"/>
        <rFont val="AcadNusx"/>
      </rPr>
      <t xml:space="preserve"> </t>
    </r>
    <r>
      <rPr>
        <b/>
        <sz val="10"/>
        <rFont val="Rusuli"/>
      </rPr>
      <t>B</t>
    </r>
    <r>
      <rPr>
        <b/>
        <sz val="10"/>
        <rFont val="AcadNusx"/>
      </rPr>
      <t xml:space="preserve">25 </t>
    </r>
  </si>
  <si>
    <r>
      <t>betoni</t>
    </r>
    <r>
      <rPr>
        <sz val="10"/>
        <rFont val="Arial"/>
        <family val="2"/>
        <charset val="204"/>
      </rPr>
      <t xml:space="preserve"> B 25W8</t>
    </r>
  </si>
  <si>
    <t>yalibis fari40mm.</t>
  </si>
  <si>
    <t xml:space="preserve">sndaw
IV-2-82
6-1-17  </t>
  </si>
  <si>
    <t>hidroizolaciis mowyoba  hidrosaizolacio 2 fena rulonuri masaliT</t>
  </si>
  <si>
    <t>sndaw
IV-2-82
8-4-3</t>
  </si>
  <si>
    <r>
      <t>m</t>
    </r>
    <r>
      <rPr>
        <vertAlign val="superscript"/>
        <sz val="10"/>
        <rFont val="AcadNusx"/>
      </rPr>
      <t>3</t>
    </r>
  </si>
  <si>
    <t>ficari Camoganuli II xar. 40mm</t>
  </si>
  <si>
    <t>ficari Camoganuli III xar. 40mm</t>
  </si>
  <si>
    <t xml:space="preserve">sxvadasxva perimetris monoliTuri rkinabetonis svetebis mowyoba  sxvadasxva niSnulze </t>
  </si>
  <si>
    <t>konstruqciuli nawili</t>
  </si>
  <si>
    <t>II.svetebis mowyoba</t>
  </si>
  <si>
    <t xml:space="preserve">sndaw
IV-2-82
6-15-2 </t>
  </si>
  <si>
    <r>
      <t>100m</t>
    </r>
    <r>
      <rPr>
        <b/>
        <vertAlign val="superscript"/>
        <sz val="10"/>
        <color theme="1"/>
        <rFont val="AcadNusx"/>
      </rPr>
      <t>3</t>
    </r>
  </si>
  <si>
    <r>
      <t>m</t>
    </r>
    <r>
      <rPr>
        <vertAlign val="superscript"/>
        <sz val="10"/>
        <color theme="1"/>
        <rFont val="AcadNusx"/>
      </rPr>
      <t>3</t>
    </r>
  </si>
  <si>
    <t>sndaw
IV-2-82
6-12-4</t>
  </si>
  <si>
    <t>III.rigelebis mowyoba</t>
  </si>
  <si>
    <t>ficari Camoganuli II xar. 25-32mm</t>
  </si>
  <si>
    <r>
      <t>betoni</t>
    </r>
    <r>
      <rPr>
        <sz val="10"/>
        <rFont val="Arial"/>
        <family val="2"/>
        <charset val="204"/>
      </rPr>
      <t xml:space="preserve"> B7.5</t>
    </r>
  </si>
  <si>
    <t xml:space="preserve">rkinabetonis gadaxurvis filebis da Riobebis moCarCoebis mowyoba </t>
  </si>
  <si>
    <t xml:space="preserve">IV gadaxurvis filebis mowyoba da sainJinro Riobebis moCarCoeba </t>
  </si>
  <si>
    <t>monoliTuri rkina-betonis kedlebis mowyoba</t>
  </si>
  <si>
    <t>xis  Zeli</t>
  </si>
  <si>
    <t>samSen eblo qanCebi</t>
  </si>
  <si>
    <t>sn da w 6-14-4</t>
  </si>
  <si>
    <t>V monoliTuri rkina-betonis kedlebis da diafragmebis mowyoba</t>
  </si>
  <si>
    <t>monoliTuri rkina-betonis diafragmebis mowyoba</t>
  </si>
  <si>
    <t xml:space="preserve">sndaw
IV-2-82
6-16-5  </t>
  </si>
  <si>
    <t xml:space="preserve">sndaw IV-2-82 6-16-1  </t>
  </si>
  <si>
    <t>VI monoliTuri rkina-betonis kibeebis mowyoba</t>
  </si>
  <si>
    <t>monoliTuri rkinabetonis kibis mowyoba</t>
  </si>
  <si>
    <t>VII parapetis mowyoba</t>
  </si>
  <si>
    <t>monoliTuri parapetis mowyoba</t>
  </si>
  <si>
    <t>VIII armaturis naSverebis mowyoba</t>
  </si>
  <si>
    <t>armaturis naSverebis mowyoba</t>
  </si>
  <si>
    <t>sn da w 6-9-3misad</t>
  </si>
  <si>
    <t>mnq/sT</t>
  </si>
  <si>
    <t>საპარკინგე მოჭიმვა-მორკინებით</t>
  </si>
  <si>
    <t>ცალი</t>
  </si>
  <si>
    <t>kedlebis vertikaluri hidroizolacia</t>
  </si>
  <si>
    <r>
      <t>100m</t>
    </r>
    <r>
      <rPr>
        <b/>
        <vertAlign val="superscript"/>
        <sz val="10"/>
        <color theme="1"/>
        <rFont val="AcadNusx"/>
      </rPr>
      <t>2</t>
    </r>
  </si>
  <si>
    <t>sn da w     8-4-7.</t>
  </si>
  <si>
    <t xml:space="preserve">sndaw
IV-2-82
8-15-1 </t>
  </si>
  <si>
    <t>cementis xsnari  m75</t>
  </si>
  <si>
    <t xml:space="preserve">armirebuli tixrebis mowyoba satixre  blokiT 39*19*10 </t>
  </si>
  <si>
    <t xml:space="preserve">sndaw
IV-2-82
11-7-1 </t>
  </si>
  <si>
    <t>Tboizolaciis mowyoba pemziT sisqiT 4sm</t>
  </si>
  <si>
    <r>
      <t>m</t>
    </r>
    <r>
      <rPr>
        <b/>
        <vertAlign val="superscript"/>
        <sz val="10"/>
        <color theme="1"/>
        <rFont val="AcadNusx"/>
      </rPr>
      <t>3</t>
    </r>
  </si>
  <si>
    <t xml:space="preserve">sndaw
IV-2-82
11-8-1 </t>
  </si>
  <si>
    <t>cementis moWimvis mowyoba sisqiT 40mm.</t>
  </si>
  <si>
    <t>Sromis danaxarjebi 18.8+0.344</t>
  </si>
  <si>
    <t>manqanebi 0.95+0.23*4</t>
  </si>
  <si>
    <t>qviSa-cementis xsnari m-100 2.04+0.51*4</t>
  </si>
  <si>
    <t xml:space="preserve">sndaw
IV-2-82
11-3-1,2 </t>
  </si>
  <si>
    <t>Sromis danaxarjebi 31.2+20.1</t>
  </si>
  <si>
    <t>manqanebi 1.38+0.9</t>
  </si>
  <si>
    <t>linokromi 112+112</t>
  </si>
  <si>
    <t>biTumis emulsia</t>
  </si>
  <si>
    <t>keramograniti</t>
  </si>
  <si>
    <r>
      <t>m</t>
    </r>
    <r>
      <rPr>
        <vertAlign val="superscript"/>
        <sz val="10"/>
        <color theme="1"/>
        <rFont val="AcadNusx"/>
      </rPr>
      <t>2</t>
    </r>
  </si>
  <si>
    <t>webocementi</t>
  </si>
  <si>
    <t>iatakebi</t>
  </si>
  <si>
    <t xml:space="preserve">sndaw
IV-2-82
15-52-1 </t>
  </si>
  <si>
    <t>xsnaris tumbo 3m3/sT</t>
  </si>
  <si>
    <t xml:space="preserve">sndaw
IV-2-82
15-203-1 </t>
  </si>
  <si>
    <t xml:space="preserve">sndaw
IV-2-82
8-22-1  </t>
  </si>
  <si>
    <t xml:space="preserve">xaraCos mowyoba </t>
  </si>
  <si>
    <t>xaraCos liTonis detalebi</t>
  </si>
  <si>
    <t>xaraCos xis detalebi</t>
  </si>
  <si>
    <t>fenilis fari</t>
  </si>
  <si>
    <t>kar-'fanjrebi</t>
  </si>
  <si>
    <t>metaloplastmasis naxevradSeminuli cecxlgamZle  karebis  mowyoba (proeqtis mixedviT)</t>
  </si>
  <si>
    <t xml:space="preserve"> `m.d.f.~-is erTfrTiani yru karebis mowyoba (Siga kari)proeqtis misedviT</t>
  </si>
  <si>
    <t>cementis xsnari 1:3</t>
  </si>
  <si>
    <t>aivnebis   Selesva</t>
  </si>
  <si>
    <t>sndaw
IV-2-82.    15-156-4.</t>
  </si>
  <si>
    <t>fasadis fiTxi</t>
  </si>
  <si>
    <t xml:space="preserve"> safasade nestgamZle saRebavi</t>
  </si>
  <si>
    <t xml:space="preserve">aivnebis kedlebis dagruntva da SeRebva safasade nestgamZle saRebaviT 2-jer </t>
  </si>
  <si>
    <t>pva webo emulsia</t>
  </si>
  <si>
    <t>sndaw
IV-2-82
15-13-1 misad</t>
  </si>
  <si>
    <t>aguri</t>
  </si>
  <si>
    <t>fasadis  nawilis mopirkeTeba  dekoratiuli aguriT</t>
  </si>
  <si>
    <t xml:space="preserve">mina boWkovani bade </t>
  </si>
  <si>
    <t>mina boWkovani badis samagri plastm.</t>
  </si>
  <si>
    <t xml:space="preserve">sndaw
IV-2-82
26-8-11 misad </t>
  </si>
  <si>
    <t>sndaw
IV-2-82
26-10-5 misad</t>
  </si>
  <si>
    <t>aluminis dgarebi(faxverki)</t>
  </si>
  <si>
    <t>gr m</t>
  </si>
  <si>
    <t>fasadis SefuTva-mopirkeTeba   aluminis profilze kompozitiuri masaliT ,hidro da TboizolaciiT,</t>
  </si>
  <si>
    <t>100 m2</t>
  </si>
  <si>
    <t>gare kedlebi</t>
  </si>
  <si>
    <t>sndaw
IV-2-82
11-23-2</t>
  </si>
  <si>
    <t>Siga kedlebis mopirkeTeba</t>
  </si>
  <si>
    <t>sndaw
IV-2-82 9-14-5 misad</t>
  </si>
  <si>
    <t xml:space="preserve"> sndaw
IV-2-82 9-14-5 misad</t>
  </si>
  <si>
    <t>sndaw
IV-2-82 10-20-1gam</t>
  </si>
  <si>
    <t>Werebis mopirkeTeba</t>
  </si>
  <si>
    <t xml:space="preserve">Werebis Selesva </t>
  </si>
  <si>
    <t>sndaw
IV-2-82     15-55-1-tqn 3-11</t>
  </si>
  <si>
    <t>SromiTi resursebi 55X1,16=</t>
  </si>
  <si>
    <t>kibeebis mopirkeTeba</t>
  </si>
  <si>
    <t xml:space="preserve">sndaw
IV-2-82
15-12-1 </t>
  </si>
  <si>
    <t xml:space="preserve">kibis mopirkeTeba keramogranitis filebiT </t>
  </si>
  <si>
    <t xml:space="preserve">keramogranitis filebi </t>
  </si>
  <si>
    <t>sndaw
IV-2-82  15-55-2 tqn 3-11</t>
  </si>
  <si>
    <t>sndaw
IV-2-82   7-58-1</t>
  </si>
  <si>
    <t>sndaw
IV-2-82         15-164-8</t>
  </si>
  <si>
    <t xml:space="preserve">webo cementi </t>
  </si>
  <si>
    <r>
      <t xml:space="preserve">aivnebze liTonis moajirebis mowyoba  </t>
    </r>
    <r>
      <rPr>
        <sz val="11"/>
        <rFont val="Calibri"/>
        <family val="2"/>
        <charset val="204"/>
        <scheme val="minor"/>
      </rPr>
      <t/>
    </r>
  </si>
  <si>
    <t xml:space="preserve"> liTonis moajirebis SeRebva zeTis saReb.</t>
  </si>
  <si>
    <t>olifa</t>
  </si>
  <si>
    <t>samontaJo masala</t>
  </si>
  <si>
    <t>samontaJo qanCebi</t>
  </si>
  <si>
    <t>saxuravis liTonis konstruqciebis  (fermebis da dgarebis) mowyoba</t>
  </si>
  <si>
    <t>sn da w   9-11-12</t>
  </si>
  <si>
    <t xml:space="preserve">liTonis konstruqcia </t>
  </si>
  <si>
    <t>saxuravis liTonis konstruqciebis  (fermebis da dgarebis) dafarva emalis laq-saRebaviT</t>
  </si>
  <si>
    <t>sn da w   34-34-6 misad</t>
  </si>
  <si>
    <t>emalis saRebavi</t>
  </si>
  <si>
    <t xml:space="preserve">sxva manqana  </t>
  </si>
  <si>
    <t>lursmani samSeneblo</t>
  </si>
  <si>
    <t>sndaw
IV-2-82     10-36-1</t>
  </si>
  <si>
    <t>xe masala 40-60 1 x</t>
  </si>
  <si>
    <t>xis molartyvis cecxldacva</t>
  </si>
  <si>
    <t>cecxldamcavi xsnari</t>
  </si>
  <si>
    <t>xis molartyvis antiseptireba</t>
  </si>
  <si>
    <t>antiseptiki</t>
  </si>
  <si>
    <t>100 kvm</t>
  </si>
  <si>
    <t>samontaJo detalebi</t>
  </si>
  <si>
    <t>samontaJo WanWikebi</t>
  </si>
  <si>
    <t>30</t>
  </si>
  <si>
    <t>31</t>
  </si>
  <si>
    <t>32</t>
  </si>
  <si>
    <t>gadaxurvis mowyoba feradi metalokramitiT</t>
  </si>
  <si>
    <t>xis molartyvis mowyoba</t>
  </si>
  <si>
    <t>sndaw
IV-2-82             10-38-3</t>
  </si>
  <si>
    <t>feradi metalokramiti</t>
  </si>
  <si>
    <t>sndaw
IV-2-82      9-4-3 .</t>
  </si>
  <si>
    <t>sndaw
IV-2-82     10-37-2</t>
  </si>
  <si>
    <t xml:space="preserve">parapetze feradi Tunuqis safaris mowyoba </t>
  </si>
  <si>
    <t xml:space="preserve">Tunuqi   </t>
  </si>
  <si>
    <t>sndaw
IV-2-82    12-8-5.</t>
  </si>
  <si>
    <t>sndaw
IV-2-82             12-8-4.</t>
  </si>
  <si>
    <t>qvabulis mowyobis samuSaoebi</t>
  </si>
  <si>
    <t xml:space="preserve"> saobieqto xarjTaRricxva </t>
  </si>
  <si>
    <t>lok.x.#2-1-1</t>
  </si>
  <si>
    <t>lok.x.#2-1-2</t>
  </si>
  <si>
    <t>lok.x.#2-1-3</t>
  </si>
  <si>
    <t>samSeneblo  da mosapirkeTebeli samuSaoebi</t>
  </si>
  <si>
    <r>
      <rPr>
        <sz val="11"/>
        <rFont val="Cambria"/>
        <family val="1"/>
        <charset val="204"/>
        <scheme val="major"/>
      </rPr>
      <t>A240C</t>
    </r>
    <r>
      <rPr>
        <sz val="11"/>
        <rFont val="AcadNusx"/>
      </rPr>
      <t xml:space="preserve"> kl armatura</t>
    </r>
  </si>
  <si>
    <r>
      <rPr>
        <sz val="11"/>
        <rFont val="Cambria"/>
        <family val="1"/>
        <charset val="204"/>
        <scheme val="major"/>
      </rPr>
      <t>A500C</t>
    </r>
    <r>
      <rPr>
        <sz val="11"/>
        <rFont val="AcadNusx"/>
      </rPr>
      <t xml:space="preserve"> kl armatura</t>
    </r>
  </si>
  <si>
    <t>saobieqti.x.</t>
  </si>
  <si>
    <t>f2-1</t>
  </si>
  <si>
    <t>f2-2</t>
  </si>
  <si>
    <t>f2-3</t>
  </si>
  <si>
    <t>f2-4</t>
  </si>
  <si>
    <t>f2-8</t>
  </si>
  <si>
    <t>f2-9</t>
  </si>
  <si>
    <t>darCenilia moculobebi</t>
  </si>
  <si>
    <t>wyali</t>
  </si>
  <si>
    <t>saparkinge adgilis keTilmowyoba</t>
  </si>
  <si>
    <t xml:space="preserve">sndaw
IV-2-82
1-116-5 </t>
  </si>
  <si>
    <t>teritoriis moSandakeba xeliT</t>
  </si>
  <si>
    <r>
      <t>1000m</t>
    </r>
    <r>
      <rPr>
        <b/>
        <vertAlign val="superscript"/>
        <sz val="10"/>
        <rFont val="AcadNusx"/>
      </rPr>
      <t>2</t>
    </r>
  </si>
  <si>
    <t xml:space="preserve">sndaw
IV-2-82
27-7-4 </t>
  </si>
  <si>
    <t>teritoriaze RorRis safaris mowyoba sisqiT 20sm.</t>
  </si>
  <si>
    <t>12 p.192</t>
  </si>
  <si>
    <t>greideri saSualo tipis 79kvt</t>
  </si>
  <si>
    <t>buldozeri 79kvt</t>
  </si>
  <si>
    <t>12 p.212</t>
  </si>
  <si>
    <t>satkepni 18t</t>
  </si>
  <si>
    <t>12 p.210</t>
  </si>
  <si>
    <t>satkepni 5t</t>
  </si>
  <si>
    <t>12 p.211</t>
  </si>
  <si>
    <t>satkepni 10t</t>
  </si>
  <si>
    <t>12 p.220</t>
  </si>
  <si>
    <t xml:space="preserve">sarwyavi manqana </t>
  </si>
  <si>
    <t>4.1 p.196</t>
  </si>
  <si>
    <t xml:space="preserve">sndaw
IV-2-82
27-24-2 </t>
  </si>
  <si>
    <t>betonis gamanawilebeli, maprofilebeli, mompirkeTebeli, momsworebeli 9.5*4</t>
  </si>
  <si>
    <t>traqtori 40kvt</t>
  </si>
  <si>
    <r>
      <t xml:space="preserve">betoni </t>
    </r>
    <r>
      <rPr>
        <sz val="10"/>
        <rFont val="Calibri"/>
        <family val="2"/>
        <charset val="204"/>
      </rPr>
      <t>B</t>
    </r>
    <r>
      <rPr>
        <sz val="10"/>
        <rFont val="AcadNusx"/>
      </rPr>
      <t>-30</t>
    </r>
  </si>
  <si>
    <t xml:space="preserve">sndaw
IV-2-82
27-28-1 </t>
  </si>
  <si>
    <t>betonis zedapiris daWra</t>
  </si>
  <si>
    <t>100m</t>
  </si>
  <si>
    <t>nakerebis damWreli</t>
  </si>
  <si>
    <t>traqtori 59kvt</t>
  </si>
  <si>
    <t>nakeris Semavsebeli</t>
  </si>
  <si>
    <t>biTumis mastika</t>
  </si>
  <si>
    <t>s a m u S a o s dasaxeleba</t>
  </si>
  <si>
    <t>betonis safaris mowyoba sisqiT  20 sm.  Senobis kedelTan mierTebis adgilis izolacia lentiT</t>
  </si>
  <si>
    <t>saparkinge adgilis mowyoba</t>
  </si>
  <si>
    <r>
      <t>150*150 samkapi 45</t>
    </r>
    <r>
      <rPr>
        <vertAlign val="superscript"/>
        <sz val="10"/>
        <color indexed="8"/>
        <rFont val="AcadNusx"/>
      </rPr>
      <t>0</t>
    </r>
  </si>
  <si>
    <r>
      <t>150*100 samkapi 45</t>
    </r>
    <r>
      <rPr>
        <vertAlign val="superscript"/>
        <sz val="10"/>
        <color indexed="8"/>
        <rFont val="AcadNusx"/>
      </rPr>
      <t>0</t>
    </r>
  </si>
  <si>
    <t>150მმ xufi</t>
  </si>
  <si>
    <t>150mm revizia</t>
  </si>
  <si>
    <t>Ø75მმ მილის თბოიზოლაცია</t>
  </si>
  <si>
    <t>Ø75*10.3მმ PN 20 მილი</t>
  </si>
  <si>
    <t>Ø63*8.6მმ PN 20 მილი</t>
  </si>
  <si>
    <t>75მმ  სფერული ვენტილი</t>
  </si>
  <si>
    <t xml:space="preserve">75მმ ქურო </t>
  </si>
  <si>
    <t>Ø63მმ მილის თბოიზოლაცია</t>
  </si>
  <si>
    <t>Ø50მმ მილის თბოიზოლაცია</t>
  </si>
  <si>
    <t>50მმ  სფერული ვენტილი</t>
  </si>
  <si>
    <t xml:space="preserve">75მმ სამკაპი </t>
  </si>
  <si>
    <t xml:space="preserve">63/50/63მმ სამკაპი </t>
  </si>
  <si>
    <t xml:space="preserve">75-63მმ გადამყვანი </t>
  </si>
  <si>
    <t>20მმ ხუფი</t>
  </si>
  <si>
    <t xml:space="preserve">75-50მმ გადამყვანი </t>
  </si>
  <si>
    <t xml:space="preserve">63-50მმ გადამყვანი </t>
  </si>
  <si>
    <t xml:space="preserve">50-20მმ გადამყვანი </t>
  </si>
  <si>
    <t>ვენტილი d-20</t>
  </si>
  <si>
    <t>ქურო 20-1/2" გ/ხ</t>
  </si>
  <si>
    <t>ფილტრი  1/2"</t>
  </si>
  <si>
    <t xml:space="preserve">უკუსარქველი 1/2" </t>
  </si>
  <si>
    <t>მუხლი 20-1/2" გ/ხ</t>
  </si>
  <si>
    <t>მრიცხველი 1/2" ჩამხსნელით</t>
  </si>
  <si>
    <t>150mm milis samagrebi</t>
  </si>
  <si>
    <t>150*150 jvaredini</t>
  </si>
  <si>
    <t>Ø75*10.3მმ PN 20მილი</t>
  </si>
  <si>
    <r>
      <rPr>
        <sz val="11"/>
        <rFont val="Cambria"/>
        <family val="1"/>
        <charset val="204"/>
      </rPr>
      <t>Ø75</t>
    </r>
    <r>
      <rPr>
        <sz val="11"/>
        <rFont val="AcadNusx"/>
      </rPr>
      <t>mm samagri metalis StiriT</t>
    </r>
  </si>
  <si>
    <r>
      <rPr>
        <sz val="11"/>
        <rFont val="Cambria"/>
        <family val="1"/>
        <charset val="204"/>
      </rPr>
      <t>Ø63</t>
    </r>
    <r>
      <rPr>
        <sz val="11"/>
        <rFont val="AcadNusx"/>
      </rPr>
      <t>m samagri metalis StiriT</t>
    </r>
  </si>
  <si>
    <t>wyalmzomi kvanZebis mowyoba</t>
  </si>
  <si>
    <t>Sida civi wyaldaseni</t>
  </si>
  <si>
    <t>Sida civi wyalsadeni</t>
  </si>
  <si>
    <t>16-24-7.</t>
  </si>
  <si>
    <t>16-24-6.</t>
  </si>
  <si>
    <t>16-24-5</t>
  </si>
  <si>
    <t>16-24-2</t>
  </si>
  <si>
    <t>16-19-1.</t>
  </si>
  <si>
    <r>
      <t xml:space="preserve"> ventilebis mowyoba   </t>
    </r>
    <r>
      <rPr>
        <b/>
        <sz val="11"/>
        <rFont val="Calibri"/>
        <family val="2"/>
        <charset val="204"/>
      </rPr>
      <t>Ø</t>
    </r>
    <r>
      <rPr>
        <b/>
        <sz val="11"/>
        <rFont val="AcadNusx"/>
      </rPr>
      <t>75mm-</t>
    </r>
  </si>
  <si>
    <r>
      <t xml:space="preserve"> ventilebis mowyoba   </t>
    </r>
    <r>
      <rPr>
        <b/>
        <sz val="11"/>
        <rFont val="Calibri"/>
        <family val="2"/>
        <charset val="204"/>
      </rPr>
      <t>Ø</t>
    </r>
    <r>
      <rPr>
        <b/>
        <sz val="11"/>
        <rFont val="AcadNusx"/>
      </rPr>
      <t>50mm</t>
    </r>
  </si>
  <si>
    <r>
      <t>50მმ მუხლი 90</t>
    </r>
    <r>
      <rPr>
        <vertAlign val="superscript"/>
        <sz val="10"/>
        <rFont val="Arial"/>
        <family val="2"/>
        <charset val="204"/>
      </rPr>
      <t>0</t>
    </r>
  </si>
  <si>
    <r>
      <t>20მმ მუხლი 90</t>
    </r>
    <r>
      <rPr>
        <vertAlign val="superscript"/>
        <sz val="10"/>
        <rFont val="Arial"/>
        <family val="2"/>
        <charset val="204"/>
      </rPr>
      <t>0</t>
    </r>
  </si>
  <si>
    <t xml:space="preserve">Zalovani fari g/m </t>
  </si>
  <si>
    <t xml:space="preserve">Zravis dacvis avtomaturi amomrTveli 40a-mde </t>
  </si>
  <si>
    <t>mricxvelebis karada 24 mricxvelze</t>
  </si>
  <si>
    <t>mricxvelebis karada</t>
  </si>
  <si>
    <t>samfaziani mricxvelis karada</t>
  </si>
  <si>
    <t>საერთო მოხმარების ფართი</t>
  </si>
  <si>
    <t>s a m u S a o s  dasaxeleba</t>
  </si>
  <si>
    <t>erT.fasi</t>
  </si>
  <si>
    <t xml:space="preserve"> normatiuli    resursi</t>
  </si>
  <si>
    <t>მოძრაობის დეტექტორი</t>
  </si>
  <si>
    <t xml:space="preserve"> rozetiს ბუდე</t>
  </si>
  <si>
    <t>განშტოების ყუთი</t>
  </si>
  <si>
    <t xml:space="preserve"> rkinis sakabelo arxi perforirebuli 100X60X1,0mm</t>
  </si>
  <si>
    <t xml:space="preserve"> rkinis sakabelo arxi perforirebuli 200X60X1,0mm</t>
  </si>
  <si>
    <t xml:space="preserve"> III kat. gruntis damuSaveba xeliT qselis mosawyobad</t>
  </si>
  <si>
    <t>23-1-1.</t>
  </si>
  <si>
    <t>kub.m</t>
  </si>
  <si>
    <t xml:space="preserve"> qviSis sagebis mowyoba xeliT'</t>
  </si>
  <si>
    <t>jami1+2</t>
  </si>
  <si>
    <t xml:space="preserve"> kabelis gayvana gofrirebul da myar milSi </t>
  </si>
  <si>
    <t>lokalur-resursuli xarjTaRricxva #2-4-1</t>
  </si>
  <si>
    <t>8-526-7</t>
  </si>
  <si>
    <t>8-572-4 da            8-613-1</t>
  </si>
  <si>
    <t>8-526-5</t>
  </si>
  <si>
    <t>8-526-2</t>
  </si>
  <si>
    <t>8-84-3 misad</t>
  </si>
  <si>
    <t>8-418-1misad</t>
  </si>
  <si>
    <t>8-417-4</t>
  </si>
  <si>
    <t>CarCo 1-iani</t>
  </si>
  <si>
    <t>CarCo 2-iani</t>
  </si>
  <si>
    <t>CarCo 3-iani</t>
  </si>
  <si>
    <t>CarCo 4-iani</t>
  </si>
  <si>
    <t>karada S/m 2X6 modulze</t>
  </si>
  <si>
    <t>el.momarageba saerTo moxmarebis farTi</t>
  </si>
  <si>
    <t>el.momarageba tipiuri binebi</t>
  </si>
  <si>
    <t xml:space="preserve">gamanawilebeli fari  </t>
  </si>
  <si>
    <t xml:space="preserve">saindikacio naTura 220v </t>
  </si>
  <si>
    <t>erTklaviSiani CamrTveli</t>
  </si>
  <si>
    <t>orklaviSiani CamrTveli</t>
  </si>
  <si>
    <t xml:space="preserve"> el.momarageba (2-4-1 da 2-4-2)</t>
  </si>
  <si>
    <r>
      <t xml:space="preserve">gafas.     </t>
    </r>
    <r>
      <rPr>
        <sz val="10"/>
        <rFont val="Arial"/>
        <family val="2"/>
        <charset val="204"/>
      </rPr>
      <t>N</t>
    </r>
  </si>
  <si>
    <t>samuSao</t>
  </si>
  <si>
    <t>raodenoba</t>
  </si>
  <si>
    <t>manqana-meqanizmebi da transporti</t>
  </si>
  <si>
    <t>normativiT erTeulze</t>
  </si>
  <si>
    <t>1</t>
  </si>
  <si>
    <t>7</t>
  </si>
  <si>
    <t>c</t>
  </si>
  <si>
    <t>masala:</t>
  </si>
  <si>
    <t>jami:</t>
  </si>
  <si>
    <t>maT Soris: mowyobiloba</t>
  </si>
  <si>
    <t>zednadebi xarjebi samontaJo samuSaoebze xelfasidan</t>
  </si>
  <si>
    <t>liftis montaJi tvirTamweobiT 800kg</t>
  </si>
  <si>
    <t>samisamarTo saxanZro sakontrolo paneli orlupiani'</t>
  </si>
  <si>
    <t>samontaJo da damxmare sxva masalebi</t>
  </si>
  <si>
    <t>lok.x.#2-1-4</t>
  </si>
  <si>
    <t>cecxlmaqri yuTiT</t>
  </si>
  <si>
    <r>
      <t>avtomaturi amomrTveli</t>
    </r>
    <r>
      <rPr>
        <sz val="11"/>
        <rFont val="Arial"/>
        <family val="2"/>
        <charset val="204"/>
      </rPr>
      <t xml:space="preserve">  MCB 16A/B/6kA  1 </t>
    </r>
    <r>
      <rPr>
        <sz val="11"/>
        <rFont val="AcadNusx"/>
      </rPr>
      <t>polusa</t>
    </r>
  </si>
  <si>
    <r>
      <t>avtomaturi amomrTveli</t>
    </r>
    <r>
      <rPr>
        <sz val="11"/>
        <rFont val="Arial"/>
        <family val="2"/>
        <charset val="204"/>
      </rPr>
      <t xml:space="preserve">  MCB 10A/B/6kA  1 </t>
    </r>
    <r>
      <rPr>
        <sz val="11"/>
        <rFont val="AcadNusx"/>
      </rPr>
      <t>polusa</t>
    </r>
  </si>
  <si>
    <r>
      <t>avtomaturi amomrTveli</t>
    </r>
    <r>
      <rPr>
        <sz val="11"/>
        <rFont val="Arial"/>
        <family val="2"/>
        <charset val="204"/>
      </rPr>
      <t xml:space="preserve">  MCB 25A/C/6kA  1 </t>
    </r>
    <r>
      <rPr>
        <sz val="11"/>
        <rFont val="AcadNusx"/>
      </rPr>
      <t>polusa</t>
    </r>
  </si>
  <si>
    <r>
      <t>avtomaturi amomrTveli</t>
    </r>
    <r>
      <rPr>
        <b/>
        <sz val="11"/>
        <rFont val="Arial"/>
        <family val="2"/>
        <charset val="204"/>
      </rPr>
      <t xml:space="preserve">  </t>
    </r>
    <r>
      <rPr>
        <b/>
        <sz val="11"/>
        <rFont val="AcadNusx"/>
      </rPr>
      <t>63a-mde</t>
    </r>
  </si>
  <si>
    <r>
      <t>avtomaturi amomrTveli</t>
    </r>
    <r>
      <rPr>
        <sz val="11"/>
        <rFont val="Arial"/>
        <family val="2"/>
        <charset val="204"/>
      </rPr>
      <t xml:space="preserve">  MCB 50A/D/6kA  2 </t>
    </r>
    <r>
      <rPr>
        <sz val="11"/>
        <rFont val="AcadNusx"/>
      </rPr>
      <t>polusa</t>
    </r>
  </si>
  <si>
    <t>ganmStoebeli yuTi</t>
  </si>
  <si>
    <r>
      <t xml:space="preserve">kabeli (mrgvali) </t>
    </r>
    <r>
      <rPr>
        <sz val="11"/>
        <rFont val="Arial"/>
        <family val="2"/>
        <charset val="204"/>
      </rPr>
      <t>NYM-J 3x2.5</t>
    </r>
    <r>
      <rPr>
        <sz val="11"/>
        <rFont val="AcadNusx"/>
      </rPr>
      <t>mm</t>
    </r>
    <r>
      <rPr>
        <vertAlign val="superscript"/>
        <sz val="11"/>
        <rFont val="AcadNusx"/>
      </rPr>
      <t>2</t>
    </r>
  </si>
  <si>
    <r>
      <t xml:space="preserve">kabeli (mrgvali) </t>
    </r>
    <r>
      <rPr>
        <sz val="11"/>
        <rFont val="Arial"/>
        <family val="2"/>
        <charset val="204"/>
      </rPr>
      <t>NYM-J 3x1.5</t>
    </r>
    <r>
      <rPr>
        <sz val="11"/>
        <rFont val="AcadNusx"/>
      </rPr>
      <t>mm</t>
    </r>
    <r>
      <rPr>
        <vertAlign val="superscript"/>
        <sz val="11"/>
        <rFont val="AcadNusx"/>
      </rPr>
      <t>2</t>
    </r>
  </si>
  <si>
    <r>
      <t xml:space="preserve">kabeli (mrgvali) </t>
    </r>
    <r>
      <rPr>
        <sz val="11"/>
        <rFont val="Arial"/>
        <family val="2"/>
        <charset val="204"/>
      </rPr>
      <t>NYM-J 2x1.5</t>
    </r>
    <r>
      <rPr>
        <sz val="11"/>
        <rFont val="AcadNusx"/>
      </rPr>
      <t>mm</t>
    </r>
    <r>
      <rPr>
        <vertAlign val="superscript"/>
        <sz val="11"/>
        <rFont val="AcadNusx"/>
      </rPr>
      <t>2</t>
    </r>
  </si>
  <si>
    <r>
      <t xml:space="preserve">kontaqtori </t>
    </r>
    <r>
      <rPr>
        <b/>
        <sz val="11"/>
        <rFont val="Calibri"/>
        <family val="2"/>
      </rPr>
      <t>3P/3,0KW/230VAC</t>
    </r>
  </si>
  <si>
    <r>
      <t xml:space="preserve">kontaqtori </t>
    </r>
    <r>
      <rPr>
        <sz val="11"/>
        <rFont val="Calibri"/>
        <family val="2"/>
      </rPr>
      <t>3P/3,0KW/230VAC</t>
    </r>
  </si>
  <si>
    <r>
      <t>mricxveli</t>
    </r>
    <r>
      <rPr>
        <sz val="11"/>
        <rFont val="Arial"/>
        <family val="2"/>
        <charset val="204"/>
      </rPr>
      <t xml:space="preserve"> 220v/50-60a</t>
    </r>
  </si>
  <si>
    <r>
      <t>mricxveli</t>
    </r>
    <r>
      <rPr>
        <sz val="11"/>
        <rFont val="Arial"/>
        <family val="2"/>
        <charset val="204"/>
      </rPr>
      <t xml:space="preserve"> 3X380v/3X(60-120)A</t>
    </r>
  </si>
  <si>
    <r>
      <t>avtomaturi amomrTveli</t>
    </r>
    <r>
      <rPr>
        <b/>
        <sz val="11"/>
        <rFont val="Arial"/>
        <family val="2"/>
        <charset val="204"/>
      </rPr>
      <t xml:space="preserve"> 2 </t>
    </r>
    <r>
      <rPr>
        <b/>
        <sz val="11"/>
        <rFont val="AcadNusx"/>
      </rPr>
      <t>polusa 63a-</t>
    </r>
  </si>
  <si>
    <r>
      <t>avtomaturi amomrTveli</t>
    </r>
    <r>
      <rPr>
        <sz val="11"/>
        <rFont val="Arial"/>
        <family val="2"/>
        <charset val="204"/>
      </rPr>
      <t xml:space="preserve"> 63A  2 </t>
    </r>
    <r>
      <rPr>
        <sz val="11"/>
        <rFont val="AcadNusx"/>
      </rPr>
      <t>polusa</t>
    </r>
  </si>
  <si>
    <r>
      <t xml:space="preserve">samfaza salteebis sistema </t>
    </r>
    <r>
      <rPr>
        <b/>
        <sz val="11"/>
        <rFont val="Cambria"/>
        <family val="1"/>
        <charset val="204"/>
        <scheme val="major"/>
      </rPr>
      <t>L1,L2,L3 200</t>
    </r>
    <r>
      <rPr>
        <b/>
        <sz val="11"/>
        <rFont val="AcadNusx"/>
      </rPr>
      <t>a</t>
    </r>
  </si>
  <si>
    <r>
      <t xml:space="preserve">samfaza salteebis sistema </t>
    </r>
    <r>
      <rPr>
        <sz val="11"/>
        <rFont val="Cambria"/>
        <family val="1"/>
        <charset val="204"/>
        <scheme val="major"/>
      </rPr>
      <t>L1,L2,L3 200</t>
    </r>
    <r>
      <rPr>
        <sz val="11"/>
        <rFont val="AcadNusx"/>
      </rPr>
      <t>a</t>
    </r>
  </si>
  <si>
    <r>
      <t xml:space="preserve">ganmuxtveli </t>
    </r>
    <r>
      <rPr>
        <b/>
        <sz val="11"/>
        <rFont val="Arial"/>
        <family val="2"/>
        <charset val="204"/>
      </rPr>
      <t>B</t>
    </r>
    <r>
      <rPr>
        <b/>
        <sz val="11"/>
        <rFont val="AcadNusx"/>
      </rPr>
      <t xml:space="preserve"> klasis </t>
    </r>
    <r>
      <rPr>
        <b/>
        <sz val="11"/>
        <rFont val="Arial"/>
        <family val="2"/>
        <charset val="204"/>
      </rPr>
      <t>3P+N+PE 400v/100ka</t>
    </r>
  </si>
  <si>
    <r>
      <t xml:space="preserve">ganmuxtveli </t>
    </r>
    <r>
      <rPr>
        <sz val="11"/>
        <rFont val="Arial"/>
        <family val="2"/>
        <charset val="204"/>
      </rPr>
      <t>B</t>
    </r>
    <r>
      <rPr>
        <sz val="11"/>
        <rFont val="AcadNusx"/>
      </rPr>
      <t xml:space="preserve"> klasis </t>
    </r>
    <r>
      <rPr>
        <sz val="11"/>
        <rFont val="Arial"/>
        <family val="2"/>
        <charset val="204"/>
      </rPr>
      <t>3P+N+PE 400v/100ka</t>
    </r>
  </si>
  <si>
    <t>avtomaturi amomrTveli 160a- samfaza dnobadmcveliani</t>
  </si>
  <si>
    <t>avtomaturi amomrTveli 160a-samfaza dnobadmcveliani</t>
  </si>
  <si>
    <t xml:space="preserve">avtomaturi amomrTveli 32a-mde </t>
  </si>
  <si>
    <r>
      <t>avtomaturi amomrTveli</t>
    </r>
    <r>
      <rPr>
        <sz val="11"/>
        <rFont val="Arial"/>
        <family val="2"/>
        <charset val="204"/>
      </rPr>
      <t xml:space="preserve">  MCCB 25-32A/D/25kA  3 </t>
    </r>
    <r>
      <rPr>
        <sz val="11"/>
        <rFont val="AcadNusx"/>
      </rPr>
      <t>polusa</t>
    </r>
  </si>
  <si>
    <r>
      <t>avtomaturi amomrTveli</t>
    </r>
    <r>
      <rPr>
        <b/>
        <sz val="11"/>
        <rFont val="Arial"/>
        <family val="2"/>
        <charset val="204"/>
      </rPr>
      <t xml:space="preserve">  </t>
    </r>
    <r>
      <rPr>
        <b/>
        <sz val="11"/>
        <rFont val="AcadNusx"/>
      </rPr>
      <t>63a-mde 1polusa</t>
    </r>
  </si>
  <si>
    <r>
      <t>erTwvera kabeli (Savi) 4mm</t>
    </r>
    <r>
      <rPr>
        <sz val="11"/>
        <rFont val="Calibri"/>
        <family val="2"/>
        <charset val="204"/>
      </rPr>
      <t>²</t>
    </r>
  </si>
  <si>
    <r>
      <rPr>
        <b/>
        <sz val="11"/>
        <rFont val="AcadNusx"/>
      </rPr>
      <t>kontaqtori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rFont val="Arial"/>
        <family val="2"/>
        <charset val="204"/>
      </rPr>
      <t xml:space="preserve">1NO/5kW/AC220 , 1NO+1NC </t>
    </r>
    <r>
      <rPr>
        <b/>
        <sz val="11"/>
        <rFont val="AcadNusx"/>
      </rPr>
      <t>damxmare kontaqtiT</t>
    </r>
  </si>
  <si>
    <r>
      <rPr>
        <sz val="11"/>
        <rFont val="AcadNusx"/>
      </rPr>
      <t>kontaqtori</t>
    </r>
    <r>
      <rPr>
        <sz val="11"/>
        <rFont val="Times New Roman"/>
        <family val="1"/>
        <charset val="204"/>
      </rPr>
      <t xml:space="preserve"> </t>
    </r>
    <r>
      <rPr>
        <sz val="11"/>
        <rFont val="Arial"/>
        <family val="2"/>
        <charset val="204"/>
      </rPr>
      <t xml:space="preserve">1NO/5kW/AC220 , 1NO+1NC </t>
    </r>
    <r>
      <rPr>
        <sz val="11"/>
        <rFont val="AcadNusx"/>
      </rPr>
      <t>damxmare kontaqtiT</t>
    </r>
  </si>
  <si>
    <r>
      <t>avtomaturi amomrTveli</t>
    </r>
    <r>
      <rPr>
        <b/>
        <sz val="11"/>
        <rFont val="Arial"/>
        <family val="2"/>
        <charset val="204"/>
      </rPr>
      <t xml:space="preserve">  </t>
    </r>
    <r>
      <rPr>
        <b/>
        <sz val="11"/>
        <rFont val="AcadNusx"/>
      </rPr>
      <t>63a-mde 3polusa</t>
    </r>
  </si>
  <si>
    <r>
      <t>avtomaturi amomrTveli</t>
    </r>
    <r>
      <rPr>
        <sz val="11"/>
        <rFont val="Arial"/>
        <family val="2"/>
        <charset val="204"/>
      </rPr>
      <t xml:space="preserve">  MCB 10-16A/B/6kA  3 </t>
    </r>
    <r>
      <rPr>
        <sz val="11"/>
        <rFont val="AcadNusx"/>
      </rPr>
      <t>polusa</t>
    </r>
  </si>
  <si>
    <r>
      <t>erTwvera kabeli (Savi) 6mm</t>
    </r>
    <r>
      <rPr>
        <sz val="11"/>
        <rFont val="Calibri"/>
        <family val="2"/>
        <charset val="204"/>
      </rPr>
      <t>²</t>
    </r>
  </si>
  <si>
    <r>
      <t xml:space="preserve">CamrTveli Rilaki fiqsaciiT </t>
    </r>
    <r>
      <rPr>
        <b/>
        <sz val="11"/>
        <rFont val="Arial"/>
        <family val="2"/>
        <charset val="204"/>
      </rPr>
      <t xml:space="preserve">Aut-O-Man   DIN </t>
    </r>
    <r>
      <rPr>
        <b/>
        <sz val="11"/>
        <rFont val="AcadNusx"/>
      </rPr>
      <t>salteze dasasmeli</t>
    </r>
  </si>
  <si>
    <r>
      <rPr>
        <b/>
        <sz val="11"/>
        <rFont val="AcadNusx"/>
      </rPr>
      <t>kontaqtori</t>
    </r>
    <r>
      <rPr>
        <b/>
        <sz val="11"/>
        <rFont val="Times New Roman"/>
        <family val="1"/>
        <charset val="204"/>
      </rPr>
      <t xml:space="preserve"> </t>
    </r>
  </si>
  <si>
    <r>
      <t>avtomaturi amomrTveli</t>
    </r>
    <r>
      <rPr>
        <sz val="11"/>
        <rFont val="Arial"/>
        <family val="2"/>
        <charset val="204"/>
      </rPr>
      <t xml:space="preserve">  10- 16A/B/6kA 3 </t>
    </r>
    <r>
      <rPr>
        <sz val="11"/>
        <rFont val="AcadNusx"/>
      </rPr>
      <t>polusa</t>
    </r>
  </si>
  <si>
    <r>
      <t>avtomaturi amomrTveli</t>
    </r>
    <r>
      <rPr>
        <sz val="11"/>
        <rFont val="Arial"/>
        <family val="2"/>
        <charset val="204"/>
      </rPr>
      <t xml:space="preserve">  16-206A/B/6kA 3 </t>
    </r>
    <r>
      <rPr>
        <sz val="11"/>
        <rFont val="AcadNusx"/>
      </rPr>
      <t>polusa</t>
    </r>
  </si>
  <si>
    <r>
      <t>avtomaturi amomrTveli</t>
    </r>
    <r>
      <rPr>
        <sz val="11"/>
        <rFont val="Arial"/>
        <family val="2"/>
        <charset val="204"/>
      </rPr>
      <t xml:space="preserve">  32-406A/B/6kA 3 </t>
    </r>
    <r>
      <rPr>
        <sz val="11"/>
        <rFont val="AcadNusx"/>
      </rPr>
      <t>polusa</t>
    </r>
  </si>
  <si>
    <r>
      <rPr>
        <b/>
        <sz val="11"/>
        <rFont val="AcadNusx"/>
      </rPr>
      <t xml:space="preserve">avtomaturi amomrTveli  </t>
    </r>
    <r>
      <rPr>
        <b/>
        <sz val="11"/>
        <rFont val="Arial"/>
        <family val="2"/>
        <charset val="204"/>
      </rPr>
      <t xml:space="preserve">25 A  1 </t>
    </r>
    <r>
      <rPr>
        <b/>
        <sz val="11"/>
        <rFont val="AcadNusx"/>
      </rPr>
      <t>polusa</t>
    </r>
  </si>
  <si>
    <t>8-593-2.miy</t>
  </si>
  <si>
    <t>stacionaluri sanaTi</t>
  </si>
  <si>
    <r>
      <rPr>
        <b/>
        <sz val="11"/>
        <rFont val="AcadNusx"/>
      </rPr>
      <t xml:space="preserve">zedapiruli montaJis sanaTi </t>
    </r>
    <r>
      <rPr>
        <b/>
        <sz val="11"/>
        <rFont val="Calibri"/>
        <family val="2"/>
        <charset val="204"/>
        <scheme val="minor"/>
      </rPr>
      <t xml:space="preserve">LED </t>
    </r>
    <r>
      <rPr>
        <b/>
        <sz val="11"/>
        <rFont val="AcadNusx"/>
      </rPr>
      <t>naTuriT 18</t>
    </r>
    <r>
      <rPr>
        <b/>
        <sz val="11"/>
        <rFont val="Calibri"/>
        <family val="2"/>
        <charset val="204"/>
        <scheme val="minor"/>
      </rPr>
      <t>W</t>
    </r>
  </si>
  <si>
    <r>
      <t>ჭერის sanaTi</t>
    </r>
    <r>
      <rPr>
        <b/>
        <sz val="11"/>
        <rFont val="Arial"/>
        <family val="2"/>
        <charset val="204"/>
      </rPr>
      <t xml:space="preserve">  LED </t>
    </r>
    <r>
      <rPr>
        <b/>
        <sz val="11"/>
        <rFont val="AcadNusx"/>
      </rPr>
      <t>naTuriT 9</t>
    </r>
    <r>
      <rPr>
        <b/>
        <sz val="11"/>
        <rFont val="Arial"/>
        <family val="2"/>
        <charset val="204"/>
      </rPr>
      <t xml:space="preserve"> W</t>
    </r>
  </si>
  <si>
    <r>
      <t>ჭერის  sanaTi</t>
    </r>
    <r>
      <rPr>
        <sz val="11"/>
        <rFont val="Arial"/>
        <family val="2"/>
        <charset val="204"/>
      </rPr>
      <t xml:space="preserve">  LED </t>
    </r>
    <r>
      <rPr>
        <sz val="11"/>
        <rFont val="AcadNusx"/>
      </rPr>
      <t>naTuriT 9</t>
    </r>
    <r>
      <rPr>
        <sz val="11"/>
        <rFont val="Arial"/>
        <family val="2"/>
        <charset val="204"/>
      </rPr>
      <t xml:space="preserve"> W</t>
    </r>
  </si>
  <si>
    <r>
      <t>sainstalacio gofrirebuli mili Ø</t>
    </r>
    <r>
      <rPr>
        <b/>
        <sz val="11"/>
        <rFont val="Calibri"/>
        <family val="2"/>
      </rPr>
      <t>Ø16</t>
    </r>
    <r>
      <rPr>
        <b/>
        <sz val="11"/>
        <rFont val="AcadNusx"/>
      </rPr>
      <t>mm-25mm</t>
    </r>
  </si>
  <si>
    <r>
      <t>sainstalacio myari mili Ø</t>
    </r>
    <r>
      <rPr>
        <b/>
        <sz val="11"/>
        <rFont val="Calibri"/>
        <family val="2"/>
      </rPr>
      <t>Ø16</t>
    </r>
    <r>
      <rPr>
        <b/>
        <sz val="11"/>
        <rFont val="AcadNusx"/>
      </rPr>
      <t>mm</t>
    </r>
  </si>
  <si>
    <r>
      <t>sainstalacio myari mili Ø</t>
    </r>
    <r>
      <rPr>
        <b/>
        <sz val="11"/>
        <rFont val="Calibri"/>
        <family val="2"/>
      </rPr>
      <t>Ø100</t>
    </r>
    <r>
      <rPr>
        <b/>
        <sz val="11"/>
        <rFont val="AcadNusx"/>
      </rPr>
      <t>mmwiTeli</t>
    </r>
  </si>
  <si>
    <r>
      <t xml:space="preserve">kabeli (mrgvali) </t>
    </r>
    <r>
      <rPr>
        <sz val="11"/>
        <rFont val="Arial"/>
        <family val="2"/>
        <charset val="204"/>
      </rPr>
      <t>NYM-J 5x6</t>
    </r>
    <r>
      <rPr>
        <sz val="11"/>
        <rFont val="AcadNusx"/>
      </rPr>
      <t>mm</t>
    </r>
    <r>
      <rPr>
        <vertAlign val="superscript"/>
        <sz val="11"/>
        <rFont val="AcadNusx"/>
      </rPr>
      <t>2</t>
    </r>
  </si>
  <si>
    <r>
      <t xml:space="preserve">kabeli (mrgvali) </t>
    </r>
    <r>
      <rPr>
        <sz val="11"/>
        <rFont val="Arial"/>
        <family val="2"/>
        <charset val="204"/>
      </rPr>
      <t>HO7ZR 2x10+1X6</t>
    </r>
    <r>
      <rPr>
        <sz val="11"/>
        <rFont val="AcadNusx"/>
      </rPr>
      <t>mm</t>
    </r>
    <r>
      <rPr>
        <vertAlign val="superscript"/>
        <sz val="11"/>
        <rFont val="AcadNusx"/>
      </rPr>
      <t>2</t>
    </r>
  </si>
  <si>
    <r>
      <t xml:space="preserve">damiwebis glinula </t>
    </r>
    <r>
      <rPr>
        <b/>
        <sz val="11"/>
        <rFont val="Calibri"/>
        <family val="2"/>
        <charset val="204"/>
      </rPr>
      <t>Ø10</t>
    </r>
    <r>
      <rPr>
        <b/>
        <sz val="11"/>
        <rFont val="AcadNusx"/>
      </rPr>
      <t>mm</t>
    </r>
  </si>
  <si>
    <r>
      <t>samisamarTo moduli</t>
    </r>
    <r>
      <rPr>
        <b/>
        <sz val="11"/>
        <rFont val="Arial"/>
        <family val="2"/>
        <charset val="204"/>
      </rPr>
      <t xml:space="preserve"> IOM</t>
    </r>
  </si>
  <si>
    <r>
      <t>cecxlmedegi kabeli</t>
    </r>
    <r>
      <rPr>
        <sz val="11"/>
        <rFont val="Arial"/>
        <family val="2"/>
        <charset val="204"/>
      </rPr>
      <t xml:space="preserve"> JE-H(St)H FE180/E90 - 2x2x0,8</t>
    </r>
  </si>
  <si>
    <t>ventilacia</t>
  </si>
  <si>
    <t>f2-5</t>
  </si>
  <si>
    <t>f2-6</t>
  </si>
  <si>
    <t>f2-7</t>
  </si>
  <si>
    <t>f2-10</t>
  </si>
  <si>
    <t>kompl.</t>
  </si>
  <si>
    <t>20-1-1.</t>
  </si>
  <si>
    <t xml:space="preserve">samagrebi </t>
  </si>
  <si>
    <t>20-20-1</t>
  </si>
  <si>
    <t>20-1-2.</t>
  </si>
  <si>
    <t>20-1-5</t>
  </si>
  <si>
    <t>20-1-4</t>
  </si>
  <si>
    <t>20-7-2.</t>
  </si>
  <si>
    <t>kvanZi</t>
  </si>
  <si>
    <t xml:space="preserve">haeris modinebis Saxta  1000X1000mm   </t>
  </si>
  <si>
    <t>20-13-4 misad</t>
  </si>
  <si>
    <t>20-11-5</t>
  </si>
  <si>
    <t xml:space="preserve">Saxtis qolgis mowyoba </t>
  </si>
  <si>
    <t>Saxtis qolga</t>
  </si>
  <si>
    <t>gr.m</t>
  </si>
  <si>
    <t>20-8-6</t>
  </si>
  <si>
    <t>ukusarqveli 100mm</t>
  </si>
  <si>
    <t xml:space="preserve">samzareulos gamwovi ventilatoris 90m3/sT   montaJi </t>
  </si>
  <si>
    <t xml:space="preserve">samzareulos gamwovi ventilatori 90m3/sT </t>
  </si>
  <si>
    <t xml:space="preserve">sankvanZis gamwovi ventilatoris 60m3/sT   montaJi </t>
  </si>
  <si>
    <t xml:space="preserve">sankvanZis gamwovi ventilatori 60m3/sT </t>
  </si>
  <si>
    <t>saxanZro sarqveli (gaiReba kvamlis armoCenis dasaxanZro ventilaciis CarTvisas 700X500</t>
  </si>
  <si>
    <t>20-9-7 misad</t>
  </si>
  <si>
    <t>20-23-5gam.</t>
  </si>
  <si>
    <t>20-20-5 misad</t>
  </si>
  <si>
    <t>lok.x.#2-6</t>
  </si>
  <si>
    <t>zednadebi xarjebi samSeneblo samuSaoebze</t>
  </si>
  <si>
    <t>zednadebi xarjebi danadgarebis montaJze xelfasidan</t>
  </si>
  <si>
    <t>silikoni</t>
  </si>
  <si>
    <t>10/.1</t>
  </si>
  <si>
    <t>10/.2</t>
  </si>
  <si>
    <t>bloki 39*19*19 sm</t>
  </si>
  <si>
    <t>aivnebis amoSeneba  blokiT  39X19X19sm</t>
  </si>
  <si>
    <t>kompoziciuri masala  (kasetebi)</t>
  </si>
  <si>
    <t xml:space="preserve"> `m.d.f.~-is erTfrTiani yru karebis mowyoba (gare kari)proeqtis misedviT</t>
  </si>
  <si>
    <t>hidroizolaciis mowyoba  ori fena linokromiT</t>
  </si>
  <si>
    <t>მეტალოპლასტმასი ვიტრაჟი კარით  (proeqtis mixedviT)</t>
  </si>
  <si>
    <t>metaloplastmasis  karebis  mowyoba (proeqtis mixedviT)</t>
  </si>
  <si>
    <r>
      <t>1150*100</t>
    </r>
    <r>
      <rPr>
        <sz val="10"/>
        <color indexed="8"/>
        <rFont val="AcadNusx"/>
      </rPr>
      <t xml:space="preserve"> gaდამყვანი</t>
    </r>
  </si>
  <si>
    <t>m</t>
  </si>
  <si>
    <t xml:space="preserve">50/25/50მმ სამკაპი </t>
  </si>
  <si>
    <t>Ø90*10.3მმ PN 20მილი</t>
  </si>
  <si>
    <r>
      <rPr>
        <sz val="11"/>
        <rFont val="Cambria"/>
        <family val="1"/>
        <charset val="204"/>
      </rPr>
      <t>Ø90</t>
    </r>
    <r>
      <rPr>
        <sz val="11"/>
        <rFont val="AcadNusx"/>
      </rPr>
      <t>mm samagri metalis StiriT</t>
    </r>
  </si>
  <si>
    <t>16-24-8.</t>
  </si>
  <si>
    <t>Ø90მმ მილის თბოიზოლაცია</t>
  </si>
  <si>
    <r>
      <t xml:space="preserve"> ventilis mowyoba   </t>
    </r>
    <r>
      <rPr>
        <b/>
        <sz val="11"/>
        <rFont val="Calibri"/>
        <family val="2"/>
        <charset val="204"/>
      </rPr>
      <t>Ø</t>
    </r>
    <r>
      <rPr>
        <b/>
        <sz val="11"/>
        <rFont val="AcadNusx"/>
      </rPr>
      <t>90mm-</t>
    </r>
  </si>
  <si>
    <t>civi wyalsadenis wolana da wyalsadenis mowyoba</t>
  </si>
  <si>
    <t xml:space="preserve">90მმ ქურო </t>
  </si>
  <si>
    <t xml:space="preserve">90/90/90მმ სამკაპი </t>
  </si>
  <si>
    <r>
      <t>90მმ მუხლი 90</t>
    </r>
    <r>
      <rPr>
        <vertAlign val="superscript"/>
        <sz val="10"/>
        <rFont val="Arial"/>
        <family val="2"/>
      </rPr>
      <t>0</t>
    </r>
  </si>
  <si>
    <r>
      <t>90მმ მუხლი 45</t>
    </r>
    <r>
      <rPr>
        <vertAlign val="superscript"/>
        <sz val="10"/>
        <rFont val="Arial"/>
        <family val="2"/>
      </rPr>
      <t>0</t>
    </r>
  </si>
  <si>
    <r>
      <t>75მმ მუხლი 90</t>
    </r>
    <r>
      <rPr>
        <vertAlign val="superscript"/>
        <sz val="10"/>
        <rFont val="Arial"/>
        <family val="2"/>
      </rPr>
      <t>0</t>
    </r>
  </si>
  <si>
    <t xml:space="preserve">90-75 მმ გადამყვანი </t>
  </si>
  <si>
    <t>komp.</t>
  </si>
  <si>
    <t>mexamridi</t>
  </si>
  <si>
    <t>gadamyvani detali xraxniT  (galvaniz.)</t>
  </si>
  <si>
    <t>damiwebis Rerosa da zolis gadabmis detali</t>
  </si>
  <si>
    <t xml:space="preserve">zolis jvaredini SemakavSirebeli  </t>
  </si>
  <si>
    <t>Zalovani karada Semyvanze: 320 amp. samfaza avtomaturi amomrTveliT - 1 cali, gamsvlelze qselidan:                         160 amp. samfaza dnobadmcveliani amomrTveliT - 3 cali, 32 amp. samfaza dnobadmcveliani amomrTveliT - 1 cali,                      25 amp. samfaza dnobadmcveliani amomrTveliT - 3 cali.</t>
  </si>
  <si>
    <r>
      <t xml:space="preserve">mTavari gamanawilebeli fari </t>
    </r>
    <r>
      <rPr>
        <b/>
        <sz val="11"/>
        <rFont val="Cambria"/>
        <family val="1"/>
        <charset val="204"/>
        <scheme val="major"/>
      </rPr>
      <t>MDB-1</t>
    </r>
  </si>
  <si>
    <t xml:space="preserve">avtomaturi amomrTveli 25a-mde </t>
  </si>
  <si>
    <t>Zalovani karada Semyvanze: 320 amp. samfaza avtomaturi amomrTveliT - 1 cali, gamsvlelze qselidan:                             160 amp. samfaza dnobadmcveliani amomrTveliT - 6 cali.</t>
  </si>
  <si>
    <t>avtomaturi amomrTveli 320a-mde samfaza dnobadmcveliani</t>
  </si>
  <si>
    <t>karada S/m 3X12 modulze</t>
  </si>
  <si>
    <r>
      <rPr>
        <b/>
        <sz val="11"/>
        <rFont val="AcadNusx"/>
      </rPr>
      <t>kontaqtori</t>
    </r>
    <r>
      <rPr>
        <b/>
        <sz val="11"/>
        <rFont val="Arial"/>
        <family val="2"/>
      </rPr>
      <t xml:space="preserve"> 1NO/5kW/AC220 , 1NO+1NC </t>
    </r>
    <r>
      <rPr>
        <b/>
        <sz val="11"/>
        <rFont val="AcadNusx"/>
      </rPr>
      <t>damxmare kontaqtiT</t>
    </r>
  </si>
  <si>
    <r>
      <t>avtomaturi amomrTveli</t>
    </r>
    <r>
      <rPr>
        <sz val="11"/>
        <rFont val="Arial"/>
        <family val="2"/>
        <charset val="204"/>
      </rPr>
      <t xml:space="preserve">  MCB32A/D/6kA  3 </t>
    </r>
    <r>
      <rPr>
        <sz val="11"/>
        <rFont val="AcadNusx"/>
      </rPr>
      <t>polusa</t>
    </r>
  </si>
  <si>
    <r>
      <rPr>
        <b/>
        <sz val="11"/>
        <color rgb="FFFF0000"/>
        <rFont val="AcadNusx"/>
      </rPr>
      <t>liftebis gamanawilebeli fari</t>
    </r>
    <r>
      <rPr>
        <b/>
        <sz val="11"/>
        <color rgb="FFFF0000"/>
        <rFont val="Arial"/>
        <family val="2"/>
      </rPr>
      <t xml:space="preserve">  DB 2</t>
    </r>
  </si>
  <si>
    <t xml:space="preserve">karada S/m 2X8 modulze </t>
  </si>
  <si>
    <r>
      <t>avtomaturi amomrTveli</t>
    </r>
    <r>
      <rPr>
        <sz val="11"/>
        <rFont val="Arial"/>
        <family val="2"/>
        <charset val="204"/>
      </rPr>
      <t xml:space="preserve">  MCB 25A/B/6kA  3 </t>
    </r>
    <r>
      <rPr>
        <sz val="11"/>
        <rFont val="AcadNusx"/>
      </rPr>
      <t>polusa</t>
    </r>
  </si>
  <si>
    <r>
      <t xml:space="preserve">saventilacio sistemis gamanawilebeli fari  </t>
    </r>
    <r>
      <rPr>
        <b/>
        <sz val="11"/>
        <color rgb="FFFF0000"/>
        <rFont val="Cambria"/>
        <family val="1"/>
        <charset val="204"/>
        <scheme val="major"/>
      </rPr>
      <t>DB 2</t>
    </r>
  </si>
  <si>
    <t>karada g/m 3X18 modulze  800X00X250</t>
  </si>
  <si>
    <r>
      <rPr>
        <sz val="11"/>
        <rFont val="AcadNusx"/>
      </rPr>
      <t>kontaqtori</t>
    </r>
    <r>
      <rPr>
        <sz val="11"/>
        <rFont val="Times New Roman"/>
        <family val="1"/>
        <charset val="204"/>
      </rPr>
      <t xml:space="preserve"> 3P/ 7.5 kW/230VAC</t>
    </r>
  </si>
  <si>
    <r>
      <rPr>
        <sz val="11"/>
        <rFont val="AcadNusx"/>
      </rPr>
      <t xml:space="preserve">kontaqtori </t>
    </r>
    <r>
      <rPr>
        <sz val="11"/>
        <rFont val="Times New Roman"/>
        <family val="1"/>
        <charset val="204"/>
      </rPr>
      <t>3P/ 15.0 kW/230VAC</t>
    </r>
  </si>
  <si>
    <r>
      <rPr>
        <sz val="11"/>
        <rFont val="AcadNusx"/>
      </rPr>
      <t>kontaqtori</t>
    </r>
    <r>
      <rPr>
        <sz val="11"/>
        <rFont val="Times New Roman"/>
        <family val="1"/>
        <charset val="204"/>
      </rPr>
      <t xml:space="preserve"> 3P/ 22.0 kW/230VAC</t>
    </r>
  </si>
  <si>
    <t>avtomaturi amomrTveli 160a-3polusa</t>
  </si>
  <si>
    <r>
      <t xml:space="preserve">saerTo moxmarebis farTebis gamanawilebeli fari  </t>
    </r>
    <r>
      <rPr>
        <b/>
        <sz val="11"/>
        <color rgb="FFFF0000"/>
        <rFont val="Cambria"/>
        <family val="1"/>
        <charset val="204"/>
        <scheme val="major"/>
      </rPr>
      <t>DB 1</t>
    </r>
  </si>
  <si>
    <t xml:space="preserve">rezervis avtomaturi CarTvis karada   </t>
  </si>
  <si>
    <r>
      <t>Zalovani fari g/m 1</t>
    </r>
    <r>
      <rPr>
        <b/>
        <sz val="10"/>
        <color rgb="FFFF0000"/>
        <rFont val="Arial"/>
        <family val="2"/>
      </rPr>
      <t>200X600X250 IP 54</t>
    </r>
  </si>
  <si>
    <t>avtomaturi amomrTveli 250a 3 polusa</t>
  </si>
  <si>
    <t>avtomaturi amomrTveli 160a 3 polusa</t>
  </si>
  <si>
    <t>avtomaturi amomrTveli 32a 3 polusa</t>
  </si>
  <si>
    <t>avtomaturi amomrTveli 25a 1 polusa</t>
  </si>
  <si>
    <t>mricxvelebis karada  24 mricxvelze</t>
  </si>
  <si>
    <t>avtomaturi amomrTveli 160a-mde 3 polusa</t>
  </si>
  <si>
    <r>
      <t>kontaqtori</t>
    </r>
    <r>
      <rPr>
        <b/>
        <sz val="12"/>
        <rFont val="Arial"/>
        <family val="2"/>
      </rPr>
      <t xml:space="preserve"> 1NO/5kW/AC220 , 1NO+1NC </t>
    </r>
    <r>
      <rPr>
        <b/>
        <sz val="12"/>
        <rFont val="AcadNusx"/>
      </rPr>
      <t>damxmare kontaqtiT</t>
    </r>
  </si>
  <si>
    <t>avtomaturi gadarTvis bloki, 250 amperze</t>
  </si>
  <si>
    <t>8-523-2</t>
  </si>
  <si>
    <t>SromiTi resursebi კ=3</t>
  </si>
  <si>
    <t>manqanebi  კ=3</t>
  </si>
  <si>
    <t>kibisebri rkinis sak. arxi 300X60X2.0mm  (aqsesuarebiT kompleqtSi)</t>
  </si>
  <si>
    <t>rkinis sakabelo arxis 300X60X2. mm  Werze samagri konstrucia</t>
  </si>
  <si>
    <t>kibisebri rkinis sak. arxi 200X60X2.0mm  (aqsesuarebiT kompleqtSi)</t>
  </si>
  <si>
    <t>rkinis sakabelo arxi  200X60X2,0mm Tavsaxuri</t>
  </si>
  <si>
    <t>rkinis sakabelo arxis 200X60X2,0mm   samagri konstrucia</t>
  </si>
  <si>
    <t xml:space="preserve"> rkinis sakabelo arxi perforirebuli 300X60X2,0mm</t>
  </si>
  <si>
    <t>rkinis sakabelo arxis300X60X2,0mm  Werze samagri konstrucia</t>
  </si>
  <si>
    <t>rkinis sakabelo arxi  100X60X1,0mm Tavsaxuri</t>
  </si>
  <si>
    <t>rkinis sakabelo arxis 100X60X1,0mm   samagri konstrucia</t>
  </si>
  <si>
    <r>
      <t>kabeli cecxlmedegi (mrgvali)</t>
    </r>
    <r>
      <rPr>
        <sz val="11"/>
        <rFont val="Arial"/>
        <family val="2"/>
      </rPr>
      <t xml:space="preserve">  NHXH-FE180/E90  4x70mm2                            </t>
    </r>
    <r>
      <rPr>
        <sz val="11"/>
        <rFont val="AcadNusx"/>
      </rPr>
      <t>(kabelis sigrZe dazustdes adgilze)</t>
    </r>
  </si>
  <si>
    <r>
      <t>kabeli cecxlmedegi (mrgvali)</t>
    </r>
    <r>
      <rPr>
        <sz val="11"/>
        <rFont val="Arial"/>
        <family val="2"/>
      </rPr>
      <t xml:space="preserve">  NHXH-FE180/E90  1x</t>
    </r>
    <r>
      <rPr>
        <sz val="11"/>
        <rFont val="AcadNusx"/>
      </rPr>
      <t>35mm2                            (kabelis sigrZe dazustdes adgilze)</t>
    </r>
  </si>
  <si>
    <r>
      <t xml:space="preserve">kabeli (mrgvali) </t>
    </r>
    <r>
      <rPr>
        <sz val="11"/>
        <rFont val="Arial"/>
        <family val="2"/>
        <charset val="204"/>
      </rPr>
      <t xml:space="preserve"> NAYY-J  4X70+1X35mm2    </t>
    </r>
    <r>
      <rPr>
        <vertAlign val="superscript"/>
        <sz val="11"/>
        <rFont val="AcadNusx"/>
      </rPr>
      <t xml:space="preserve"> </t>
    </r>
    <r>
      <rPr>
        <sz val="11"/>
        <rFont val="AcadNusx"/>
      </rPr>
      <t>(kabelis sigrZe dazustdes adgilze)</t>
    </r>
  </si>
  <si>
    <r>
      <t xml:space="preserve">kabeli (mrgvali) </t>
    </r>
    <r>
      <rPr>
        <sz val="11"/>
        <rFont val="Arial"/>
        <family val="2"/>
        <charset val="204"/>
      </rPr>
      <t>NYM-J 5x10</t>
    </r>
    <r>
      <rPr>
        <sz val="11"/>
        <rFont val="AcadNusx"/>
      </rPr>
      <t>mm</t>
    </r>
    <r>
      <rPr>
        <vertAlign val="superscript"/>
        <sz val="11"/>
        <rFont val="AcadNusx"/>
      </rPr>
      <t>2</t>
    </r>
  </si>
  <si>
    <r>
      <t>kabeli cecxlmedegi (mrgvali)</t>
    </r>
    <r>
      <rPr>
        <sz val="11"/>
        <rFont val="Arial"/>
        <family val="2"/>
      </rPr>
      <t xml:space="preserve">  NHXH-FE180/E90  4x50</t>
    </r>
    <r>
      <rPr>
        <sz val="11"/>
        <rFont val="AcadNusx"/>
      </rPr>
      <t>mm2</t>
    </r>
  </si>
  <si>
    <r>
      <t xml:space="preserve">kabeli cecxlmedegi (mrgvali)  </t>
    </r>
    <r>
      <rPr>
        <sz val="10"/>
        <rFont val="Arial"/>
        <family val="2"/>
        <charset val="204"/>
      </rPr>
      <t>NHXH-FE180/E90  5x16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</si>
  <si>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5x10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</si>
  <si>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5x6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</si>
  <si>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5x4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</si>
  <si>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3x2.5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</si>
  <si>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1x25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</si>
  <si>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>aqtiuri mexamridi</t>
    </r>
    <r>
      <rPr>
        <b/>
        <sz val="10"/>
        <color indexed="8"/>
        <rFont val="Arial"/>
        <family val="2"/>
        <charset val="204"/>
      </rPr>
      <t xml:space="preserve"> FOREND PETEX-L (∆L:60)</t>
    </r>
  </si>
  <si>
    <r>
      <t xml:space="preserve">mexamridis sayrdeni anZa </t>
    </r>
    <r>
      <rPr>
        <b/>
        <sz val="10"/>
        <color indexed="8"/>
        <rFont val="Arial"/>
        <family val="2"/>
        <charset val="204"/>
      </rPr>
      <t>Ø76</t>
    </r>
    <r>
      <rPr>
        <b/>
        <sz val="10"/>
        <color indexed="8"/>
        <rFont val="AcadNusx"/>
      </rPr>
      <t>mm (galvaniz.)</t>
    </r>
  </si>
  <si>
    <r>
      <t xml:space="preserve">mexamridis sayrdeni anZis samagri WanWiki </t>
    </r>
    <r>
      <rPr>
        <b/>
        <sz val="10"/>
        <color indexed="8"/>
        <rFont val="Arial"/>
        <family val="2"/>
        <charset val="204"/>
      </rPr>
      <t>M12</t>
    </r>
  </si>
  <si>
    <r>
      <t xml:space="preserve">foladis zoli </t>
    </r>
    <r>
      <rPr>
        <b/>
        <sz val="10"/>
        <color indexed="8"/>
        <rFont val="Arial"/>
        <family val="2"/>
        <charset val="204"/>
      </rPr>
      <t>40X4</t>
    </r>
    <r>
      <rPr>
        <b/>
        <sz val="10"/>
        <color indexed="8"/>
        <rFont val="AcadNusx"/>
      </rPr>
      <t xml:space="preserve"> mm. (galvaniz.)</t>
    </r>
  </si>
  <si>
    <r>
      <t xml:space="preserve">foladis zolis </t>
    </r>
    <r>
      <rPr>
        <b/>
        <sz val="10"/>
        <color indexed="8"/>
        <rFont val="Arial"/>
        <family val="2"/>
        <charset val="204"/>
      </rPr>
      <t>40X4</t>
    </r>
    <r>
      <rPr>
        <b/>
        <sz val="10"/>
        <color indexed="8"/>
        <rFont val="AcadNusx"/>
      </rPr>
      <t xml:space="preserve"> mm. (galvaniz.) samagri</t>
    </r>
  </si>
  <si>
    <r>
      <t xml:space="preserve">foladis zolis </t>
    </r>
    <r>
      <rPr>
        <b/>
        <sz val="10"/>
        <color indexed="8"/>
        <rFont val="Arial"/>
        <family val="2"/>
        <charset val="204"/>
      </rPr>
      <t>40X4</t>
    </r>
    <r>
      <rPr>
        <b/>
        <sz val="10"/>
        <color indexed="8"/>
        <rFont val="AcadNusx"/>
      </rPr>
      <t xml:space="preserve"> mm. (galvaniz.) gadasambeli</t>
    </r>
  </si>
  <si>
    <r>
      <t xml:space="preserve">damcavi polieTilenis  mili </t>
    </r>
    <r>
      <rPr>
        <b/>
        <sz val="10"/>
        <color indexed="8"/>
        <rFont val="ZapfHumnst BT"/>
        <family val="2"/>
      </rPr>
      <t xml:space="preserve">Ø </t>
    </r>
    <r>
      <rPr>
        <b/>
        <sz val="10"/>
        <color indexed="8"/>
        <rFont val="Arial"/>
        <family val="2"/>
        <charset val="204"/>
      </rPr>
      <t>50</t>
    </r>
    <r>
      <rPr>
        <b/>
        <sz val="10"/>
        <color indexed="8"/>
        <rFont val="AcadNusx"/>
      </rPr>
      <t>mm.</t>
    </r>
  </si>
  <si>
    <r>
      <t xml:space="preserve">damcavi polieTileni </t>
    </r>
    <r>
      <rPr>
        <b/>
        <sz val="10"/>
        <color indexed="8"/>
        <rFont val="ZapfHumnst BT"/>
        <family val="2"/>
      </rPr>
      <t>Ø</t>
    </r>
    <r>
      <rPr>
        <b/>
        <sz val="10"/>
        <color indexed="8"/>
        <rFont val="AcadNusx"/>
      </rPr>
      <t xml:space="preserve"> </t>
    </r>
    <r>
      <rPr>
        <b/>
        <sz val="10"/>
        <color indexed="8"/>
        <rFont val="Arial"/>
        <family val="2"/>
        <charset val="204"/>
      </rPr>
      <t>50</t>
    </r>
    <r>
      <rPr>
        <b/>
        <sz val="10"/>
        <color indexed="8"/>
        <rFont val="AcadNusx"/>
      </rPr>
      <t xml:space="preserve">mm. milis samagri </t>
    </r>
  </si>
  <si>
    <r>
      <t xml:space="preserve">damiwebis Rero (spilenZiT dafar. specfoladi) </t>
    </r>
    <r>
      <rPr>
        <b/>
        <sz val="10"/>
        <color indexed="8"/>
        <rFont val="Arial"/>
        <family val="2"/>
        <charset val="204"/>
      </rPr>
      <t>20</t>
    </r>
    <r>
      <rPr>
        <b/>
        <sz val="10"/>
        <color indexed="8"/>
        <rFont val="AcadNusx"/>
      </rPr>
      <t>mm</t>
    </r>
  </si>
  <si>
    <r>
      <t xml:space="preserve">damiwebis Reros Tavi  </t>
    </r>
    <r>
      <rPr>
        <b/>
        <sz val="10"/>
        <color indexed="8"/>
        <rFont val="Arial"/>
        <family val="2"/>
        <charset val="204"/>
      </rPr>
      <t xml:space="preserve">Ø20  </t>
    </r>
  </si>
  <si>
    <r>
      <t xml:space="preserve">damiwebis Reros bolo </t>
    </r>
    <r>
      <rPr>
        <b/>
        <sz val="10"/>
        <color indexed="8"/>
        <rFont val="Arial"/>
        <family val="2"/>
        <charset val="204"/>
      </rPr>
      <t xml:space="preserve">Ø20  </t>
    </r>
  </si>
  <si>
    <t>საბაზრო</t>
  </si>
  <si>
    <r>
      <t>avtomaturi amomrTveli</t>
    </r>
    <r>
      <rPr>
        <b/>
        <sz val="11"/>
        <rFont val="Arial"/>
        <family val="2"/>
        <charset val="204"/>
      </rPr>
      <t xml:space="preserve">  </t>
    </r>
    <r>
      <rPr>
        <b/>
        <sz val="11"/>
        <rFont val="AcadNusx"/>
      </rPr>
      <t>63a-mde 1 polusa</t>
    </r>
  </si>
  <si>
    <t>liftis montaJi tvirTamweobiT 400kg</t>
  </si>
  <si>
    <t>liftis (800kg tvirT amweobiT)  liftis (400kg tvirT amweobiT ) da  dizelgeneratoris (90 kva simZlavris)  montaJi</t>
  </si>
  <si>
    <t xml:space="preserve">rkinabetonis rigelebis da zRudarebis mowyoba  </t>
  </si>
  <si>
    <t>gare kedlebis mowyoba blokiT  60X30X20sm</t>
  </si>
  <si>
    <t>bloki 60*30*20 sm</t>
  </si>
  <si>
    <t>bloki 39*19*10 sm</t>
  </si>
  <si>
    <r>
      <t xml:space="preserve">fasadis  mopirkeTeba </t>
    </r>
    <r>
      <rPr>
        <b/>
        <sz val="10"/>
        <color theme="1"/>
        <rFont val="Arial"/>
        <family val="2"/>
      </rPr>
      <t xml:space="preserve">EPS </t>
    </r>
    <r>
      <rPr>
        <b/>
        <sz val="10"/>
        <color theme="1"/>
        <rFont val="AcadNusx"/>
      </rPr>
      <t>(penoplastis) 3sm filebiT 2567 m2</t>
    </r>
  </si>
  <si>
    <r>
      <rPr>
        <sz val="10"/>
        <color theme="1"/>
        <rFont val="Arial"/>
        <family val="2"/>
      </rPr>
      <t xml:space="preserve"> EPS (</t>
    </r>
    <r>
      <rPr>
        <sz val="10"/>
        <color theme="1"/>
        <rFont val="AcadNusx"/>
      </rPr>
      <t>penoplastis) 3sm filebi</t>
    </r>
  </si>
  <si>
    <r>
      <t xml:space="preserve">fasadis  mosapirkeTebeli </t>
    </r>
    <r>
      <rPr>
        <b/>
        <sz val="10"/>
        <color theme="1"/>
        <rFont val="Arial"/>
        <family val="2"/>
      </rPr>
      <t xml:space="preserve">EPS </t>
    </r>
    <r>
      <rPr>
        <b/>
        <sz val="10"/>
        <color theme="1"/>
        <rFont val="AcadNusx"/>
      </rPr>
      <t>(penoplastis) 3sm filebisTvis mina boWkovani badis montaJi 2567 m2</t>
    </r>
  </si>
  <si>
    <r>
      <t xml:space="preserve">Tboizolacia </t>
    </r>
    <r>
      <rPr>
        <sz val="10"/>
        <color theme="1"/>
        <rFont val="Arial"/>
        <family val="2"/>
      </rPr>
      <t xml:space="preserve">XPS-iT </t>
    </r>
    <r>
      <rPr>
        <sz val="10"/>
        <color theme="1"/>
        <rFont val="AcadNusx"/>
      </rPr>
      <t>an sxva masaliT (dasazustebelia)</t>
    </r>
  </si>
  <si>
    <t xml:space="preserve"> keramikuli filiT iatakis mowyoba </t>
  </si>
  <si>
    <r>
      <t>sistema</t>
    </r>
    <r>
      <rPr>
        <b/>
        <sz val="11"/>
        <color theme="1"/>
        <rFont val="Arial"/>
        <family val="2"/>
        <charset val="204"/>
      </rPr>
      <t xml:space="preserve"> m1</t>
    </r>
  </si>
  <si>
    <r>
      <t xml:space="preserve">kvamlgamwoviventilatori ,saxuravis tipis daxril gadaxurvaze samagriTa da regulatoriT danadgaris montaJi </t>
    </r>
    <r>
      <rPr>
        <b/>
        <sz val="10"/>
        <color theme="1"/>
        <rFont val="Arial"/>
        <family val="2"/>
      </rPr>
      <t>L=20000m³</t>
    </r>
    <r>
      <rPr>
        <b/>
        <sz val="10"/>
        <color theme="1"/>
        <rFont val="AcadNusx"/>
      </rPr>
      <t>/sT;</t>
    </r>
    <r>
      <rPr>
        <b/>
        <sz val="10"/>
        <color theme="1"/>
        <rFont val="Arial"/>
        <family val="2"/>
        <charset val="204"/>
      </rPr>
      <t xml:space="preserve"> P</t>
    </r>
    <r>
      <rPr>
        <b/>
        <sz val="10"/>
        <color theme="1"/>
        <rFont val="AcadNusx"/>
      </rPr>
      <t xml:space="preserve">=400pa; </t>
    </r>
    <r>
      <rPr>
        <b/>
        <sz val="10"/>
        <color rgb="FFFF0000"/>
        <rFont val="Arial"/>
        <family val="2"/>
        <charset val="204"/>
      </rPr>
      <t/>
    </r>
  </si>
  <si>
    <r>
      <t xml:space="preserve">liftis Saxtsa dakibis ujredis modinebis ventilatori vibrosadgamiT,regulatoriT,avtomatikiT  danadgaris montaJi </t>
    </r>
    <r>
      <rPr>
        <b/>
        <sz val="10"/>
        <color theme="1"/>
        <rFont val="Arial"/>
        <family val="2"/>
      </rPr>
      <t>L=38000m³</t>
    </r>
    <r>
      <rPr>
        <b/>
        <sz val="10"/>
        <color theme="1"/>
        <rFont val="AcadNusx"/>
      </rPr>
      <t>/sT;</t>
    </r>
    <r>
      <rPr>
        <b/>
        <sz val="10"/>
        <color theme="1"/>
        <rFont val="Arial"/>
        <family val="2"/>
        <charset val="204"/>
      </rPr>
      <t xml:space="preserve"> P</t>
    </r>
    <r>
      <rPr>
        <b/>
        <sz val="10"/>
        <color theme="1"/>
        <rFont val="AcadNusx"/>
      </rPr>
      <t xml:space="preserve">=300pa; </t>
    </r>
    <r>
      <rPr>
        <b/>
        <sz val="10"/>
        <color rgb="FFFF0000"/>
        <rFont val="Arial"/>
        <family val="2"/>
        <charset val="204"/>
      </rPr>
      <t/>
    </r>
  </si>
  <si>
    <r>
      <t xml:space="preserve">kibis ujredis modinebis ventilatori vibrosadgamiT,regulatoriT,avtomatikiT  danadgaris montaJi </t>
    </r>
    <r>
      <rPr>
        <b/>
        <sz val="10"/>
        <color theme="1"/>
        <rFont val="Arial"/>
        <family val="2"/>
      </rPr>
      <t>L=11000m³</t>
    </r>
    <r>
      <rPr>
        <b/>
        <sz val="10"/>
        <color theme="1"/>
        <rFont val="AcadNusx"/>
      </rPr>
      <t>/sT;</t>
    </r>
    <r>
      <rPr>
        <b/>
        <sz val="10"/>
        <color theme="1"/>
        <rFont val="Arial"/>
        <family val="2"/>
        <charset val="204"/>
      </rPr>
      <t xml:space="preserve"> P</t>
    </r>
    <r>
      <rPr>
        <b/>
        <sz val="10"/>
        <color theme="1"/>
        <rFont val="AcadNusx"/>
      </rPr>
      <t xml:space="preserve">=200pa; </t>
    </r>
    <r>
      <rPr>
        <b/>
        <sz val="10"/>
        <color rgb="FFFF0000"/>
        <rFont val="Arial"/>
        <family val="2"/>
        <charset val="204"/>
      </rPr>
      <t/>
    </r>
  </si>
  <si>
    <r>
      <t>haersatari moTuTiebuli Txelfurc. foladisagan</t>
    </r>
    <r>
      <rPr>
        <b/>
        <sz val="11"/>
        <color theme="1"/>
        <rFont val="Arial"/>
        <family val="2"/>
        <charset val="204"/>
      </rPr>
      <t xml:space="preserve"> δ=0,8 D=100</t>
    </r>
    <r>
      <rPr>
        <b/>
        <sz val="11"/>
        <color theme="1"/>
        <rFont val="AcadNusx"/>
      </rPr>
      <t>mm-mde</t>
    </r>
  </si>
  <si>
    <r>
      <t>haersatari moTuTiebuli</t>
    </r>
    <r>
      <rPr>
        <sz val="11"/>
        <color theme="1"/>
        <rFont val="Arial"/>
        <family val="2"/>
      </rPr>
      <t xml:space="preserve">  δ=</t>
    </r>
    <r>
      <rPr>
        <sz val="11"/>
        <color theme="1"/>
        <rFont val="AcadNusx"/>
      </rPr>
      <t>0,8</t>
    </r>
  </si>
  <si>
    <r>
      <t>haersatari moTuTiebuli  foladisagan</t>
    </r>
    <r>
      <rPr>
        <b/>
        <sz val="11"/>
        <color theme="1"/>
        <rFont val="Arial"/>
        <family val="2"/>
        <charset val="204"/>
      </rPr>
      <t xml:space="preserve"> δ=0,7 P=1800</t>
    </r>
    <r>
      <rPr>
        <b/>
        <sz val="11"/>
        <color theme="1"/>
        <rFont val="AcadNusx"/>
      </rPr>
      <t>mm-mde</t>
    </r>
  </si>
  <si>
    <r>
      <t>haersatari moTuTiebuli</t>
    </r>
    <r>
      <rPr>
        <sz val="11"/>
        <color theme="1"/>
        <rFont val="Arial"/>
        <family val="2"/>
      </rPr>
      <t xml:space="preserve">  δ=0,7</t>
    </r>
  </si>
  <si>
    <r>
      <t>haersatari moTuTiebuli  foladisagan</t>
    </r>
    <r>
      <rPr>
        <b/>
        <sz val="11"/>
        <color theme="1"/>
        <rFont val="Arial"/>
        <family val="2"/>
        <charset val="204"/>
      </rPr>
      <t xml:space="preserve"> δ=0,7 P=3800</t>
    </r>
    <r>
      <rPr>
        <b/>
        <sz val="11"/>
        <color theme="1"/>
        <rFont val="AcadNusx"/>
      </rPr>
      <t>mm-mde</t>
    </r>
  </si>
  <si>
    <r>
      <t>haersatari moTuTiebuli  foladisagan</t>
    </r>
    <r>
      <rPr>
        <b/>
        <sz val="11"/>
        <color theme="1"/>
        <rFont val="Arial"/>
        <family val="2"/>
        <charset val="204"/>
      </rPr>
      <t xml:space="preserve"> δ=0,7 P=2300</t>
    </r>
    <r>
      <rPr>
        <b/>
        <sz val="11"/>
        <color theme="1"/>
        <rFont val="AcadNusx"/>
      </rPr>
      <t>mm-mde</t>
    </r>
  </si>
  <si>
    <r>
      <t>kuTxovana haersataris dasamagreblad 5</t>
    </r>
    <r>
      <rPr>
        <b/>
        <sz val="11"/>
        <color theme="1"/>
        <rFont val="Arial"/>
        <family val="2"/>
      </rPr>
      <t>0x50</t>
    </r>
  </si>
  <si>
    <r>
      <t>haeris modinebis Saxta moTuTiebuli  foladisagan</t>
    </r>
    <r>
      <rPr>
        <b/>
        <sz val="11"/>
        <color theme="1"/>
        <rFont val="Arial"/>
        <family val="2"/>
        <charset val="204"/>
      </rPr>
      <t xml:space="preserve"> δ=0,7 1000X1000</t>
    </r>
    <r>
      <rPr>
        <b/>
        <sz val="11"/>
        <color theme="1"/>
        <rFont val="AcadNusx"/>
      </rPr>
      <t>mm-mde</t>
    </r>
  </si>
  <si>
    <r>
      <t>kvamlgamwovi Saxta cecxlgamZle  betonis filebisagan</t>
    </r>
    <r>
      <rPr>
        <b/>
        <sz val="11"/>
        <color theme="1"/>
        <rFont val="Arial"/>
        <family val="2"/>
        <charset val="204"/>
      </rPr>
      <t xml:space="preserve">  800X500</t>
    </r>
    <r>
      <rPr>
        <b/>
        <sz val="11"/>
        <color theme="1"/>
        <rFont val="AcadNusx"/>
      </rPr>
      <t>mm-</t>
    </r>
  </si>
  <si>
    <r>
      <t xml:space="preserve"> cxaura</t>
    </r>
    <r>
      <rPr>
        <b/>
        <sz val="11"/>
        <color theme="1"/>
        <rFont val="Arial"/>
        <family val="2"/>
        <charset val="204"/>
      </rPr>
      <t xml:space="preserve"> RN 900x900 </t>
    </r>
  </si>
  <si>
    <r>
      <t xml:space="preserve"> cxaura</t>
    </r>
    <r>
      <rPr>
        <sz val="11"/>
        <color theme="1"/>
        <rFont val="Arial"/>
        <family val="2"/>
        <charset val="204"/>
      </rPr>
      <t xml:space="preserve"> RN 900x900 </t>
    </r>
  </si>
  <si>
    <r>
      <t xml:space="preserve"> cxaura</t>
    </r>
    <r>
      <rPr>
        <b/>
        <sz val="11"/>
        <color theme="1"/>
        <rFont val="Arial"/>
        <family val="2"/>
        <charset val="204"/>
      </rPr>
      <t xml:space="preserve"> RN 900x600 </t>
    </r>
  </si>
  <si>
    <r>
      <t xml:space="preserve"> cxaura</t>
    </r>
    <r>
      <rPr>
        <sz val="11"/>
        <color theme="1"/>
        <rFont val="Arial"/>
        <family val="2"/>
        <charset val="204"/>
      </rPr>
      <t xml:space="preserve"> RN 900x600 </t>
    </r>
  </si>
  <si>
    <r>
      <t xml:space="preserve"> cxaura</t>
    </r>
    <r>
      <rPr>
        <b/>
        <sz val="11"/>
        <color theme="1"/>
        <rFont val="Arial"/>
        <family val="2"/>
        <charset val="204"/>
      </rPr>
      <t xml:space="preserve"> RN700x700 </t>
    </r>
  </si>
  <si>
    <r>
      <t xml:space="preserve"> gare cxaura</t>
    </r>
    <r>
      <rPr>
        <sz val="11"/>
        <color theme="1"/>
        <rFont val="Arial"/>
        <family val="2"/>
        <charset val="204"/>
      </rPr>
      <t xml:space="preserve"> RN 300x200 </t>
    </r>
    <r>
      <rPr>
        <sz val="11"/>
        <color theme="1"/>
        <rFont val="AcadNusx"/>
      </rPr>
      <t>(an msgavsi)</t>
    </r>
  </si>
  <si>
    <t xml:space="preserve">150-500მმ საკანალიზაციო მილი </t>
  </si>
  <si>
    <t>`m.d.f~-is karis bloki(rkina-kaveuliT )</t>
  </si>
  <si>
    <t>`m.d.f~-is karis bloki (rkina-kaveuliT )</t>
  </si>
  <si>
    <t xml:space="preserve"> წყლის დისპენსერი (ქულერი)</t>
  </si>
  <si>
    <t>k=0,1</t>
  </si>
  <si>
    <t>ქ. ბათუმი. სოციალური მრავალბინიანი საცხოვრებელი კომპლექსი</t>
  </si>
  <si>
    <t>შენობა №1</t>
  </si>
  <si>
    <t>lokalur-resursuli xarjTaRricxva #2-1-3</t>
  </si>
  <si>
    <t>lokalur-resursuli xarjTaRricxva #2-4-2</t>
  </si>
  <si>
    <t>lokalur-resursuli xarjTaRricxva #2-5</t>
  </si>
  <si>
    <t>lokalur-resursuli xarjTaRricxva #2-6</t>
  </si>
  <si>
    <t>membrana</t>
  </si>
  <si>
    <t>sul jami</t>
  </si>
  <si>
    <t xml:space="preserve">lifti </t>
  </si>
  <si>
    <t>ლიფტი ავარიული კვების სისტემით ძირითადი ელ.კვების გათიშვის დროს, montaJi tvirTamweobiT 800kg</t>
  </si>
  <si>
    <t>ლიფტი ავარიული კვების სისტემით ძირითადი ელ.კვების გათიშვის დროს, montaJi tvirTamweobiT 400kg</t>
  </si>
  <si>
    <t>resursi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</si>
</sst>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ლ_._-;\-* #,##0.00\ _ლ_._-;_-* &quot;-&quot;??\ _ლ_._-;_-@_-"/>
    <numFmt numFmtId="166" formatCode="_-* #,##0.00_р_._-;\-* #,##0.00_р_._-;_-* &quot;-&quot;??_р_._-;_-@_-"/>
    <numFmt numFmtId="167" formatCode="0.0"/>
    <numFmt numFmtId="168" formatCode="0.000"/>
    <numFmt numFmtId="169" formatCode="0.0000"/>
    <numFmt numFmtId="170" formatCode="_-* #,##0.00_-;\-* #,##0.0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0.00000"/>
    <numFmt numFmtId="174" formatCode="_-* #,##0.000_р_._-;\-* #,##0.000_р_._-;_-* &quot;-&quot;??_р_._-;_-@_-"/>
    <numFmt numFmtId="175" formatCode="_-* #,##0.000_р_._-;\-* #,##0.000_р_._-;_-* &quot;-&quot;???_р_._-;_-@_-"/>
    <numFmt numFmtId="176" formatCode="_(* #,##0.000_);_(* \(#,##0.000\);_(* &quot;-&quot;??_);_(@_)"/>
    <numFmt numFmtId="177" formatCode="#,##0.000"/>
    <numFmt numFmtId="178" formatCode="#,##0.000;[Red]#,##0.000"/>
  </numFmts>
  <fonts count="155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AcadNusx"/>
    </font>
    <font>
      <sz val="12"/>
      <name val="AcadNusx"/>
    </font>
    <font>
      <sz val="11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cadNusx"/>
    </font>
    <font>
      <sz val="14"/>
      <name val="AcadNusx"/>
    </font>
    <font>
      <b/>
      <sz val="11"/>
      <name val="AcadNusx"/>
    </font>
    <font>
      <sz val="8"/>
      <name val="AcadNusx"/>
    </font>
    <font>
      <b/>
      <sz val="10"/>
      <name val="AcadNusx"/>
    </font>
    <font>
      <sz val="11"/>
      <color indexed="8"/>
      <name val="AcadNusx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AcadNusx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b/>
      <sz val="11"/>
      <name val="Cambria"/>
      <family val="1"/>
      <charset val="204"/>
      <scheme val="major"/>
    </font>
    <font>
      <u/>
      <sz val="11"/>
      <name val="AcadNusx"/>
    </font>
    <font>
      <sz val="11"/>
      <color indexed="9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  <charset val="204"/>
    </font>
    <font>
      <b/>
      <sz val="12"/>
      <name val="AcadNusx"/>
    </font>
    <font>
      <b/>
      <u/>
      <sz val="10"/>
      <name val="AcadNusx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u/>
      <sz val="10"/>
      <name val="AcadNusx"/>
    </font>
    <font>
      <b/>
      <sz val="9"/>
      <name val="AcadNusx"/>
    </font>
    <font>
      <sz val="10"/>
      <color theme="1"/>
      <name val="Arial"/>
      <family val="2"/>
      <charset val="204"/>
    </font>
    <font>
      <sz val="10"/>
      <color indexed="8"/>
      <name val="AcadNusx"/>
    </font>
    <font>
      <vertAlign val="superscript"/>
      <sz val="10"/>
      <color indexed="8"/>
      <name val="AcadNusx"/>
    </font>
    <font>
      <b/>
      <sz val="8"/>
      <name val="AcadNusx"/>
    </font>
    <font>
      <b/>
      <sz val="11"/>
      <name val="Cambria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cadNusx"/>
    </font>
    <font>
      <b/>
      <sz val="10"/>
      <name val="Arial"/>
      <family val="2"/>
      <charset val="204"/>
    </font>
    <font>
      <b/>
      <vertAlign val="superscript"/>
      <sz val="10"/>
      <name val="AcadNusx"/>
    </font>
    <font>
      <i/>
      <sz val="10"/>
      <name val="AcadNusx"/>
    </font>
    <font>
      <vertAlign val="superscript"/>
      <sz val="10"/>
      <name val="AcadNusx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0"/>
      <name val="Rusuli"/>
    </font>
    <font>
      <b/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Calibri"/>
      <family val="2"/>
      <charset val="1"/>
      <scheme val="minor"/>
    </font>
    <font>
      <b/>
      <sz val="9"/>
      <name val="Times New Roman"/>
      <family val="1"/>
    </font>
    <font>
      <b/>
      <sz val="9"/>
      <color theme="1"/>
      <name val="AcadNusx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0"/>
      <color rgb="FFFF0000"/>
      <name val="AcadNusx"/>
    </font>
    <font>
      <b/>
      <sz val="10"/>
      <color rgb="FFFF0000"/>
      <name val="Times New Roman"/>
      <family val="1"/>
    </font>
    <font>
      <b/>
      <sz val="10"/>
      <color rgb="FFFF0000"/>
      <name val="AcadNusx"/>
    </font>
    <font>
      <sz val="9"/>
      <color rgb="FFFF0000"/>
      <name val="AcadNusx"/>
    </font>
    <font>
      <b/>
      <vertAlign val="superscript"/>
      <sz val="10"/>
      <color theme="1"/>
      <name val="AcadNusx"/>
    </font>
    <font>
      <i/>
      <sz val="10"/>
      <color theme="1"/>
      <name val="AcadNusx"/>
    </font>
    <font>
      <vertAlign val="superscript"/>
      <sz val="10"/>
      <color theme="1"/>
      <name val="AcadNusx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scheme val="minor"/>
    </font>
    <font>
      <sz val="12"/>
      <color theme="1"/>
      <name val="AcadNusx"/>
    </font>
    <font>
      <sz val="10"/>
      <color theme="1"/>
      <name val="Calibri"/>
      <family val="2"/>
      <charset val="1"/>
      <scheme val="minor"/>
    </font>
    <font>
      <b/>
      <sz val="12"/>
      <color rgb="FFFF0000"/>
      <name val="AcadNusx"/>
    </font>
    <font>
      <sz val="12"/>
      <color indexed="9"/>
      <name val="AcadNusx"/>
    </font>
    <font>
      <b/>
      <sz val="12"/>
      <color indexed="9"/>
      <name val="AcadNusx"/>
    </font>
    <font>
      <sz val="12"/>
      <color rgb="FFFF0000"/>
      <name val="AcadNusx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indexed="8"/>
      <name val="AcadNusx"/>
    </font>
    <font>
      <b/>
      <sz val="11"/>
      <color rgb="FFFF0000"/>
      <name val="AcadNusx"/>
    </font>
    <font>
      <vertAlign val="superscript"/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1"/>
      <name val="AcadNusx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Arial"/>
      <family val="2"/>
    </font>
    <font>
      <b/>
      <u/>
      <sz val="11"/>
      <name val="AcadNusx"/>
    </font>
    <font>
      <sz val="11"/>
      <name val="Calibri"/>
      <family val="2"/>
      <charset val="1"/>
      <scheme val="minor"/>
    </font>
    <font>
      <b/>
      <sz val="14"/>
      <name val="AcadNusx"/>
    </font>
    <font>
      <b/>
      <sz val="11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Cambria"/>
      <family val="1"/>
      <charset val="204"/>
      <scheme val="major"/>
    </font>
    <font>
      <b/>
      <sz val="12"/>
      <name val="Arial"/>
      <family val="2"/>
    </font>
    <font>
      <b/>
      <sz val="10"/>
      <color indexed="8"/>
      <name val="Arial"/>
      <family val="2"/>
      <charset val="204"/>
    </font>
    <font>
      <b/>
      <sz val="10"/>
      <color indexed="8"/>
      <name val="ZapfHumnst BT"/>
      <family val="2"/>
    </font>
    <font>
      <b/>
      <sz val="10"/>
      <color theme="1"/>
      <name val="Times New Roman"/>
      <family val="1"/>
    </font>
    <font>
      <sz val="9"/>
      <color theme="1"/>
      <name val="AcadNusx"/>
    </font>
    <font>
      <sz val="8"/>
      <color theme="1"/>
      <name val="AcadNusx"/>
    </font>
    <font>
      <b/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AcadNusx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5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5" borderId="0" applyNumberFormat="0" applyBorder="0" applyAlignment="0" applyProtection="0"/>
    <xf numFmtId="0" fontId="1" fillId="0" borderId="0"/>
    <xf numFmtId="0" fontId="3" fillId="0" borderId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48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43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9" fillId="0" borderId="0"/>
    <xf numFmtId="0" fontId="48" fillId="28" borderId="0" applyNumberFormat="0" applyBorder="0" applyAlignment="0" applyProtection="0"/>
    <xf numFmtId="0" fontId="48" fillId="20" borderId="0" applyNumberFormat="0" applyBorder="0" applyAlignment="0" applyProtection="0"/>
    <xf numFmtId="0" fontId="48" fillId="12" borderId="0" applyNumberFormat="0" applyBorder="0" applyAlignment="0" applyProtection="0"/>
    <xf numFmtId="0" fontId="48" fillId="29" borderId="0" applyNumberFormat="0" applyBorder="0" applyAlignment="0" applyProtection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50" fillId="23" borderId="16" applyNumberFormat="0" applyAlignment="0" applyProtection="0"/>
    <xf numFmtId="0" fontId="51" fillId="26" borderId="23" applyNumberFormat="0" applyAlignment="0" applyProtection="0"/>
    <xf numFmtId="0" fontId="52" fillId="26" borderId="16" applyNumberFormat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8" applyNumberFormat="0" applyFill="0" applyAlignment="0" applyProtection="0"/>
    <xf numFmtId="0" fontId="57" fillId="22" borderId="17" applyNumberFormat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24" borderId="22" applyNumberFormat="0" applyFont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66" fillId="0" borderId="0"/>
    <xf numFmtId="166" fontId="15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1" fillId="0" borderId="0"/>
    <xf numFmtId="0" fontId="2" fillId="0" borderId="0"/>
    <xf numFmtId="0" fontId="2" fillId="0" borderId="0"/>
  </cellStyleXfs>
  <cellXfs count="1783">
    <xf numFmtId="0" fontId="0" fillId="0" borderId="0" xfId="0"/>
    <xf numFmtId="0" fontId="6" fillId="0" borderId="0" xfId="4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11" applyFont="1" applyBorder="1" applyAlignment="1">
      <alignment horizontal="center"/>
    </xf>
    <xf numFmtId="0" fontId="7" fillId="0" borderId="0" xfId="16" applyFont="1" applyBorder="1" applyAlignment="1">
      <alignment horizontal="center"/>
    </xf>
    <xf numFmtId="0" fontId="7" fillId="0" borderId="0" xfId="13" applyFont="1" applyAlignment="1">
      <alignment horizontal="center"/>
    </xf>
    <xf numFmtId="0" fontId="6" fillId="0" borderId="0" xfId="13" applyFont="1" applyAlignment="1">
      <alignment horizontal="center"/>
    </xf>
    <xf numFmtId="0" fontId="7" fillId="0" borderId="0" xfId="13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7" fillId="0" borderId="0" xfId="18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7" fillId="0" borderId="0" xfId="606" applyFont="1" applyBorder="1" applyAlignment="1">
      <alignment horizontal="center" vertical="center" wrapText="1"/>
    </xf>
    <xf numFmtId="0" fontId="7" fillId="0" borderId="0" xfId="606" applyFont="1" applyAlignment="1">
      <alignment horizontal="center"/>
    </xf>
    <xf numFmtId="0" fontId="7" fillId="0" borderId="0" xfId="606" applyFont="1" applyBorder="1" applyAlignment="1">
      <alignment horizontal="center"/>
    </xf>
    <xf numFmtId="0" fontId="7" fillId="0" borderId="0" xfId="6" applyFont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7" fillId="0" borderId="0" xfId="6" applyFont="1" applyBorder="1" applyAlignment="1">
      <alignment horizontal="left"/>
    </xf>
    <xf numFmtId="168" fontId="7" fillId="0" borderId="0" xfId="6" applyNumberFormat="1" applyFont="1" applyBorder="1" applyAlignment="1">
      <alignment horizontal="center"/>
    </xf>
    <xf numFmtId="2" fontId="7" fillId="0" borderId="0" xfId="6" applyNumberFormat="1" applyFont="1" applyBorder="1" applyAlignment="1">
      <alignment horizontal="center"/>
    </xf>
    <xf numFmtId="167" fontId="7" fillId="0" borderId="0" xfId="6" applyNumberFormat="1" applyFont="1" applyBorder="1" applyAlignment="1">
      <alignment horizontal="center"/>
    </xf>
    <xf numFmtId="168" fontId="7" fillId="0" borderId="0" xfId="18" applyNumberFormat="1" applyFont="1" applyBorder="1" applyAlignment="1">
      <alignment horizontal="center"/>
    </xf>
    <xf numFmtId="2" fontId="7" fillId="0" borderId="0" xfId="18" applyNumberFormat="1" applyFont="1" applyBorder="1" applyAlignment="1">
      <alignment horizontal="center"/>
    </xf>
    <xf numFmtId="1" fontId="7" fillId="0" borderId="0" xfId="18" applyNumberFormat="1" applyFont="1" applyBorder="1" applyAlignment="1">
      <alignment horizontal="center"/>
    </xf>
    <xf numFmtId="0" fontId="7" fillId="0" borderId="0" xfId="6" applyFont="1" applyBorder="1" applyAlignment="1">
      <alignment horizontal="center" vertical="center"/>
    </xf>
    <xf numFmtId="0" fontId="6" fillId="0" borderId="0" xfId="18" applyFont="1" applyBorder="1" applyAlignment="1">
      <alignment horizontal="center"/>
    </xf>
    <xf numFmtId="0" fontId="33" fillId="0" borderId="0" xfId="821" applyFont="1" applyBorder="1" applyAlignment="1">
      <alignment horizontal="center"/>
    </xf>
    <xf numFmtId="0" fontId="33" fillId="0" borderId="0" xfId="821" applyFont="1" applyBorder="1"/>
    <xf numFmtId="0" fontId="6" fillId="0" borderId="1" xfId="18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7" fillId="0" borderId="3" xfId="821" applyFont="1" applyBorder="1"/>
    <xf numFmtId="0" fontId="7" fillId="0" borderId="3" xfId="821" applyFont="1" applyBorder="1" applyAlignment="1">
      <alignment horizontal="center"/>
    </xf>
    <xf numFmtId="0" fontId="7" fillId="0" borderId="4" xfId="821" applyFont="1" applyBorder="1" applyAlignment="1">
      <alignment horizontal="center"/>
    </xf>
    <xf numFmtId="0" fontId="7" fillId="0" borderId="5" xfId="821" applyFont="1" applyBorder="1"/>
    <xf numFmtId="0" fontId="7" fillId="0" borderId="0" xfId="821" applyFont="1" applyAlignment="1">
      <alignment horizontal="center"/>
    </xf>
    <xf numFmtId="0" fontId="7" fillId="0" borderId="6" xfId="821" applyFont="1" applyBorder="1" applyAlignment="1">
      <alignment horizontal="center"/>
    </xf>
    <xf numFmtId="0" fontId="7" fillId="0" borderId="0" xfId="821" applyFont="1" applyAlignment="1">
      <alignment horizontal="left"/>
    </xf>
    <xf numFmtId="0" fontId="7" fillId="0" borderId="7" xfId="821" applyFont="1" applyBorder="1"/>
    <xf numFmtId="0" fontId="7" fillId="0" borderId="2" xfId="821" applyFont="1" applyBorder="1"/>
    <xf numFmtId="0" fontId="7" fillId="0" borderId="4" xfId="821" applyFont="1" applyBorder="1"/>
    <xf numFmtId="0" fontId="7" fillId="0" borderId="0" xfId="18" applyFont="1" applyAlignment="1">
      <alignment horizontal="center"/>
    </xf>
    <xf numFmtId="0" fontId="7" fillId="0" borderId="5" xfId="821" applyFont="1" applyBorder="1" applyAlignment="1">
      <alignment horizontal="center"/>
    </xf>
    <xf numFmtId="0" fontId="7" fillId="0" borderId="9" xfId="821" applyFont="1" applyBorder="1"/>
    <xf numFmtId="0" fontId="7" fillId="0" borderId="10" xfId="821" applyFont="1" applyBorder="1" applyAlignment="1">
      <alignment horizontal="center"/>
    </xf>
    <xf numFmtId="0" fontId="7" fillId="0" borderId="11" xfId="821" applyFont="1" applyBorder="1"/>
    <xf numFmtId="0" fontId="7" fillId="0" borderId="10" xfId="821" applyFont="1" applyBorder="1"/>
    <xf numFmtId="0" fontId="7" fillId="0" borderId="1" xfId="821" applyFont="1" applyBorder="1"/>
    <xf numFmtId="0" fontId="7" fillId="0" borderId="0" xfId="821" applyFont="1" applyBorder="1" applyAlignment="1">
      <alignment horizontal="center"/>
    </xf>
    <xf numFmtId="0" fontId="7" fillId="0" borderId="9" xfId="821" applyFont="1" applyBorder="1" applyAlignment="1">
      <alignment horizontal="center"/>
    </xf>
    <xf numFmtId="0" fontId="7" fillId="0" borderId="1" xfId="821" applyFont="1" applyBorder="1" applyAlignment="1">
      <alignment horizontal="center"/>
    </xf>
    <xf numFmtId="0" fontId="7" fillId="0" borderId="13" xfId="821" applyFont="1" applyBorder="1" applyAlignment="1">
      <alignment horizontal="center"/>
    </xf>
    <xf numFmtId="0" fontId="7" fillId="0" borderId="14" xfId="821" applyFont="1" applyBorder="1" applyAlignment="1">
      <alignment horizontal="center"/>
    </xf>
    <xf numFmtId="0" fontId="7" fillId="0" borderId="12" xfId="821" applyFont="1" applyBorder="1" applyAlignment="1">
      <alignment horizontal="center"/>
    </xf>
    <xf numFmtId="0" fontId="7" fillId="0" borderId="15" xfId="821" applyFont="1" applyBorder="1" applyAlignment="1">
      <alignment horizontal="center"/>
    </xf>
    <xf numFmtId="0" fontId="7" fillId="0" borderId="0" xfId="822" applyFont="1" applyAlignment="1">
      <alignment horizontal="center" vertical="center"/>
    </xf>
    <xf numFmtId="0" fontId="7" fillId="0" borderId="0" xfId="823" applyFont="1" applyAlignment="1">
      <alignment vertical="center"/>
    </xf>
    <xf numFmtId="0" fontId="7" fillId="0" borderId="0" xfId="823" applyFont="1" applyAlignment="1">
      <alignment horizontal="center" vertical="center"/>
    </xf>
    <xf numFmtId="0" fontId="6" fillId="0" borderId="0" xfId="18" applyFont="1" applyAlignment="1">
      <alignment horizontal="left"/>
    </xf>
    <xf numFmtId="0" fontId="7" fillId="0" borderId="0" xfId="824" applyFont="1" applyBorder="1" applyAlignment="1">
      <alignment horizontal="center"/>
    </xf>
    <xf numFmtId="168" fontId="7" fillId="0" borderId="0" xfId="824" applyNumberFormat="1" applyFont="1" applyBorder="1" applyAlignment="1">
      <alignment horizontal="center"/>
    </xf>
    <xf numFmtId="2" fontId="7" fillId="0" borderId="0" xfId="824" applyNumberFormat="1" applyFont="1" applyBorder="1" applyAlignment="1">
      <alignment horizontal="center"/>
    </xf>
    <xf numFmtId="167" fontId="7" fillId="0" borderId="0" xfId="824" applyNumberFormat="1" applyFont="1" applyBorder="1" applyAlignment="1">
      <alignment horizontal="center"/>
    </xf>
    <xf numFmtId="1" fontId="7" fillId="0" borderId="0" xfId="824" applyNumberFormat="1" applyFont="1" applyBorder="1" applyAlignment="1">
      <alignment horizontal="center"/>
    </xf>
    <xf numFmtId="0" fontId="7" fillId="0" borderId="0" xfId="824" applyFont="1" applyBorder="1"/>
    <xf numFmtId="14" fontId="7" fillId="0" borderId="0" xfId="824" applyNumberFormat="1" applyFont="1" applyBorder="1" applyAlignment="1">
      <alignment horizontal="center"/>
    </xf>
    <xf numFmtId="169" fontId="7" fillId="0" borderId="0" xfId="824" applyNumberFormat="1" applyFont="1" applyBorder="1" applyAlignment="1">
      <alignment horizontal="center"/>
    </xf>
    <xf numFmtId="0" fontId="7" fillId="0" borderId="0" xfId="18" applyFont="1" applyBorder="1"/>
    <xf numFmtId="169" fontId="7" fillId="0" borderId="0" xfId="18" applyNumberFormat="1" applyFont="1" applyBorder="1" applyAlignment="1">
      <alignment horizontal="center"/>
    </xf>
    <xf numFmtId="0" fontId="7" fillId="0" borderId="0" xfId="822" applyFont="1" applyBorder="1" applyAlignment="1">
      <alignment horizontal="center"/>
    </xf>
    <xf numFmtId="0" fontId="7" fillId="0" borderId="0" xfId="822" applyFont="1" applyBorder="1"/>
    <xf numFmtId="0" fontId="7" fillId="0" borderId="0" xfId="822" applyFont="1" applyBorder="1" applyAlignment="1"/>
    <xf numFmtId="2" fontId="6" fillId="0" borderId="0" xfId="18" applyNumberFormat="1" applyFont="1" applyBorder="1" applyAlignment="1">
      <alignment horizontal="center"/>
    </xf>
    <xf numFmtId="168" fontId="33" fillId="0" borderId="0" xfId="18" applyNumberFormat="1" applyFont="1" applyBorder="1" applyAlignment="1">
      <alignment horizontal="center"/>
    </xf>
    <xf numFmtId="167" fontId="7" fillId="0" borderId="0" xfId="18" applyNumberFormat="1" applyFont="1" applyBorder="1" applyAlignment="1">
      <alignment horizontal="center"/>
    </xf>
    <xf numFmtId="0" fontId="6" fillId="0" borderId="0" xfId="18" applyFont="1" applyBorder="1"/>
    <xf numFmtId="0" fontId="7" fillId="0" borderId="0" xfId="18" applyFont="1" applyBorder="1" applyAlignment="1">
      <alignment horizontal="center" wrapText="1"/>
    </xf>
    <xf numFmtId="14" fontId="7" fillId="0" borderId="0" xfId="18" applyNumberFormat="1" applyFont="1" applyBorder="1" applyAlignment="1">
      <alignment horizontal="center"/>
    </xf>
    <xf numFmtId="0" fontId="33" fillId="0" borderId="0" xfId="18" applyFont="1" applyBorder="1" applyAlignment="1">
      <alignment horizontal="center"/>
    </xf>
    <xf numFmtId="1" fontId="7" fillId="0" borderId="0" xfId="821" applyNumberFormat="1" applyFont="1" applyBorder="1" applyAlignment="1">
      <alignment horizontal="center"/>
    </xf>
    <xf numFmtId="167" fontId="6" fillId="0" borderId="0" xfId="18" applyNumberFormat="1" applyFont="1" applyBorder="1" applyAlignment="1">
      <alignment horizontal="center"/>
    </xf>
    <xf numFmtId="173" fontId="7" fillId="0" borderId="0" xfId="18" applyNumberFormat="1" applyFont="1" applyBorder="1" applyAlignment="1">
      <alignment horizontal="center"/>
    </xf>
    <xf numFmtId="167" fontId="7" fillId="0" borderId="0" xfId="821" applyNumberFormat="1" applyFont="1" applyBorder="1" applyAlignment="1">
      <alignment horizontal="center"/>
    </xf>
    <xf numFmtId="1" fontId="33" fillId="0" borderId="0" xfId="18" applyNumberFormat="1" applyFont="1" applyBorder="1" applyAlignment="1">
      <alignment horizontal="center"/>
    </xf>
    <xf numFmtId="1" fontId="33" fillId="0" borderId="0" xfId="821" applyNumberFormat="1" applyFont="1" applyBorder="1" applyAlignment="1">
      <alignment horizontal="center"/>
    </xf>
    <xf numFmtId="167" fontId="6" fillId="0" borderId="0" xfId="18" applyNumberFormat="1" applyFont="1" applyAlignment="1">
      <alignment horizontal="center"/>
    </xf>
    <xf numFmtId="167" fontId="33" fillId="0" borderId="0" xfId="1" applyNumberFormat="1" applyFont="1" applyBorder="1" applyAlignment="1">
      <alignment horizontal="center"/>
    </xf>
    <xf numFmtId="0" fontId="7" fillId="0" borderId="0" xfId="18" applyFont="1" applyAlignment="1">
      <alignment horizontal="left"/>
    </xf>
    <xf numFmtId="0" fontId="33" fillId="0" borderId="0" xfId="3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0" xfId="10" applyFont="1" applyBorder="1" applyAlignment="1">
      <alignment horizontal="right"/>
    </xf>
    <xf numFmtId="167" fontId="33" fillId="0" borderId="0" xfId="10" applyNumberFormat="1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3" fillId="0" borderId="13" xfId="3" applyFont="1" applyBorder="1" applyAlignment="1">
      <alignment horizontal="center"/>
    </xf>
    <xf numFmtId="0" fontId="33" fillId="0" borderId="14" xfId="3" applyFont="1" applyBorder="1" applyAlignment="1">
      <alignment horizontal="center"/>
    </xf>
    <xf numFmtId="0" fontId="33" fillId="0" borderId="15" xfId="3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13" applyFont="1" applyBorder="1" applyAlignment="1">
      <alignment horizontal="center" vertical="center" wrapText="1"/>
    </xf>
    <xf numFmtId="0" fontId="6" fillId="0" borderId="0" xfId="13" applyFont="1" applyAlignment="1">
      <alignment horizontal="center" vertical="center" wrapText="1"/>
    </xf>
    <xf numFmtId="0" fontId="6" fillId="0" borderId="0" xfId="13" applyFont="1" applyBorder="1" applyAlignment="1">
      <alignment horizontal="center"/>
    </xf>
    <xf numFmtId="0" fontId="7" fillId="0" borderId="0" xfId="12" applyFont="1" applyBorder="1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7" fillId="0" borderId="0" xfId="10" applyFont="1" applyAlignment="1">
      <alignment horizontal="center"/>
    </xf>
    <xf numFmtId="0" fontId="7" fillId="0" borderId="0" xfId="10" applyFont="1" applyBorder="1" applyAlignment="1">
      <alignment horizont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606" applyFont="1" applyAlignment="1">
      <alignment horizontal="center" vertical="center" wrapText="1"/>
    </xf>
    <xf numFmtId="0" fontId="7" fillId="0" borderId="0" xfId="8" applyFont="1" applyAlignment="1">
      <alignment horizontal="center" vertical="center" wrapText="1"/>
    </xf>
    <xf numFmtId="0" fontId="6" fillId="0" borderId="0" xfId="10" applyFont="1" applyAlignment="1">
      <alignment horizontal="center" vertical="center" wrapText="1"/>
    </xf>
    <xf numFmtId="0" fontId="7" fillId="0" borderId="0" xfId="12" applyFont="1" applyAlignment="1">
      <alignment horizontal="center" vertical="center" wrapText="1"/>
    </xf>
    <xf numFmtId="0" fontId="7" fillId="0" borderId="0" xfId="819" applyFont="1" applyBorder="1" applyAlignment="1">
      <alignment horizontal="left"/>
    </xf>
    <xf numFmtId="168" fontId="6" fillId="0" borderId="0" xfId="6" applyNumberFormat="1" applyFont="1" applyBorder="1" applyAlignment="1">
      <alignment horizontal="center" vertical="center"/>
    </xf>
    <xf numFmtId="2" fontId="7" fillId="0" borderId="0" xfId="6" applyNumberFormat="1" applyFont="1" applyBorder="1" applyAlignment="1">
      <alignment horizontal="center" vertical="center"/>
    </xf>
    <xf numFmtId="167" fontId="7" fillId="0" borderId="0" xfId="6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168" fontId="6" fillId="0" borderId="0" xfId="6" applyNumberFormat="1" applyFont="1" applyBorder="1" applyAlignment="1">
      <alignment horizontal="center"/>
    </xf>
    <xf numFmtId="2" fontId="6" fillId="0" borderId="0" xfId="6" applyNumberFormat="1" applyFont="1" applyBorder="1" applyAlignment="1">
      <alignment horizontal="center"/>
    </xf>
    <xf numFmtId="1" fontId="7" fillId="0" borderId="0" xfId="6" applyNumberFormat="1" applyFont="1" applyBorder="1" applyAlignment="1">
      <alignment horizontal="center"/>
    </xf>
    <xf numFmtId="1" fontId="7" fillId="0" borderId="0" xfId="3" applyNumberFormat="1" applyFont="1" applyBorder="1" applyAlignment="1">
      <alignment horizontal="center"/>
    </xf>
    <xf numFmtId="167" fontId="6" fillId="0" borderId="0" xfId="6" applyNumberFormat="1" applyFont="1" applyBorder="1" applyAlignment="1">
      <alignment horizontal="center"/>
    </xf>
    <xf numFmtId="169" fontId="7" fillId="0" borderId="0" xfId="6" applyNumberFormat="1" applyFont="1" applyBorder="1" applyAlignment="1">
      <alignment horizontal="center"/>
    </xf>
    <xf numFmtId="168" fontId="33" fillId="0" borderId="0" xfId="6" applyNumberFormat="1" applyFont="1" applyBorder="1" applyAlignment="1">
      <alignment horizontal="center"/>
    </xf>
    <xf numFmtId="168" fontId="5" fillId="0" borderId="0" xfId="6" applyNumberFormat="1" applyFont="1" applyBorder="1" applyAlignment="1">
      <alignment horizontal="center"/>
    </xf>
    <xf numFmtId="1" fontId="6" fillId="0" borderId="0" xfId="6" applyNumberFormat="1" applyFont="1" applyBorder="1" applyAlignment="1">
      <alignment horizontal="center"/>
    </xf>
    <xf numFmtId="0" fontId="7" fillId="0" borderId="0" xfId="6" applyFont="1" applyBorder="1"/>
    <xf numFmtId="0" fontId="6" fillId="0" borderId="0" xfId="6" applyFont="1" applyBorder="1"/>
    <xf numFmtId="0" fontId="33" fillId="0" borderId="0" xfId="6" applyFont="1" applyBorder="1" applyAlignment="1">
      <alignment horizontal="center"/>
    </xf>
    <xf numFmtId="17" fontId="7" fillId="0" borderId="0" xfId="6" applyNumberFormat="1" applyFont="1" applyBorder="1" applyAlignment="1">
      <alignment horizontal="center"/>
    </xf>
    <xf numFmtId="167" fontId="7" fillId="0" borderId="0" xfId="3" applyNumberFormat="1" applyFont="1" applyBorder="1" applyAlignment="1">
      <alignment horizontal="center"/>
    </xf>
    <xf numFmtId="0" fontId="7" fillId="0" borderId="0" xfId="6" applyFont="1" applyBorder="1" applyAlignment="1">
      <alignment horizontal="center" wrapText="1"/>
    </xf>
    <xf numFmtId="0" fontId="47" fillId="0" borderId="0" xfId="6" applyFont="1" applyBorder="1" applyAlignment="1">
      <alignment horizontal="center"/>
    </xf>
    <xf numFmtId="14" fontId="7" fillId="0" borderId="0" xfId="6" applyNumberFormat="1" applyFont="1" applyBorder="1" applyAlignment="1">
      <alignment horizontal="center"/>
    </xf>
    <xf numFmtId="0" fontId="6" fillId="2" borderId="0" xfId="798" applyFont="1" applyFill="1" applyBorder="1" applyAlignment="1">
      <alignment horizontal="center"/>
    </xf>
    <xf numFmtId="0" fontId="33" fillId="2" borderId="13" xfId="16" applyFont="1" applyFill="1" applyBorder="1" applyAlignment="1">
      <alignment horizontal="center"/>
    </xf>
    <xf numFmtId="0" fontId="6" fillId="0" borderId="0" xfId="798" applyFont="1" applyBorder="1" applyAlignment="1">
      <alignment horizontal="center"/>
    </xf>
    <xf numFmtId="0" fontId="6" fillId="0" borderId="0" xfId="798" applyFont="1" applyAlignment="1">
      <alignment horizontal="center"/>
    </xf>
    <xf numFmtId="0" fontId="7" fillId="0" borderId="0" xfId="606" applyFont="1" applyFill="1" applyBorder="1" applyAlignment="1">
      <alignment horizontal="center"/>
    </xf>
    <xf numFmtId="0" fontId="7" fillId="0" borderId="0" xfId="655" applyFont="1" applyBorder="1" applyAlignment="1">
      <alignment horizontal="center" vertical="center" wrapText="1"/>
    </xf>
    <xf numFmtId="0" fontId="7" fillId="0" borderId="0" xfId="655" applyFont="1" applyAlignment="1">
      <alignment horizontal="center" vertical="center" wrapText="1"/>
    </xf>
    <xf numFmtId="0" fontId="7" fillId="0" borderId="0" xfId="851" applyFont="1" applyBorder="1"/>
    <xf numFmtId="0" fontId="38" fillId="0" borderId="0" xfId="851" applyFont="1" applyBorder="1"/>
    <xf numFmtId="0" fontId="38" fillId="0" borderId="0" xfId="851" applyFont="1"/>
    <xf numFmtId="0" fontId="7" fillId="0" borderId="0" xfId="851" applyFont="1" applyBorder="1" applyAlignment="1">
      <alignment horizontal="center" vertical="center" wrapText="1"/>
    </xf>
    <xf numFmtId="2" fontId="7" fillId="0" borderId="0" xfId="851" applyNumberFormat="1" applyFont="1" applyFill="1" applyBorder="1" applyAlignment="1">
      <alignment horizontal="center" vertical="center" wrapText="1"/>
    </xf>
    <xf numFmtId="1" fontId="7" fillId="0" borderId="0" xfId="851" applyNumberFormat="1" applyFont="1" applyFill="1" applyBorder="1" applyAlignment="1">
      <alignment horizontal="center" vertical="center" wrapText="1"/>
    </xf>
    <xf numFmtId="0" fontId="7" fillId="0" borderId="0" xfId="851" applyFont="1" applyFill="1" applyBorder="1" applyAlignment="1">
      <alignment horizontal="center" vertical="center" wrapText="1"/>
    </xf>
    <xf numFmtId="2" fontId="7" fillId="0" borderId="0" xfId="16" applyNumberFormat="1" applyFont="1" applyBorder="1" applyAlignment="1">
      <alignment horizontal="center"/>
    </xf>
    <xf numFmtId="0" fontId="7" fillId="0" borderId="0" xfId="22" applyFont="1" applyBorder="1" applyAlignment="1">
      <alignment horizontal="center" vertical="center"/>
    </xf>
    <xf numFmtId="0" fontId="7" fillId="0" borderId="0" xfId="22" applyFont="1" applyBorder="1" applyAlignment="1">
      <alignment horizontal="center"/>
    </xf>
    <xf numFmtId="0" fontId="7" fillId="0" borderId="0" xfId="22" applyFont="1" applyAlignment="1">
      <alignment horizontal="center"/>
    </xf>
    <xf numFmtId="0" fontId="6" fillId="27" borderId="0" xfId="798" applyFont="1" applyFill="1" applyBorder="1" applyAlignment="1">
      <alignment horizontal="center"/>
    </xf>
    <xf numFmtId="0" fontId="33" fillId="27" borderId="0" xfId="798" applyFont="1" applyFill="1" applyAlignment="1">
      <alignment horizontal="center"/>
    </xf>
    <xf numFmtId="0" fontId="6" fillId="27" borderId="1" xfId="798" applyFont="1" applyFill="1" applyBorder="1" applyAlignment="1">
      <alignment horizontal="center"/>
    </xf>
    <xf numFmtId="0" fontId="33" fillId="27" borderId="13" xfId="16" applyFont="1" applyFill="1" applyBorder="1" applyAlignment="1">
      <alignment horizontal="center"/>
    </xf>
    <xf numFmtId="0" fontId="7" fillId="0" borderId="0" xfId="798" applyFont="1" applyBorder="1" applyAlignment="1">
      <alignment horizontal="center"/>
    </xf>
    <xf numFmtId="0" fontId="7" fillId="0" borderId="0" xfId="798" applyFont="1" applyBorder="1"/>
    <xf numFmtId="0" fontId="6" fillId="0" borderId="0" xfId="657" applyFont="1" applyAlignment="1">
      <alignment horizontal="center"/>
    </xf>
    <xf numFmtId="0" fontId="6" fillId="0" borderId="0" xfId="620" applyFont="1"/>
    <xf numFmtId="0" fontId="6" fillId="0" borderId="0" xfId="657" applyFont="1"/>
    <xf numFmtId="0" fontId="33" fillId="0" borderId="0" xfId="798" applyFont="1" applyBorder="1" applyAlignment="1">
      <alignment horizontal="center"/>
    </xf>
    <xf numFmtId="168" fontId="7" fillId="0" borderId="0" xfId="798" applyNumberFormat="1" applyFont="1" applyBorder="1" applyAlignment="1">
      <alignment horizontal="center"/>
    </xf>
    <xf numFmtId="2" fontId="7" fillId="0" borderId="0" xfId="798" applyNumberFormat="1" applyFont="1" applyBorder="1" applyAlignment="1">
      <alignment horizontal="center"/>
    </xf>
    <xf numFmtId="1" fontId="7" fillId="0" borderId="0" xfId="798" applyNumberFormat="1" applyFont="1" applyBorder="1" applyAlignment="1">
      <alignment horizontal="center"/>
    </xf>
    <xf numFmtId="1" fontId="7" fillId="0" borderId="0" xfId="16" applyNumberFormat="1" applyFont="1" applyBorder="1" applyAlignment="1">
      <alignment horizontal="center"/>
    </xf>
    <xf numFmtId="167" fontId="7" fillId="0" borderId="0" xfId="798" applyNumberFormat="1" applyFont="1" applyBorder="1" applyAlignment="1">
      <alignment horizontal="center"/>
    </xf>
    <xf numFmtId="0" fontId="7" fillId="0" borderId="0" xfId="798" applyFont="1" applyBorder="1" applyAlignment="1">
      <alignment horizontal="center" wrapText="1"/>
    </xf>
    <xf numFmtId="0" fontId="33" fillId="0" borderId="0" xfId="16" applyFont="1" applyBorder="1" applyAlignment="1">
      <alignment horizontal="center"/>
    </xf>
    <xf numFmtId="169" fontId="7" fillId="0" borderId="0" xfId="798" applyNumberFormat="1" applyFont="1" applyBorder="1" applyAlignment="1">
      <alignment horizontal="center"/>
    </xf>
    <xf numFmtId="2" fontId="6" fillId="0" borderId="0" xfId="798" applyNumberFormat="1" applyFont="1" applyBorder="1" applyAlignment="1">
      <alignment horizontal="center"/>
    </xf>
    <xf numFmtId="0" fontId="33" fillId="0" borderId="0" xfId="798" applyFont="1" applyBorder="1" applyAlignment="1">
      <alignment horizontal="center" wrapText="1"/>
    </xf>
    <xf numFmtId="1" fontId="33" fillId="0" borderId="0" xfId="16" applyNumberFormat="1" applyFont="1" applyBorder="1" applyAlignment="1">
      <alignment horizontal="center"/>
    </xf>
    <xf numFmtId="1" fontId="33" fillId="0" borderId="0" xfId="798" applyNumberFormat="1" applyFont="1" applyBorder="1" applyAlignment="1">
      <alignment horizontal="center"/>
    </xf>
    <xf numFmtId="0" fontId="7" fillId="0" borderId="0" xfId="657" applyFont="1"/>
    <xf numFmtId="0" fontId="33" fillId="2" borderId="2" xfId="16" applyFont="1" applyFill="1" applyBorder="1"/>
    <xf numFmtId="0" fontId="33" fillId="2" borderId="8" xfId="16" applyFont="1" applyFill="1" applyBorder="1"/>
    <xf numFmtId="0" fontId="33" fillId="2" borderId="5" xfId="16" applyFont="1" applyFill="1" applyBorder="1" applyAlignment="1">
      <alignment horizontal="center"/>
    </xf>
    <xf numFmtId="0" fontId="33" fillId="2" borderId="9" xfId="16" applyFont="1" applyFill="1" applyBorder="1"/>
    <xf numFmtId="0" fontId="33" fillId="2" borderId="11" xfId="16" applyFont="1" applyFill="1" applyBorder="1"/>
    <xf numFmtId="0" fontId="33" fillId="2" borderId="10" xfId="16" applyFont="1" applyFill="1" applyBorder="1"/>
    <xf numFmtId="0" fontId="33" fillId="2" borderId="8" xfId="16" applyFont="1" applyFill="1" applyBorder="1" applyAlignment="1">
      <alignment horizontal="center"/>
    </xf>
    <xf numFmtId="0" fontId="33" fillId="2" borderId="0" xfId="16" applyFont="1" applyFill="1" applyBorder="1" applyAlignment="1">
      <alignment horizontal="center"/>
    </xf>
    <xf numFmtId="0" fontId="33" fillId="2" borderId="9" xfId="16" applyFont="1" applyFill="1" applyBorder="1" applyAlignment="1">
      <alignment horizontal="center"/>
    </xf>
    <xf numFmtId="0" fontId="33" fillId="2" borderId="1" xfId="16" applyFont="1" applyFill="1" applyBorder="1" applyAlignment="1">
      <alignment horizontal="center"/>
    </xf>
    <xf numFmtId="0" fontId="33" fillId="2" borderId="12" xfId="16" applyFont="1" applyFill="1" applyBorder="1" applyAlignment="1">
      <alignment horizontal="center"/>
    </xf>
    <xf numFmtId="0" fontId="33" fillId="2" borderId="14" xfId="16" applyFont="1" applyFill="1" applyBorder="1" applyAlignment="1">
      <alignment horizontal="center"/>
    </xf>
    <xf numFmtId="0" fontId="33" fillId="2" borderId="15" xfId="16" applyFont="1" applyFill="1" applyBorder="1" applyAlignment="1">
      <alignment horizontal="center"/>
    </xf>
    <xf numFmtId="0" fontId="6" fillId="0" borderId="0" xfId="798" applyFont="1" applyBorder="1" applyAlignment="1">
      <alignment horizontal="center" vertical="center"/>
    </xf>
    <xf numFmtId="0" fontId="33" fillId="2" borderId="0" xfId="16" applyFont="1" applyFill="1" applyAlignment="1">
      <alignment horizontal="center"/>
    </xf>
    <xf numFmtId="0" fontId="33" fillId="2" borderId="5" xfId="16" applyFont="1" applyFill="1" applyBorder="1"/>
    <xf numFmtId="0" fontId="33" fillId="2" borderId="6" xfId="16" applyFont="1" applyFill="1" applyBorder="1" applyAlignment="1">
      <alignment horizontal="center"/>
    </xf>
    <xf numFmtId="0" fontId="33" fillId="0" borderId="0" xfId="657" applyFont="1"/>
    <xf numFmtId="0" fontId="33" fillId="0" borderId="13" xfId="657" applyFont="1" applyBorder="1" applyAlignment="1">
      <alignment horizontal="center"/>
    </xf>
    <xf numFmtId="0" fontId="33" fillId="0" borderId="14" xfId="657" applyFont="1" applyBorder="1" applyAlignment="1">
      <alignment horizontal="center"/>
    </xf>
    <xf numFmtId="0" fontId="33" fillId="0" borderId="0" xfId="657" applyFont="1" applyBorder="1"/>
    <xf numFmtId="0" fontId="37" fillId="0" borderId="13" xfId="657" applyFont="1" applyBorder="1" applyAlignment="1">
      <alignment horizontal="center"/>
    </xf>
    <xf numFmtId="174" fontId="33" fillId="0" borderId="13" xfId="948" applyNumberFormat="1" applyFont="1" applyBorder="1" applyAlignment="1">
      <alignment horizontal="center"/>
    </xf>
    <xf numFmtId="174" fontId="33" fillId="0" borderId="13" xfId="948" applyNumberFormat="1" applyFont="1" applyBorder="1"/>
    <xf numFmtId="0" fontId="6" fillId="0" borderId="0" xfId="657" applyFont="1" applyBorder="1" applyAlignment="1">
      <alignment horizontal="center"/>
    </xf>
    <xf numFmtId="0" fontId="6" fillId="0" borderId="0" xfId="657" applyFont="1" applyBorder="1"/>
    <xf numFmtId="175" fontId="6" fillId="0" borderId="0" xfId="657" applyNumberFormat="1" applyFont="1" applyBorder="1"/>
    <xf numFmtId="0" fontId="33" fillId="0" borderId="9" xfId="657" applyFont="1" applyBorder="1" applyAlignment="1">
      <alignment horizontal="center" vertical="center" wrapText="1"/>
    </xf>
    <xf numFmtId="0" fontId="33" fillId="0" borderId="0" xfId="657" applyFont="1" applyBorder="1" applyAlignment="1">
      <alignment vertical="center"/>
    </xf>
    <xf numFmtId="0" fontId="33" fillId="0" borderId="0" xfId="657" applyFont="1" applyAlignment="1">
      <alignment vertical="center"/>
    </xf>
    <xf numFmtId="0" fontId="6" fillId="0" borderId="0" xfId="22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Border="1"/>
    <xf numFmtId="0" fontId="7" fillId="0" borderId="0" xfId="22" applyFont="1" applyBorder="1" applyAlignment="1">
      <alignment horizontal="center" vertical="center" wrapText="1"/>
    </xf>
    <xf numFmtId="0" fontId="7" fillId="0" borderId="0" xfId="22" applyFont="1"/>
    <xf numFmtId="0" fontId="7" fillId="2" borderId="0" xfId="0" applyFont="1" applyFill="1" applyBorder="1" applyAlignment="1">
      <alignment horizont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22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18" applyFont="1" applyAlignment="1">
      <alignment horizontal="center"/>
    </xf>
    <xf numFmtId="0" fontId="7" fillId="0" borderId="13" xfId="851" applyFont="1" applyFill="1" applyBorder="1" applyAlignment="1">
      <alignment horizontal="center" vertical="center" wrapText="1"/>
    </xf>
    <xf numFmtId="2" fontId="7" fillId="0" borderId="13" xfId="851" applyNumberFormat="1" applyFont="1" applyFill="1" applyBorder="1" applyAlignment="1">
      <alignment horizontal="center" vertical="center" wrapText="1"/>
    </xf>
    <xf numFmtId="176" fontId="7" fillId="0" borderId="0" xfId="657" applyNumberFormat="1" applyFont="1"/>
    <xf numFmtId="0" fontId="6" fillId="0" borderId="0" xfId="606" applyFont="1" applyFill="1" applyAlignment="1">
      <alignment horizontal="center"/>
    </xf>
    <xf numFmtId="0" fontId="7" fillId="0" borderId="0" xfId="822" applyFont="1" applyFill="1" applyBorder="1" applyAlignment="1">
      <alignment horizontal="center" vertical="center" wrapText="1"/>
    </xf>
    <xf numFmtId="0" fontId="7" fillId="0" borderId="0" xfId="798" applyFont="1" applyFill="1" applyBorder="1" applyAlignment="1">
      <alignment horizontal="center"/>
    </xf>
    <xf numFmtId="0" fontId="6" fillId="0" borderId="0" xfId="798" applyFont="1" applyFill="1" applyBorder="1" applyAlignment="1">
      <alignment horizontal="center"/>
    </xf>
    <xf numFmtId="0" fontId="7" fillId="0" borderId="0" xfId="798" applyFont="1" applyFill="1" applyBorder="1" applyAlignment="1">
      <alignment horizontal="center" vertical="center" wrapText="1"/>
    </xf>
    <xf numFmtId="0" fontId="7" fillId="0" borderId="0" xfId="798" applyFont="1" applyFill="1" applyBorder="1" applyAlignment="1">
      <alignment horizontal="center" vertical="center"/>
    </xf>
    <xf numFmtId="0" fontId="6" fillId="0" borderId="0" xfId="606" applyFont="1" applyFill="1" applyAlignment="1">
      <alignment horizontal="center" vertical="center" wrapText="1"/>
    </xf>
    <xf numFmtId="0" fontId="6" fillId="0" borderId="0" xfId="606" applyFont="1" applyFill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167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168" fontId="7" fillId="0" borderId="13" xfId="1" applyNumberFormat="1" applyFont="1" applyFill="1" applyBorder="1" applyAlignment="1">
      <alignment horizontal="center"/>
    </xf>
    <xf numFmtId="2" fontId="7" fillId="0" borderId="13" xfId="1" applyNumberFormat="1" applyFont="1" applyFill="1" applyBorder="1" applyAlignment="1">
      <alignment horizontal="center"/>
    </xf>
    <xf numFmtId="0" fontId="7" fillId="0" borderId="13" xfId="834" applyFont="1" applyFill="1" applyBorder="1" applyAlignment="1">
      <alignment horizontal="center" vertical="center" wrapText="1"/>
    </xf>
    <xf numFmtId="2" fontId="7" fillId="0" borderId="13" xfId="834" applyNumberFormat="1" applyFont="1" applyFill="1" applyBorder="1" applyAlignment="1">
      <alignment horizontal="center" vertical="center" wrapText="1"/>
    </xf>
    <xf numFmtId="0" fontId="7" fillId="0" borderId="0" xfId="822" applyFont="1" applyFill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7" fillId="0" borderId="0" xfId="822" applyFont="1" applyFill="1" applyAlignment="1">
      <alignment horizontal="center" vertical="center"/>
    </xf>
    <xf numFmtId="0" fontId="6" fillId="0" borderId="0" xfId="834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center" vertical="center"/>
    </xf>
    <xf numFmtId="0" fontId="7" fillId="0" borderId="0" xfId="822" applyFont="1" applyFill="1" applyBorder="1" applyAlignment="1">
      <alignment horizontal="center"/>
    </xf>
    <xf numFmtId="0" fontId="7" fillId="0" borderId="13" xfId="834" applyFont="1" applyFill="1" applyBorder="1" applyAlignment="1">
      <alignment horizontal="center" vertical="center"/>
    </xf>
    <xf numFmtId="2" fontId="7" fillId="0" borderId="13" xfId="834" applyNumberFormat="1" applyFont="1" applyFill="1" applyBorder="1" applyAlignment="1">
      <alignment horizontal="center" vertical="center"/>
    </xf>
    <xf numFmtId="167" fontId="7" fillId="0" borderId="13" xfId="834" applyNumberFormat="1" applyFont="1" applyFill="1" applyBorder="1" applyAlignment="1">
      <alignment horizontal="center" vertical="center"/>
    </xf>
    <xf numFmtId="0" fontId="7" fillId="0" borderId="13" xfId="834" applyFont="1" applyFill="1" applyBorder="1" applyAlignment="1">
      <alignment horizontal="center"/>
    </xf>
    <xf numFmtId="0" fontId="6" fillId="0" borderId="13" xfId="834" applyFont="1" applyFill="1" applyBorder="1" applyAlignment="1">
      <alignment horizontal="center"/>
    </xf>
    <xf numFmtId="168" fontId="7" fillId="0" borderId="13" xfId="834" applyNumberFormat="1" applyFont="1" applyFill="1" applyBorder="1" applyAlignment="1">
      <alignment horizontal="center"/>
    </xf>
    <xf numFmtId="2" fontId="7" fillId="0" borderId="13" xfId="834" applyNumberFormat="1" applyFont="1" applyFill="1" applyBorder="1" applyAlignment="1">
      <alignment horizontal="center"/>
    </xf>
    <xf numFmtId="169" fontId="7" fillId="0" borderId="13" xfId="834" applyNumberFormat="1" applyFont="1" applyFill="1" applyBorder="1" applyAlignment="1">
      <alignment horizontal="center"/>
    </xf>
    <xf numFmtId="168" fontId="36" fillId="0" borderId="13" xfId="617" applyNumberFormat="1" applyFont="1" applyFill="1" applyBorder="1" applyAlignment="1">
      <alignment horizontal="center"/>
    </xf>
    <xf numFmtId="2" fontId="6" fillId="0" borderId="13" xfId="834" applyNumberFormat="1" applyFont="1" applyFill="1" applyBorder="1" applyAlignment="1">
      <alignment horizontal="center"/>
    </xf>
    <xf numFmtId="0" fontId="33" fillId="0" borderId="13" xfId="834" applyFont="1" applyFill="1" applyBorder="1" applyAlignment="1">
      <alignment horizontal="center" vertical="center"/>
    </xf>
    <xf numFmtId="2" fontId="6" fillId="0" borderId="13" xfId="834" applyNumberFormat="1" applyFont="1" applyFill="1" applyBorder="1" applyAlignment="1">
      <alignment horizontal="center" vertical="center"/>
    </xf>
    <xf numFmtId="0" fontId="6" fillId="0" borderId="13" xfId="834" applyFont="1" applyFill="1" applyBorder="1" applyAlignment="1">
      <alignment horizontal="center" vertical="center"/>
    </xf>
    <xf numFmtId="2" fontId="6" fillId="0" borderId="13" xfId="834" applyNumberFormat="1" applyFont="1" applyFill="1" applyBorder="1" applyAlignment="1">
      <alignment horizontal="center" vertical="center" wrapText="1"/>
    </xf>
    <xf numFmtId="0" fontId="6" fillId="0" borderId="13" xfId="834" applyFont="1" applyFill="1" applyBorder="1" applyAlignment="1">
      <alignment horizontal="center" vertical="center" wrapText="1"/>
    </xf>
    <xf numFmtId="0" fontId="7" fillId="0" borderId="13" xfId="613" applyFont="1" applyFill="1" applyBorder="1" applyAlignment="1">
      <alignment horizontal="center"/>
    </xf>
    <xf numFmtId="168" fontId="7" fillId="0" borderId="13" xfId="613" applyNumberFormat="1" applyFont="1" applyFill="1" applyBorder="1" applyAlignment="1">
      <alignment horizontal="center"/>
    </xf>
    <xf numFmtId="0" fontId="7" fillId="0" borderId="13" xfId="617" applyFont="1" applyFill="1" applyBorder="1" applyAlignment="1">
      <alignment horizontal="center"/>
    </xf>
    <xf numFmtId="2" fontId="7" fillId="0" borderId="13" xfId="617" applyNumberFormat="1" applyFont="1" applyFill="1" applyBorder="1" applyAlignment="1">
      <alignment horizontal="center"/>
    </xf>
    <xf numFmtId="167" fontId="7" fillId="0" borderId="13" xfId="617" applyNumberFormat="1" applyFont="1" applyFill="1" applyBorder="1" applyAlignment="1">
      <alignment horizontal="center"/>
    </xf>
    <xf numFmtId="0" fontId="35" fillId="0" borderId="13" xfId="834" applyFont="1" applyFill="1" applyBorder="1" applyAlignment="1">
      <alignment horizontal="center" vertical="center" wrapText="1"/>
    </xf>
    <xf numFmtId="168" fontId="35" fillId="0" borderId="13" xfId="834" applyNumberFormat="1" applyFont="1" applyFill="1" applyBorder="1" applyAlignment="1">
      <alignment horizontal="center" vertical="center" wrapText="1"/>
    </xf>
    <xf numFmtId="2" fontId="35" fillId="0" borderId="13" xfId="834" applyNumberFormat="1" applyFont="1" applyFill="1" applyBorder="1" applyAlignment="1">
      <alignment horizontal="center" vertical="center" wrapText="1"/>
    </xf>
    <xf numFmtId="0" fontId="35" fillId="0" borderId="13" xfId="834" applyFont="1" applyFill="1" applyBorder="1" applyAlignment="1">
      <alignment horizontal="center" vertical="center"/>
    </xf>
    <xf numFmtId="16" fontId="35" fillId="0" borderId="13" xfId="834" applyNumberFormat="1" applyFont="1" applyFill="1" applyBorder="1" applyAlignment="1">
      <alignment horizontal="center" vertical="center"/>
    </xf>
    <xf numFmtId="0" fontId="35" fillId="0" borderId="13" xfId="617" applyFont="1" applyFill="1" applyBorder="1" applyAlignment="1">
      <alignment horizontal="center" vertical="center" wrapText="1"/>
    </xf>
    <xf numFmtId="2" fontId="35" fillId="0" borderId="13" xfId="834" applyNumberFormat="1" applyFont="1" applyFill="1" applyBorder="1" applyAlignment="1">
      <alignment horizontal="center" vertical="center"/>
    </xf>
    <xf numFmtId="0" fontId="37" fillId="0" borderId="13" xfId="834" applyFont="1" applyFill="1" applyBorder="1" applyAlignment="1">
      <alignment horizontal="center" vertical="center"/>
    </xf>
    <xf numFmtId="168" fontId="35" fillId="0" borderId="13" xfId="834" applyNumberFormat="1" applyFont="1" applyFill="1" applyBorder="1" applyAlignment="1">
      <alignment horizontal="center" vertical="center"/>
    </xf>
    <xf numFmtId="0" fontId="7" fillId="0" borderId="13" xfId="606" applyFont="1" applyFill="1" applyBorder="1" applyAlignment="1">
      <alignment horizontal="center"/>
    </xf>
    <xf numFmtId="168" fontId="7" fillId="0" borderId="13" xfId="606" applyNumberFormat="1" applyFont="1" applyFill="1" applyBorder="1" applyAlignment="1">
      <alignment horizontal="center"/>
    </xf>
    <xf numFmtId="2" fontId="7" fillId="0" borderId="13" xfId="606" applyNumberFormat="1" applyFont="1" applyFill="1" applyBorder="1" applyAlignment="1">
      <alignment horizontal="center"/>
    </xf>
    <xf numFmtId="0" fontId="6" fillId="0" borderId="13" xfId="606" applyFont="1" applyFill="1" applyBorder="1" applyAlignment="1">
      <alignment horizontal="center"/>
    </xf>
    <xf numFmtId="0" fontId="7" fillId="0" borderId="13" xfId="606" applyFont="1" applyFill="1" applyBorder="1" applyAlignment="1">
      <alignment horizontal="center" vertical="center" wrapText="1"/>
    </xf>
    <xf numFmtId="2" fontId="7" fillId="0" borderId="13" xfId="606" applyNumberFormat="1" applyFont="1" applyFill="1" applyBorder="1" applyAlignment="1">
      <alignment horizontal="center" vertical="center" wrapText="1"/>
    </xf>
    <xf numFmtId="0" fontId="7" fillId="0" borderId="13" xfId="11" applyFont="1" applyFill="1" applyBorder="1" applyAlignment="1">
      <alignment horizontal="center" vertical="center" wrapText="1"/>
    </xf>
    <xf numFmtId="0" fontId="35" fillId="0" borderId="13" xfId="606" applyFont="1" applyFill="1" applyBorder="1" applyAlignment="1">
      <alignment horizontal="center"/>
    </xf>
    <xf numFmtId="14" fontId="35" fillId="0" borderId="13" xfId="606" applyNumberFormat="1" applyFont="1" applyFill="1" applyBorder="1" applyAlignment="1">
      <alignment horizontal="center"/>
    </xf>
    <xf numFmtId="168" fontId="35" fillId="0" borderId="13" xfId="606" applyNumberFormat="1" applyFont="1" applyFill="1" applyBorder="1" applyAlignment="1">
      <alignment horizontal="center"/>
    </xf>
    <xf numFmtId="2" fontId="35" fillId="0" borderId="13" xfId="606" applyNumberFormat="1" applyFont="1" applyFill="1" applyBorder="1" applyAlignment="1">
      <alignment horizontal="center"/>
    </xf>
    <xf numFmtId="0" fontId="35" fillId="0" borderId="13" xfId="606" applyFont="1" applyFill="1" applyBorder="1" applyAlignment="1">
      <alignment horizontal="center" vertical="center" wrapText="1"/>
    </xf>
    <xf numFmtId="168" fontId="35" fillId="0" borderId="13" xfId="606" applyNumberFormat="1" applyFont="1" applyFill="1" applyBorder="1" applyAlignment="1">
      <alignment horizontal="center" vertical="center" wrapText="1"/>
    </xf>
    <xf numFmtId="2" fontId="35" fillId="0" borderId="13" xfId="606" applyNumberFormat="1" applyFont="1" applyFill="1" applyBorder="1" applyAlignment="1">
      <alignment horizontal="center" vertical="center" wrapText="1"/>
    </xf>
    <xf numFmtId="0" fontId="33" fillId="0" borderId="13" xfId="16" applyFont="1" applyFill="1" applyBorder="1" applyAlignment="1">
      <alignment horizontal="center"/>
    </xf>
    <xf numFmtId="0" fontId="6" fillId="0" borderId="0" xfId="798" applyFont="1" applyFill="1" applyAlignment="1">
      <alignment horizontal="center"/>
    </xf>
    <xf numFmtId="0" fontId="35" fillId="0" borderId="13" xfId="16" applyFont="1" applyFill="1" applyBorder="1" applyAlignment="1">
      <alignment horizontal="center"/>
    </xf>
    <xf numFmtId="14" fontId="73" fillId="0" borderId="13" xfId="606" applyNumberFormat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14" fontId="35" fillId="0" borderId="13" xfId="1" applyNumberFormat="1" applyFont="1" applyFill="1" applyBorder="1" applyAlignment="1">
      <alignment horizontal="center" vertical="center" wrapText="1"/>
    </xf>
    <xf numFmtId="168" fontId="35" fillId="0" borderId="13" xfId="1" applyNumberFormat="1" applyFont="1" applyFill="1" applyBorder="1" applyAlignment="1">
      <alignment horizontal="center" vertical="center" wrapText="1"/>
    </xf>
    <xf numFmtId="2" fontId="35" fillId="0" borderId="13" xfId="1" applyNumberFormat="1" applyFont="1" applyFill="1" applyBorder="1" applyAlignment="1">
      <alignment horizontal="center" vertical="center" wrapText="1"/>
    </xf>
    <xf numFmtId="167" fontId="7" fillId="0" borderId="13" xfId="606" applyNumberFormat="1" applyFont="1" applyFill="1" applyBorder="1" applyAlignment="1">
      <alignment horizontal="center"/>
    </xf>
    <xf numFmtId="169" fontId="7" fillId="0" borderId="13" xfId="606" applyNumberFormat="1" applyFont="1" applyFill="1" applyBorder="1" applyAlignment="1">
      <alignment horizontal="center"/>
    </xf>
    <xf numFmtId="168" fontId="36" fillId="0" borderId="13" xfId="606" applyNumberFormat="1" applyFont="1" applyFill="1" applyBorder="1" applyAlignment="1">
      <alignment horizontal="center"/>
    </xf>
    <xf numFmtId="2" fontId="36" fillId="0" borderId="13" xfId="1" applyNumberFormat="1" applyFont="1" applyFill="1" applyBorder="1" applyAlignment="1">
      <alignment horizontal="center" vertical="center" wrapText="1"/>
    </xf>
    <xf numFmtId="2" fontId="36" fillId="0" borderId="13" xfId="834" applyNumberFormat="1" applyFont="1" applyFill="1" applyBorder="1" applyAlignment="1">
      <alignment horizontal="center"/>
    </xf>
    <xf numFmtId="2" fontId="36" fillId="0" borderId="13" xfId="834" applyNumberFormat="1" applyFont="1" applyFill="1" applyBorder="1" applyAlignment="1">
      <alignment horizontal="center" vertical="center"/>
    </xf>
    <xf numFmtId="167" fontId="7" fillId="0" borderId="13" xfId="606" applyNumberFormat="1" applyFont="1" applyFill="1" applyBorder="1" applyAlignment="1">
      <alignment horizontal="center" vertical="center" wrapText="1"/>
    </xf>
    <xf numFmtId="0" fontId="7" fillId="0" borderId="13" xfId="606" applyFont="1" applyFill="1" applyBorder="1" applyAlignment="1">
      <alignment horizontal="center" vertical="center"/>
    </xf>
    <xf numFmtId="2" fontId="7" fillId="0" borderId="13" xfId="606" applyNumberFormat="1" applyFont="1" applyFill="1" applyBorder="1" applyAlignment="1">
      <alignment horizontal="center" vertical="center"/>
    </xf>
    <xf numFmtId="167" fontId="7" fillId="0" borderId="13" xfId="606" applyNumberFormat="1" applyFont="1" applyFill="1" applyBorder="1" applyAlignment="1">
      <alignment horizontal="center" vertical="center"/>
    </xf>
    <xf numFmtId="14" fontId="69" fillId="0" borderId="13" xfId="606" applyNumberFormat="1" applyFont="1" applyFill="1" applyBorder="1" applyAlignment="1">
      <alignment horizontal="center" vertical="center" wrapText="1"/>
    </xf>
    <xf numFmtId="0" fontId="7" fillId="0" borderId="13" xfId="11" applyFont="1" applyFill="1" applyBorder="1" applyAlignment="1">
      <alignment horizontal="center" vertical="center"/>
    </xf>
    <xf numFmtId="0" fontId="7" fillId="0" borderId="0" xfId="606" applyFont="1" applyFill="1" applyBorder="1" applyAlignment="1">
      <alignment horizontal="center" vertical="center" wrapText="1"/>
    </xf>
    <xf numFmtId="168" fontId="7" fillId="0" borderId="13" xfId="0" applyNumberFormat="1" applyFont="1" applyFill="1" applyBorder="1" applyAlignment="1">
      <alignment horizontal="center"/>
    </xf>
    <xf numFmtId="0" fontId="37" fillId="27" borderId="2" xfId="16" applyFont="1" applyFill="1" applyBorder="1"/>
    <xf numFmtId="0" fontId="37" fillId="27" borderId="3" xfId="16" applyFont="1" applyFill="1" applyBorder="1" applyAlignment="1">
      <alignment horizontal="center"/>
    </xf>
    <xf numFmtId="0" fontId="37" fillId="27" borderId="4" xfId="16" applyFont="1" applyFill="1" applyBorder="1" applyAlignment="1">
      <alignment horizontal="center"/>
    </xf>
    <xf numFmtId="0" fontId="37" fillId="27" borderId="5" xfId="16" applyFont="1" applyFill="1" applyBorder="1"/>
    <xf numFmtId="0" fontId="37" fillId="27" borderId="0" xfId="16" applyFont="1" applyFill="1" applyAlignment="1">
      <alignment horizontal="center"/>
    </xf>
    <xf numFmtId="0" fontId="37" fillId="27" borderId="6" xfId="16" applyFont="1" applyFill="1" applyBorder="1" applyAlignment="1">
      <alignment horizontal="center"/>
    </xf>
    <xf numFmtId="0" fontId="37" fillId="27" borderId="0" xfId="16" applyFont="1" applyFill="1" applyAlignment="1">
      <alignment horizontal="left"/>
    </xf>
    <xf numFmtId="0" fontId="37" fillId="27" borderId="7" xfId="16" applyFont="1" applyFill="1" applyBorder="1"/>
    <xf numFmtId="0" fontId="37" fillId="27" borderId="4" xfId="16" applyFont="1" applyFill="1" applyBorder="1"/>
    <xf numFmtId="0" fontId="37" fillId="27" borderId="8" xfId="16" applyFont="1" applyFill="1" applyBorder="1"/>
    <xf numFmtId="0" fontId="37" fillId="27" borderId="5" xfId="16" applyFont="1" applyFill="1" applyBorder="1" applyAlignment="1">
      <alignment horizontal="center"/>
    </xf>
    <xf numFmtId="0" fontId="35" fillId="27" borderId="0" xfId="16" applyFont="1" applyFill="1" applyAlignment="1">
      <alignment horizontal="center"/>
    </xf>
    <xf numFmtId="0" fontId="37" fillId="27" borderId="9" xfId="16" applyFont="1" applyFill="1" applyBorder="1"/>
    <xf numFmtId="0" fontId="37" fillId="27" borderId="10" xfId="16" applyFont="1" applyFill="1" applyBorder="1" applyAlignment="1">
      <alignment horizontal="center"/>
    </xf>
    <xf numFmtId="0" fontId="37" fillId="27" borderId="11" xfId="16" applyFont="1" applyFill="1" applyBorder="1"/>
    <xf numFmtId="0" fontId="37" fillId="27" borderId="10" xfId="16" applyFont="1" applyFill="1" applyBorder="1"/>
    <xf numFmtId="0" fontId="37" fillId="27" borderId="1" xfId="16" applyFont="1" applyFill="1" applyBorder="1"/>
    <xf numFmtId="0" fontId="37" fillId="27" borderId="8" xfId="16" applyFont="1" applyFill="1" applyBorder="1" applyAlignment="1">
      <alignment horizontal="center"/>
    </xf>
    <xf numFmtId="0" fontId="64" fillId="27" borderId="0" xfId="798" applyFont="1" applyFill="1" applyAlignment="1">
      <alignment horizontal="center"/>
    </xf>
    <xf numFmtId="0" fontId="37" fillId="27" borderId="0" xfId="16" applyFont="1" applyFill="1" applyBorder="1" applyAlignment="1">
      <alignment horizontal="center"/>
    </xf>
    <xf numFmtId="0" fontId="37" fillId="27" borderId="9" xfId="16" applyFont="1" applyFill="1" applyBorder="1" applyAlignment="1">
      <alignment horizontal="center"/>
    </xf>
    <xf numFmtId="0" fontId="37" fillId="27" borderId="1" xfId="16" applyFont="1" applyFill="1" applyBorder="1" applyAlignment="1">
      <alignment horizontal="center"/>
    </xf>
    <xf numFmtId="0" fontId="37" fillId="0" borderId="2" xfId="3" applyFont="1" applyBorder="1"/>
    <xf numFmtId="0" fontId="37" fillId="0" borderId="4" xfId="3" applyFont="1" applyBorder="1" applyAlignment="1">
      <alignment horizontal="center"/>
    </xf>
    <xf numFmtId="0" fontId="37" fillId="0" borderId="5" xfId="3" applyFont="1" applyBorder="1"/>
    <xf numFmtId="0" fontId="37" fillId="0" borderId="0" xfId="3" applyFont="1" applyAlignment="1">
      <alignment horizontal="center"/>
    </xf>
    <xf numFmtId="0" fontId="37" fillId="0" borderId="6" xfId="3" applyFont="1" applyBorder="1" applyAlignment="1">
      <alignment horizontal="center"/>
    </xf>
    <xf numFmtId="0" fontId="37" fillId="0" borderId="8" xfId="3" applyFont="1" applyBorder="1"/>
    <xf numFmtId="0" fontId="37" fillId="0" borderId="5" xfId="3" applyFont="1" applyBorder="1" applyAlignment="1">
      <alignment horizontal="center"/>
    </xf>
    <xf numFmtId="0" fontId="35" fillId="0" borderId="0" xfId="3" applyFont="1" applyAlignment="1">
      <alignment horizontal="center"/>
    </xf>
    <xf numFmtId="0" fontId="37" fillId="0" borderId="9" xfId="3" applyFont="1" applyBorder="1"/>
    <xf numFmtId="0" fontId="37" fillId="0" borderId="10" xfId="3" applyFont="1" applyBorder="1" applyAlignment="1">
      <alignment horizontal="center"/>
    </xf>
    <xf numFmtId="0" fontId="37" fillId="0" borderId="11" xfId="3" applyFont="1" applyBorder="1"/>
    <xf numFmtId="0" fontId="37" fillId="0" borderId="10" xfId="3" applyFont="1" applyBorder="1"/>
    <xf numFmtId="0" fontId="37" fillId="0" borderId="8" xfId="3" applyFont="1" applyBorder="1" applyAlignment="1">
      <alignment horizontal="center"/>
    </xf>
    <xf numFmtId="0" fontId="64" fillId="0" borderId="0" xfId="6" applyFont="1" applyAlignment="1">
      <alignment horizontal="center"/>
    </xf>
    <xf numFmtId="0" fontId="37" fillId="0" borderId="0" xfId="3" applyFont="1" applyBorder="1" applyAlignment="1">
      <alignment horizontal="center"/>
    </xf>
    <xf numFmtId="0" fontId="37" fillId="0" borderId="9" xfId="3" applyFont="1" applyBorder="1" applyAlignment="1">
      <alignment horizontal="center"/>
    </xf>
    <xf numFmtId="0" fontId="37" fillId="0" borderId="1" xfId="3" applyFont="1" applyBorder="1" applyAlignment="1">
      <alignment horizontal="center"/>
    </xf>
    <xf numFmtId="0" fontId="7" fillId="0" borderId="13" xfId="13" applyFont="1" applyFill="1" applyBorder="1" applyAlignment="1">
      <alignment horizontal="center" vertical="center" wrapText="1"/>
    </xf>
    <xf numFmtId="2" fontId="7" fillId="0" borderId="13" xfId="13" applyNumberFormat="1" applyFont="1" applyFill="1" applyBorder="1" applyAlignment="1">
      <alignment horizontal="center" vertical="center" wrapText="1"/>
    </xf>
    <xf numFmtId="0" fontId="7" fillId="0" borderId="13" xfId="13" applyFont="1" applyFill="1" applyBorder="1" applyAlignment="1">
      <alignment horizontal="center"/>
    </xf>
    <xf numFmtId="2" fontId="7" fillId="0" borderId="13" xfId="13" applyNumberFormat="1" applyFont="1" applyFill="1" applyBorder="1" applyAlignment="1">
      <alignment horizontal="center"/>
    </xf>
    <xf numFmtId="0" fontId="7" fillId="0" borderId="13" xfId="12" applyFont="1" applyFill="1" applyBorder="1" applyAlignment="1">
      <alignment horizontal="center" vertical="center"/>
    </xf>
    <xf numFmtId="17" fontId="7" fillId="0" borderId="13" xfId="12" applyNumberFormat="1" applyFont="1" applyFill="1" applyBorder="1" applyAlignment="1">
      <alignment horizontal="center" vertical="center"/>
    </xf>
    <xf numFmtId="2" fontId="7" fillId="0" borderId="13" xfId="12" applyNumberFormat="1" applyFont="1" applyFill="1" applyBorder="1" applyAlignment="1">
      <alignment horizontal="center" vertical="center"/>
    </xf>
    <xf numFmtId="0" fontId="7" fillId="0" borderId="13" xfId="16" applyFont="1" applyFill="1" applyBorder="1" applyAlignment="1">
      <alignment horizontal="center" vertical="center"/>
    </xf>
    <xf numFmtId="2" fontId="7" fillId="0" borderId="13" xfId="16" applyNumberFormat="1" applyFont="1" applyFill="1" applyBorder="1" applyAlignment="1">
      <alignment horizontal="center" vertical="center"/>
    </xf>
    <xf numFmtId="0" fontId="35" fillId="0" borderId="13" xfId="13" applyFont="1" applyFill="1" applyBorder="1" applyAlignment="1">
      <alignment horizontal="center" vertical="center" wrapText="1"/>
    </xf>
    <xf numFmtId="168" fontId="35" fillId="0" borderId="13" xfId="13" applyNumberFormat="1" applyFont="1" applyFill="1" applyBorder="1" applyAlignment="1">
      <alignment horizontal="center" vertical="center" wrapText="1"/>
    </xf>
    <xf numFmtId="2" fontId="35" fillId="0" borderId="13" xfId="13" applyNumberFormat="1" applyFont="1" applyFill="1" applyBorder="1" applyAlignment="1">
      <alignment horizontal="center" vertical="center" wrapText="1"/>
    </xf>
    <xf numFmtId="0" fontId="7" fillId="0" borderId="0" xfId="12" applyFont="1" applyFill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7" fillId="0" borderId="0" xfId="10" applyFont="1" applyFill="1" applyAlignment="1">
      <alignment horizontal="center"/>
    </xf>
    <xf numFmtId="0" fontId="7" fillId="0" borderId="13" xfId="3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68" fontId="35" fillId="0" borderId="13" xfId="0" applyNumberFormat="1" applyFont="1" applyFill="1" applyBorder="1" applyAlignment="1">
      <alignment horizontal="center" vertical="center" wrapText="1"/>
    </xf>
    <xf numFmtId="2" fontId="3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10" applyFont="1" applyFill="1" applyBorder="1" applyAlignment="1">
      <alignment horizontal="center"/>
    </xf>
    <xf numFmtId="2" fontId="7" fillId="0" borderId="13" xfId="10" applyNumberFormat="1" applyFont="1" applyFill="1" applyBorder="1" applyAlignment="1">
      <alignment horizontal="center"/>
    </xf>
    <xf numFmtId="0" fontId="7" fillId="0" borderId="0" xfId="8" applyFont="1" applyFill="1" applyAlignment="1">
      <alignment horizontal="center" vertical="center" wrapText="1"/>
    </xf>
    <xf numFmtId="0" fontId="7" fillId="0" borderId="13" xfId="8" applyFont="1" applyFill="1" applyBorder="1" applyAlignment="1">
      <alignment horizontal="center" vertical="center" wrapText="1"/>
    </xf>
    <xf numFmtId="2" fontId="36" fillId="0" borderId="13" xfId="8" applyNumberFormat="1" applyFont="1" applyFill="1" applyBorder="1" applyAlignment="1">
      <alignment horizontal="center" vertical="center" wrapText="1"/>
    </xf>
    <xf numFmtId="2" fontId="7" fillId="0" borderId="13" xfId="8" applyNumberFormat="1" applyFont="1" applyFill="1" applyBorder="1" applyAlignment="1">
      <alignment horizontal="center" vertical="center" wrapText="1"/>
    </xf>
    <xf numFmtId="167" fontId="7" fillId="0" borderId="13" xfId="9" applyNumberFormat="1" applyFont="1" applyFill="1" applyBorder="1" applyAlignment="1">
      <alignment horizontal="center" vertical="center" wrapText="1"/>
    </xf>
    <xf numFmtId="2" fontId="7" fillId="0" borderId="13" xfId="9" applyNumberFormat="1" applyFont="1" applyFill="1" applyBorder="1" applyAlignment="1">
      <alignment horizontal="center" vertical="center" wrapText="1"/>
    </xf>
    <xf numFmtId="167" fontId="7" fillId="0" borderId="13" xfId="8" applyNumberFormat="1" applyFont="1" applyFill="1" applyBorder="1" applyAlignment="1">
      <alignment horizontal="center" vertical="center" wrapText="1"/>
    </xf>
    <xf numFmtId="0" fontId="6" fillId="0" borderId="0" xfId="10" applyFont="1" applyFill="1" applyAlignment="1">
      <alignment horizontal="center" vertical="center" wrapText="1"/>
    </xf>
    <xf numFmtId="0" fontId="6" fillId="0" borderId="0" xfId="10" applyFont="1" applyFill="1" applyAlignment="1">
      <alignment horizontal="center"/>
    </xf>
    <xf numFmtId="0" fontId="37" fillId="0" borderId="13" xfId="10" applyFont="1" applyFill="1" applyBorder="1" applyAlignment="1">
      <alignment horizontal="center" vertical="center" wrapText="1"/>
    </xf>
    <xf numFmtId="0" fontId="35" fillId="0" borderId="13" xfId="10" applyFont="1" applyFill="1" applyBorder="1" applyAlignment="1">
      <alignment horizontal="center" vertical="center" wrapText="1"/>
    </xf>
    <xf numFmtId="168" fontId="35" fillId="0" borderId="13" xfId="10" applyNumberFormat="1" applyFont="1" applyFill="1" applyBorder="1" applyAlignment="1">
      <alignment horizontal="center" vertical="center" wrapText="1"/>
    </xf>
    <xf numFmtId="2" fontId="35" fillId="0" borderId="13" xfId="10" applyNumberFormat="1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 wrapText="1"/>
    </xf>
    <xf numFmtId="2" fontId="7" fillId="0" borderId="13" xfId="10" applyNumberFormat="1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/>
    </xf>
    <xf numFmtId="0" fontId="6" fillId="0" borderId="0" xfId="10" applyFont="1" applyFill="1" applyAlignment="1">
      <alignment horizontal="center" vertical="center"/>
    </xf>
    <xf numFmtId="0" fontId="35" fillId="0" borderId="13" xfId="10" applyFont="1" applyFill="1" applyBorder="1" applyAlignment="1">
      <alignment horizontal="center" vertical="center"/>
    </xf>
    <xf numFmtId="168" fontId="35" fillId="0" borderId="13" xfId="10" applyNumberFormat="1" applyFont="1" applyFill="1" applyBorder="1" applyAlignment="1">
      <alignment horizontal="center" vertical="center"/>
    </xf>
    <xf numFmtId="2" fontId="35" fillId="0" borderId="13" xfId="10" applyNumberFormat="1" applyFont="1" applyFill="1" applyBorder="1" applyAlignment="1">
      <alignment horizontal="center" vertical="center"/>
    </xf>
    <xf numFmtId="2" fontId="7" fillId="0" borderId="13" xfId="10" applyNumberFormat="1" applyFont="1" applyFill="1" applyBorder="1" applyAlignment="1">
      <alignment horizontal="center" vertical="center"/>
    </xf>
    <xf numFmtId="2" fontId="6" fillId="0" borderId="0" xfId="10" applyNumberFormat="1" applyFont="1" applyFill="1" applyAlignment="1">
      <alignment horizontal="center"/>
    </xf>
    <xf numFmtId="0" fontId="6" fillId="0" borderId="0" xfId="10" applyFont="1" applyFill="1" applyBorder="1" applyAlignment="1">
      <alignment horizontal="center"/>
    </xf>
    <xf numFmtId="0" fontId="6" fillId="0" borderId="0" xfId="8" applyFont="1" applyFill="1" applyAlignment="1">
      <alignment horizontal="center" vertical="center" wrapText="1"/>
    </xf>
    <xf numFmtId="0" fontId="6" fillId="0" borderId="0" xfId="8" applyFont="1" applyFill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35" fillId="0" borderId="13" xfId="8" applyFont="1" applyFill="1" applyBorder="1" applyAlignment="1">
      <alignment horizontal="center" vertical="center" wrapText="1"/>
    </xf>
    <xf numFmtId="168" fontId="35" fillId="0" borderId="13" xfId="8" applyNumberFormat="1" applyFont="1" applyFill="1" applyBorder="1" applyAlignment="1">
      <alignment horizontal="center" vertical="center" wrapText="1"/>
    </xf>
    <xf numFmtId="167" fontId="35" fillId="0" borderId="13" xfId="8" applyNumberFormat="1" applyFont="1" applyFill="1" applyBorder="1" applyAlignment="1">
      <alignment horizontal="center" vertical="center" wrapText="1"/>
    </xf>
    <xf numFmtId="2" fontId="6" fillId="0" borderId="13" xfId="8" applyNumberFormat="1" applyFont="1" applyFill="1" applyBorder="1" applyAlignment="1">
      <alignment horizontal="center" vertical="center" wrapText="1"/>
    </xf>
    <xf numFmtId="1" fontId="7" fillId="0" borderId="13" xfId="8" applyNumberFormat="1" applyFont="1" applyFill="1" applyBorder="1" applyAlignment="1">
      <alignment horizontal="center" vertical="center" wrapText="1"/>
    </xf>
    <xf numFmtId="1" fontId="7" fillId="0" borderId="13" xfId="9" applyNumberFormat="1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"/>
    </xf>
    <xf numFmtId="2" fontId="7" fillId="0" borderId="13" xfId="8" applyNumberFormat="1" applyFont="1" applyFill="1" applyBorder="1" applyAlignment="1">
      <alignment horizontal="center"/>
    </xf>
    <xf numFmtId="167" fontId="7" fillId="0" borderId="13" xfId="8" applyNumberFormat="1" applyFont="1" applyFill="1" applyBorder="1" applyAlignment="1">
      <alignment horizontal="center"/>
    </xf>
    <xf numFmtId="2" fontId="7" fillId="0" borderId="13" xfId="12" applyNumberFormat="1" applyFont="1" applyFill="1" applyBorder="1" applyAlignment="1">
      <alignment horizontal="center"/>
    </xf>
    <xf numFmtId="169" fontId="7" fillId="0" borderId="13" xfId="8" applyNumberFormat="1" applyFont="1" applyFill="1" applyBorder="1" applyAlignment="1">
      <alignment horizontal="center"/>
    </xf>
    <xf numFmtId="168" fontId="7" fillId="0" borderId="13" xfId="8" applyNumberFormat="1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" vertical="center"/>
    </xf>
    <xf numFmtId="2" fontId="7" fillId="0" borderId="13" xfId="8" applyNumberFormat="1" applyFont="1" applyFill="1" applyBorder="1" applyAlignment="1">
      <alignment horizontal="center" vertical="center"/>
    </xf>
    <xf numFmtId="2" fontId="7" fillId="0" borderId="13" xfId="9" applyNumberFormat="1" applyFont="1" applyFill="1" applyBorder="1" applyAlignment="1">
      <alignment horizontal="center" vertical="center"/>
    </xf>
    <xf numFmtId="167" fontId="7" fillId="0" borderId="13" xfId="10" applyNumberFormat="1" applyFont="1" applyFill="1" applyBorder="1" applyAlignment="1">
      <alignment horizontal="center" vertical="center" wrapText="1"/>
    </xf>
    <xf numFmtId="168" fontId="7" fillId="0" borderId="13" xfId="10" applyNumberFormat="1" applyFont="1" applyFill="1" applyBorder="1" applyAlignment="1">
      <alignment horizontal="center"/>
    </xf>
    <xf numFmtId="168" fontId="7" fillId="0" borderId="13" xfId="10" applyNumberFormat="1" applyFont="1" applyFill="1" applyBorder="1" applyAlignment="1">
      <alignment horizontal="center" vertical="center"/>
    </xf>
    <xf numFmtId="167" fontId="7" fillId="0" borderId="13" xfId="12" applyNumberFormat="1" applyFont="1" applyFill="1" applyBorder="1" applyAlignment="1">
      <alignment horizontal="center" vertical="center"/>
    </xf>
    <xf numFmtId="0" fontId="6" fillId="0" borderId="0" xfId="17" applyFont="1" applyFill="1" applyAlignment="1">
      <alignment horizontal="center" vertical="center" wrapText="1"/>
    </xf>
    <xf numFmtId="0" fontId="6" fillId="0" borderId="0" xfId="17" applyFont="1" applyFill="1" applyAlignment="1">
      <alignment horizontal="center"/>
    </xf>
    <xf numFmtId="0" fontId="35" fillId="0" borderId="13" xfId="17" applyFont="1" applyFill="1" applyBorder="1" applyAlignment="1">
      <alignment horizontal="center" vertical="center" wrapText="1"/>
    </xf>
    <xf numFmtId="0" fontId="37" fillId="0" borderId="13" xfId="17" applyFont="1" applyFill="1" applyBorder="1" applyAlignment="1">
      <alignment horizontal="center" vertical="center" wrapText="1"/>
    </xf>
    <xf numFmtId="168" fontId="35" fillId="0" borderId="13" xfId="17" applyNumberFormat="1" applyFont="1" applyFill="1" applyBorder="1" applyAlignment="1">
      <alignment horizontal="center" vertical="center" wrapText="1"/>
    </xf>
    <xf numFmtId="2" fontId="35" fillId="0" borderId="13" xfId="17" applyNumberFormat="1" applyFont="1" applyFill="1" applyBorder="1" applyAlignment="1">
      <alignment horizontal="center" vertical="center" wrapText="1"/>
    </xf>
    <xf numFmtId="0" fontId="7" fillId="0" borderId="13" xfId="17" applyFont="1" applyFill="1" applyBorder="1" applyAlignment="1">
      <alignment horizontal="center" vertical="center" wrapText="1"/>
    </xf>
    <xf numFmtId="2" fontId="6" fillId="0" borderId="13" xfId="17" applyNumberFormat="1" applyFont="1" applyFill="1" applyBorder="1" applyAlignment="1">
      <alignment horizontal="center" vertical="center" wrapText="1"/>
    </xf>
    <xf numFmtId="1" fontId="7" fillId="0" borderId="13" xfId="17" applyNumberFormat="1" applyFont="1" applyFill="1" applyBorder="1" applyAlignment="1">
      <alignment horizontal="center" vertical="center" wrapText="1"/>
    </xf>
    <xf numFmtId="1" fontId="7" fillId="0" borderId="13" xfId="11" applyNumberFormat="1" applyFont="1" applyFill="1" applyBorder="1" applyAlignment="1">
      <alignment horizontal="center" vertical="center" wrapText="1"/>
    </xf>
    <xf numFmtId="0" fontId="7" fillId="0" borderId="13" xfId="17" applyFont="1" applyFill="1" applyBorder="1" applyAlignment="1">
      <alignment horizontal="center"/>
    </xf>
    <xf numFmtId="168" fontId="7" fillId="0" borderId="13" xfId="17" applyNumberFormat="1" applyFont="1" applyFill="1" applyBorder="1" applyAlignment="1">
      <alignment horizontal="center"/>
    </xf>
    <xf numFmtId="2" fontId="7" fillId="0" borderId="13" xfId="17" applyNumberFormat="1" applyFont="1" applyFill="1" applyBorder="1" applyAlignment="1">
      <alignment horizontal="center"/>
    </xf>
    <xf numFmtId="169" fontId="7" fillId="0" borderId="13" xfId="17" applyNumberFormat="1" applyFont="1" applyFill="1" applyBorder="1" applyAlignment="1">
      <alignment horizontal="center"/>
    </xf>
    <xf numFmtId="0" fontId="69" fillId="0" borderId="13" xfId="17" applyFont="1" applyFill="1" applyBorder="1" applyAlignment="1">
      <alignment horizontal="center" vertical="center" wrapText="1"/>
    </xf>
    <xf numFmtId="0" fontId="6" fillId="0" borderId="0" xfId="12" applyFont="1" applyFill="1" applyAlignment="1">
      <alignment horizontal="center" vertical="center" wrapText="1"/>
    </xf>
    <xf numFmtId="0" fontId="6" fillId="0" borderId="0" xfId="12" applyFont="1" applyFill="1" applyAlignment="1">
      <alignment horizontal="center"/>
    </xf>
    <xf numFmtId="0" fontId="35" fillId="0" borderId="13" xfId="12" applyFont="1" applyFill="1" applyBorder="1" applyAlignment="1">
      <alignment horizontal="center" vertical="center" wrapText="1"/>
    </xf>
    <xf numFmtId="168" fontId="35" fillId="0" borderId="13" xfId="12" applyNumberFormat="1" applyFont="1" applyFill="1" applyBorder="1" applyAlignment="1">
      <alignment horizontal="center" vertical="center" wrapText="1"/>
    </xf>
    <xf numFmtId="2" fontId="35" fillId="0" borderId="13" xfId="12" applyNumberFormat="1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horizontal="center" vertical="center" wrapText="1"/>
    </xf>
    <xf numFmtId="2" fontId="7" fillId="0" borderId="13" xfId="12" applyNumberFormat="1" applyFont="1" applyFill="1" applyBorder="1" applyAlignment="1">
      <alignment horizontal="center" vertical="center" wrapText="1"/>
    </xf>
    <xf numFmtId="2" fontId="6" fillId="0" borderId="13" xfId="12" applyNumberFormat="1" applyFont="1" applyFill="1" applyBorder="1" applyAlignment="1">
      <alignment horizontal="center" vertical="center" wrapText="1"/>
    </xf>
    <xf numFmtId="1" fontId="7" fillId="0" borderId="13" xfId="12" applyNumberFormat="1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horizontal="center"/>
    </xf>
    <xf numFmtId="168" fontId="7" fillId="0" borderId="13" xfId="12" applyNumberFormat="1" applyFont="1" applyFill="1" applyBorder="1" applyAlignment="1">
      <alignment horizontal="center"/>
    </xf>
    <xf numFmtId="167" fontId="7" fillId="0" borderId="13" xfId="12" applyNumberFormat="1" applyFont="1" applyFill="1" applyBorder="1" applyAlignment="1">
      <alignment horizontal="center"/>
    </xf>
    <xf numFmtId="168" fontId="5" fillId="0" borderId="13" xfId="1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" fontId="7" fillId="0" borderId="13" xfId="1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/>
    </xf>
    <xf numFmtId="0" fontId="7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/>
    </xf>
    <xf numFmtId="0" fontId="6" fillId="0" borderId="0" xfId="15" applyFont="1" applyFill="1" applyBorder="1" applyAlignment="1">
      <alignment horizontal="center"/>
    </xf>
    <xf numFmtId="0" fontId="7" fillId="0" borderId="0" xfId="15" applyFont="1" applyFill="1" applyBorder="1" applyAlignment="1">
      <alignment horizontal="center" vertical="center"/>
    </xf>
    <xf numFmtId="0" fontId="6" fillId="0" borderId="0" xfId="15" applyFont="1" applyFill="1" applyAlignment="1">
      <alignment horizontal="center"/>
    </xf>
    <xf numFmtId="167" fontId="37" fillId="0" borderId="13" xfId="606" applyNumberFormat="1" applyFont="1" applyFill="1" applyBorder="1" applyAlignment="1">
      <alignment horizontal="center" vertical="center" wrapText="1"/>
    </xf>
    <xf numFmtId="0" fontId="35" fillId="0" borderId="13" xfId="15" applyFont="1" applyFill="1" applyBorder="1" applyAlignment="1">
      <alignment horizontal="center" vertical="center" wrapText="1"/>
    </xf>
    <xf numFmtId="0" fontId="37" fillId="0" borderId="13" xfId="15" applyFont="1" applyFill="1" applyBorder="1" applyAlignment="1">
      <alignment horizontal="center" vertical="center" wrapText="1"/>
    </xf>
    <xf numFmtId="168" fontId="35" fillId="0" borderId="13" xfId="15" applyNumberFormat="1" applyFont="1" applyFill="1" applyBorder="1" applyAlignment="1">
      <alignment horizontal="center" vertical="center" wrapText="1"/>
    </xf>
    <xf numFmtId="2" fontId="35" fillId="0" borderId="13" xfId="15" applyNumberFormat="1" applyFont="1" applyFill="1" applyBorder="1" applyAlignment="1">
      <alignment horizontal="center" vertical="center" wrapText="1"/>
    </xf>
    <xf numFmtId="0" fontId="7" fillId="0" borderId="13" xfId="15" applyFont="1" applyFill="1" applyBorder="1" applyAlignment="1">
      <alignment horizontal="center" vertical="center" wrapText="1"/>
    </xf>
    <xf numFmtId="2" fontId="7" fillId="0" borderId="13" xfId="15" applyNumberFormat="1" applyFont="1" applyFill="1" applyBorder="1" applyAlignment="1">
      <alignment horizontal="center" vertical="center" wrapText="1"/>
    </xf>
    <xf numFmtId="1" fontId="7" fillId="0" borderId="13" xfId="15" applyNumberFormat="1" applyFont="1" applyFill="1" applyBorder="1" applyAlignment="1">
      <alignment horizontal="center" vertical="center" wrapText="1"/>
    </xf>
    <xf numFmtId="2" fontId="7" fillId="0" borderId="13" xfId="11" applyNumberFormat="1" applyFont="1" applyFill="1" applyBorder="1" applyAlignment="1">
      <alignment horizontal="center" vertical="center" wrapText="1"/>
    </xf>
    <xf numFmtId="0" fontId="7" fillId="0" borderId="13" xfId="15" applyFont="1" applyFill="1" applyBorder="1" applyAlignment="1">
      <alignment horizontal="center"/>
    </xf>
    <xf numFmtId="2" fontId="7" fillId="0" borderId="13" xfId="15" applyNumberFormat="1" applyFont="1" applyFill="1" applyBorder="1" applyAlignment="1">
      <alignment horizontal="center"/>
    </xf>
    <xf numFmtId="168" fontId="7" fillId="0" borderId="13" xfId="15" applyNumberFormat="1" applyFont="1" applyFill="1" applyBorder="1" applyAlignment="1">
      <alignment horizontal="center"/>
    </xf>
    <xf numFmtId="0" fontId="40" fillId="0" borderId="13" xfId="15" applyFont="1" applyFill="1" applyBorder="1" applyAlignment="1">
      <alignment horizontal="center" vertical="center" wrapText="1"/>
    </xf>
    <xf numFmtId="0" fontId="35" fillId="0" borderId="13" xfId="15" applyFont="1" applyFill="1" applyBorder="1" applyAlignment="1">
      <alignment horizontal="center" vertical="center"/>
    </xf>
    <xf numFmtId="14" fontId="35" fillId="0" borderId="13" xfId="15" applyNumberFormat="1" applyFont="1" applyFill="1" applyBorder="1" applyAlignment="1">
      <alignment horizontal="center" vertical="center"/>
    </xf>
    <xf numFmtId="168" fontId="35" fillId="0" borderId="13" xfId="15" applyNumberFormat="1" applyFont="1" applyFill="1" applyBorder="1" applyAlignment="1">
      <alignment horizontal="center" vertical="center"/>
    </xf>
    <xf numFmtId="2" fontId="35" fillId="0" borderId="13" xfId="15" applyNumberFormat="1" applyFont="1" applyFill="1" applyBorder="1" applyAlignment="1">
      <alignment horizontal="center" vertical="center"/>
    </xf>
    <xf numFmtId="0" fontId="7" fillId="0" borderId="13" xfId="15" applyFont="1" applyFill="1" applyBorder="1" applyAlignment="1">
      <alignment horizontal="center" vertical="center"/>
    </xf>
    <xf numFmtId="2" fontId="7" fillId="0" borderId="13" xfId="15" applyNumberFormat="1" applyFont="1" applyFill="1" applyBorder="1" applyAlignment="1">
      <alignment horizontal="center" vertical="center"/>
    </xf>
    <xf numFmtId="0" fontId="35" fillId="0" borderId="13" xfId="10" applyFont="1" applyFill="1" applyBorder="1" applyAlignment="1">
      <alignment horizontal="center"/>
    </xf>
    <xf numFmtId="169" fontId="7" fillId="0" borderId="13" xfId="10" applyNumberFormat="1" applyFont="1" applyFill="1" applyBorder="1" applyAlignment="1">
      <alignment horizontal="center"/>
    </xf>
    <xf numFmtId="0" fontId="7" fillId="0" borderId="13" xfId="16" applyFont="1" applyFill="1" applyBorder="1" applyAlignment="1">
      <alignment horizontal="center"/>
    </xf>
    <xf numFmtId="2" fontId="7" fillId="0" borderId="13" xfId="16" applyNumberFormat="1" applyFont="1" applyFill="1" applyBorder="1" applyAlignment="1">
      <alignment horizontal="center"/>
    </xf>
    <xf numFmtId="167" fontId="7" fillId="0" borderId="13" xfId="10" applyNumberFormat="1" applyFont="1" applyFill="1" applyBorder="1" applyAlignment="1">
      <alignment horizontal="center"/>
    </xf>
    <xf numFmtId="1" fontId="7" fillId="0" borderId="13" xfId="10" applyNumberFormat="1" applyFont="1" applyFill="1" applyBorder="1" applyAlignment="1">
      <alignment horizontal="center"/>
    </xf>
    <xf numFmtId="1" fontId="7" fillId="0" borderId="13" xfId="1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602" applyFont="1" applyFill="1" applyBorder="1"/>
    <xf numFmtId="0" fontId="38" fillId="0" borderId="0" xfId="602" applyFont="1" applyFill="1" applyBorder="1"/>
    <xf numFmtId="0" fontId="38" fillId="0" borderId="0" xfId="602" applyFont="1" applyFill="1"/>
    <xf numFmtId="0" fontId="7" fillId="0" borderId="13" xfId="602" applyFont="1" applyFill="1" applyBorder="1" applyAlignment="1">
      <alignment horizontal="center" vertical="center" wrapText="1"/>
    </xf>
    <xf numFmtId="167" fontId="7" fillId="0" borderId="13" xfId="1" applyNumberFormat="1" applyFont="1" applyFill="1" applyBorder="1" applyAlignment="1">
      <alignment horizontal="center"/>
    </xf>
    <xf numFmtId="0" fontId="7" fillId="0" borderId="13" xfId="602" applyFont="1" applyFill="1" applyBorder="1" applyAlignment="1">
      <alignment horizontal="center" vertical="center"/>
    </xf>
    <xf numFmtId="2" fontId="7" fillId="0" borderId="13" xfId="602" applyNumberFormat="1" applyFont="1" applyFill="1" applyBorder="1" applyAlignment="1">
      <alignment horizontal="center" vertical="center" wrapText="1"/>
    </xf>
    <xf numFmtId="2" fontId="38" fillId="0" borderId="13" xfId="602" applyNumberFormat="1" applyFont="1" applyFill="1" applyBorder="1"/>
    <xf numFmtId="2" fontId="7" fillId="0" borderId="13" xfId="602" applyNumberFormat="1" applyFont="1" applyFill="1" applyBorder="1" applyAlignment="1">
      <alignment horizontal="center" vertical="center"/>
    </xf>
    <xf numFmtId="0" fontId="35" fillId="0" borderId="13" xfId="6" applyFont="1" applyFill="1" applyBorder="1" applyAlignment="1">
      <alignment horizontal="center" vertical="center" wrapText="1"/>
    </xf>
    <xf numFmtId="0" fontId="7" fillId="0" borderId="13" xfId="13" applyFont="1" applyFill="1" applyBorder="1" applyAlignment="1">
      <alignment horizontal="center" vertical="center"/>
    </xf>
    <xf numFmtId="2" fontId="7" fillId="0" borderId="13" xfId="13" applyNumberFormat="1" applyFont="1" applyFill="1" applyBorder="1" applyAlignment="1">
      <alignment horizontal="center" vertical="center"/>
    </xf>
    <xf numFmtId="0" fontId="7" fillId="0" borderId="0" xfId="851" applyFont="1" applyFill="1" applyBorder="1"/>
    <xf numFmtId="0" fontId="38" fillId="0" borderId="0" xfId="851" applyFont="1" applyFill="1" applyBorder="1"/>
    <xf numFmtId="0" fontId="38" fillId="0" borderId="0" xfId="851" applyFont="1" applyFill="1"/>
    <xf numFmtId="0" fontId="7" fillId="0" borderId="0" xfId="851" applyFont="1" applyFill="1" applyBorder="1" applyAlignment="1">
      <alignment vertical="center"/>
    </xf>
    <xf numFmtId="0" fontId="38" fillId="0" borderId="0" xfId="851" applyFont="1" applyFill="1" applyBorder="1" applyAlignment="1">
      <alignment vertical="center"/>
    </xf>
    <xf numFmtId="0" fontId="38" fillId="0" borderId="0" xfId="851" applyFont="1" applyFill="1" applyAlignment="1">
      <alignment vertical="center"/>
    </xf>
    <xf numFmtId="0" fontId="35" fillId="0" borderId="13" xfId="851" applyFont="1" applyFill="1" applyBorder="1" applyAlignment="1">
      <alignment horizontal="center" vertical="center"/>
    </xf>
    <xf numFmtId="49" fontId="35" fillId="0" borderId="13" xfId="851" applyNumberFormat="1" applyFont="1" applyFill="1" applyBorder="1" applyAlignment="1">
      <alignment horizontal="center" vertical="center" wrapText="1"/>
    </xf>
    <xf numFmtId="0" fontId="7" fillId="0" borderId="13" xfId="851" applyFont="1" applyFill="1" applyBorder="1" applyAlignment="1">
      <alignment horizontal="left" vertical="center" wrapText="1"/>
    </xf>
    <xf numFmtId="1" fontId="42" fillId="0" borderId="13" xfId="851" applyNumberFormat="1" applyFont="1" applyFill="1" applyBorder="1" applyAlignment="1">
      <alignment horizontal="left" vertical="center" wrapText="1"/>
    </xf>
    <xf numFmtId="0" fontId="7" fillId="0" borderId="13" xfId="851" applyNumberFormat="1" applyFont="1" applyFill="1" applyBorder="1" applyAlignment="1">
      <alignment horizontal="center" vertical="center" wrapText="1"/>
    </xf>
    <xf numFmtId="1" fontId="7" fillId="0" borderId="13" xfId="851" applyNumberFormat="1" applyFont="1" applyFill="1" applyBorder="1" applyAlignment="1">
      <alignment horizontal="center" vertical="center" wrapText="1"/>
    </xf>
    <xf numFmtId="0" fontId="7" fillId="0" borderId="13" xfId="851" applyFont="1" applyFill="1" applyBorder="1" applyAlignment="1">
      <alignment horizontal="center" vertical="center"/>
    </xf>
    <xf numFmtId="49" fontId="7" fillId="0" borderId="13" xfId="851" applyNumberFormat="1" applyFont="1" applyFill="1" applyBorder="1" applyAlignment="1">
      <alignment horizontal="center" vertical="top" wrapText="1"/>
    </xf>
    <xf numFmtId="2" fontId="38" fillId="0" borderId="13" xfId="851" applyNumberFormat="1" applyFont="1" applyFill="1" applyBorder="1"/>
    <xf numFmtId="0" fontId="7" fillId="0" borderId="13" xfId="851" applyFont="1" applyFill="1" applyBorder="1" applyAlignment="1">
      <alignment horizontal="center" vertical="top" wrapText="1"/>
    </xf>
    <xf numFmtId="0" fontId="38" fillId="0" borderId="13" xfId="851" applyFont="1" applyFill="1" applyBorder="1"/>
    <xf numFmtId="167" fontId="7" fillId="0" borderId="13" xfId="851" applyNumberFormat="1" applyFont="1" applyFill="1" applyBorder="1" applyAlignment="1">
      <alignment horizontal="center" vertical="center" wrapText="1"/>
    </xf>
    <xf numFmtId="49" fontId="37" fillId="0" borderId="13" xfId="851" applyNumberFormat="1" applyFont="1" applyFill="1" applyBorder="1" applyAlignment="1">
      <alignment horizontal="center" vertical="center" wrapText="1"/>
    </xf>
    <xf numFmtId="2" fontId="7" fillId="0" borderId="13" xfId="851" applyNumberFormat="1" applyFont="1" applyFill="1" applyBorder="1" applyAlignment="1">
      <alignment horizontal="center" vertical="center"/>
    </xf>
    <xf numFmtId="1" fontId="7" fillId="0" borderId="13" xfId="851" applyNumberFormat="1" applyFont="1" applyFill="1" applyBorder="1" applyAlignment="1">
      <alignment horizontal="center" vertical="center"/>
    </xf>
    <xf numFmtId="0" fontId="6" fillId="0" borderId="0" xfId="798" applyFont="1" applyFill="1" applyBorder="1" applyAlignment="1">
      <alignment horizontal="center" vertical="center"/>
    </xf>
    <xf numFmtId="2" fontId="7" fillId="0" borderId="13" xfId="617" applyNumberFormat="1" applyFont="1" applyFill="1" applyBorder="1" applyAlignment="1">
      <alignment horizontal="center" vertical="center"/>
    </xf>
    <xf numFmtId="0" fontId="33" fillId="0" borderId="13" xfId="8" applyFont="1" applyFill="1" applyBorder="1" applyAlignment="1">
      <alignment horizontal="center" vertical="center" wrapText="1"/>
    </xf>
    <xf numFmtId="168" fontId="35" fillId="0" borderId="13" xfId="6" applyNumberFormat="1" applyFont="1" applyFill="1" applyBorder="1" applyAlignment="1">
      <alignment horizontal="center" vertical="center" wrapText="1"/>
    </xf>
    <xf numFmtId="2" fontId="37" fillId="0" borderId="0" xfId="657" applyNumberFormat="1" applyFont="1" applyAlignment="1">
      <alignment horizontal="center" vertical="center"/>
    </xf>
    <xf numFmtId="166" fontId="37" fillId="0" borderId="13" xfId="948" applyNumberFormat="1" applyFont="1" applyBorder="1" applyAlignment="1">
      <alignment horizontal="center"/>
    </xf>
    <xf numFmtId="0" fontId="69" fillId="0" borderId="1" xfId="657" applyFont="1" applyBorder="1" applyAlignment="1">
      <alignment horizontal="center" vertical="center" wrapText="1"/>
    </xf>
    <xf numFmtId="0" fontId="69" fillId="0" borderId="9" xfId="657" applyFont="1" applyBorder="1" applyAlignment="1">
      <alignment horizontal="center" vertical="center" wrapText="1"/>
    </xf>
    <xf numFmtId="0" fontId="69" fillId="0" borderId="10" xfId="657" applyFont="1" applyBorder="1" applyAlignment="1">
      <alignment horizontal="center" vertical="center" wrapText="1"/>
    </xf>
    <xf numFmtId="166" fontId="37" fillId="0" borderId="13" xfId="948" applyNumberFormat="1" applyFont="1" applyBorder="1" applyAlignment="1">
      <alignment horizontal="center" vertical="center"/>
    </xf>
    <xf numFmtId="166" fontId="37" fillId="0" borderId="13" xfId="474" applyFont="1" applyBorder="1" applyAlignment="1">
      <alignment horizontal="right" vertical="center"/>
    </xf>
    <xf numFmtId="0" fontId="35" fillId="0" borderId="13" xfId="18" applyFont="1" applyFill="1" applyBorder="1" applyAlignment="1">
      <alignment horizontal="center"/>
    </xf>
    <xf numFmtId="0" fontId="35" fillId="0" borderId="13" xfId="6" applyFont="1" applyFill="1" applyBorder="1" applyAlignment="1">
      <alignment horizontal="center" vertical="center"/>
    </xf>
    <xf numFmtId="9" fontId="35" fillId="0" borderId="13" xfId="6" applyNumberFormat="1" applyFont="1" applyFill="1" applyBorder="1" applyAlignment="1">
      <alignment horizontal="center" vertical="center"/>
    </xf>
    <xf numFmtId="168" fontId="35" fillId="0" borderId="13" xfId="6" applyNumberFormat="1" applyFont="1" applyFill="1" applyBorder="1" applyAlignment="1">
      <alignment horizontal="center" vertical="center"/>
    </xf>
    <xf numFmtId="0" fontId="35" fillId="0" borderId="13" xfId="6" applyFont="1" applyFill="1" applyBorder="1" applyAlignment="1">
      <alignment horizontal="center"/>
    </xf>
    <xf numFmtId="168" fontId="35" fillId="0" borderId="13" xfId="6" applyNumberFormat="1" applyFont="1" applyFill="1" applyBorder="1" applyAlignment="1">
      <alignment horizontal="center"/>
    </xf>
    <xf numFmtId="9" fontId="35" fillId="0" borderId="13" xfId="6" applyNumberFormat="1" applyFont="1" applyFill="1" applyBorder="1" applyAlignment="1">
      <alignment horizontal="center" vertical="center" wrapText="1"/>
    </xf>
    <xf numFmtId="2" fontId="37" fillId="0" borderId="13" xfId="18" applyNumberFormat="1" applyFont="1" applyFill="1" applyBorder="1" applyAlignment="1">
      <alignment horizontal="center"/>
    </xf>
    <xf numFmtId="2" fontId="37" fillId="0" borderId="13" xfId="6" applyNumberFormat="1" applyFont="1" applyFill="1" applyBorder="1" applyAlignment="1">
      <alignment horizontal="center"/>
    </xf>
    <xf numFmtId="2" fontId="37" fillId="0" borderId="13" xfId="3" applyNumberFormat="1" applyFont="1" applyFill="1" applyBorder="1" applyAlignment="1">
      <alignment horizontal="center"/>
    </xf>
    <xf numFmtId="2" fontId="37" fillId="0" borderId="13" xfId="6" applyNumberFormat="1" applyFont="1" applyFill="1" applyBorder="1" applyAlignment="1">
      <alignment horizontal="center" vertical="center" wrapText="1"/>
    </xf>
    <xf numFmtId="2" fontId="37" fillId="0" borderId="13" xfId="3" applyNumberFormat="1" applyFont="1" applyFill="1" applyBorder="1" applyAlignment="1">
      <alignment horizontal="center" vertical="center" wrapText="1"/>
    </xf>
    <xf numFmtId="0" fontId="7" fillId="0" borderId="13" xfId="617" applyFont="1" applyFill="1" applyBorder="1" applyAlignment="1">
      <alignment horizontal="center" vertical="center"/>
    </xf>
    <xf numFmtId="168" fontId="36" fillId="0" borderId="13" xfId="617" applyNumberFormat="1" applyFont="1" applyFill="1" applyBorder="1" applyAlignment="1">
      <alignment horizontal="center" vertical="center"/>
    </xf>
    <xf numFmtId="167" fontId="7" fillId="0" borderId="13" xfId="617" applyNumberFormat="1" applyFont="1" applyFill="1" applyBorder="1" applyAlignment="1">
      <alignment horizontal="center" vertical="center"/>
    </xf>
    <xf numFmtId="168" fontId="36" fillId="0" borderId="13" xfId="606" applyNumberFormat="1" applyFont="1" applyFill="1" applyBorder="1" applyAlignment="1">
      <alignment horizontal="center" vertical="center"/>
    </xf>
    <xf numFmtId="49" fontId="33" fillId="0" borderId="13" xfId="851" applyNumberFormat="1" applyFont="1" applyFill="1" applyBorder="1" applyAlignment="1">
      <alignment horizontal="center" vertical="top" wrapText="1"/>
    </xf>
    <xf numFmtId="0" fontId="33" fillId="0" borderId="13" xfId="851" applyFont="1" applyFill="1" applyBorder="1" applyAlignment="1">
      <alignment horizontal="center" vertical="center" wrapText="1"/>
    </xf>
    <xf numFmtId="49" fontId="37" fillId="0" borderId="13" xfId="851" applyNumberFormat="1" applyFont="1" applyFill="1" applyBorder="1" applyAlignment="1">
      <alignment horizontal="center" vertical="top" wrapText="1"/>
    </xf>
    <xf numFmtId="167" fontId="37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/>
    </xf>
    <xf numFmtId="0" fontId="33" fillId="0" borderId="13" xfId="10" applyFont="1" applyFill="1" applyBorder="1" applyAlignment="1">
      <alignment horizontal="center"/>
    </xf>
    <xf numFmtId="0" fontId="33" fillId="0" borderId="13" xfId="12" applyFont="1" applyFill="1" applyBorder="1" applyAlignment="1">
      <alignment horizontal="center" vertical="center"/>
    </xf>
    <xf numFmtId="0" fontId="33" fillId="0" borderId="13" xfId="606" applyFont="1" applyFill="1" applyBorder="1" applyAlignment="1">
      <alignment horizontal="center"/>
    </xf>
    <xf numFmtId="167" fontId="37" fillId="0" borderId="13" xfId="10" applyNumberFormat="1" applyFont="1" applyFill="1" applyBorder="1" applyAlignment="1">
      <alignment horizontal="center" vertical="center" wrapText="1"/>
    </xf>
    <xf numFmtId="0" fontId="33" fillId="0" borderId="13" xfId="13" applyFont="1" applyFill="1" applyBorder="1" applyAlignment="1">
      <alignment horizontal="center"/>
    </xf>
    <xf numFmtId="0" fontId="33" fillId="0" borderId="13" xfId="657" applyFont="1" applyBorder="1" applyAlignment="1">
      <alignment vertical="center"/>
    </xf>
    <xf numFmtId="0" fontId="35" fillId="0" borderId="13" xfId="16" applyFont="1" applyFill="1" applyBorder="1" applyAlignment="1">
      <alignment horizontal="center" vertical="center" wrapText="1"/>
    </xf>
    <xf numFmtId="14" fontId="35" fillId="0" borderId="13" xfId="834" applyNumberFormat="1" applyFont="1" applyFill="1" applyBorder="1" applyAlignment="1">
      <alignment horizontal="center" vertical="center" wrapText="1"/>
    </xf>
    <xf numFmtId="16" fontId="35" fillId="0" borderId="13" xfId="834" applyNumberFormat="1" applyFont="1" applyFill="1" applyBorder="1" applyAlignment="1">
      <alignment horizontal="center" vertical="center" wrapText="1"/>
    </xf>
    <xf numFmtId="168" fontId="7" fillId="0" borderId="13" xfId="834" applyNumberFormat="1" applyFont="1" applyFill="1" applyBorder="1" applyAlignment="1">
      <alignment horizontal="center" vertical="center"/>
    </xf>
    <xf numFmtId="169" fontId="7" fillId="0" borderId="13" xfId="834" applyNumberFormat="1" applyFont="1" applyFill="1" applyBorder="1" applyAlignment="1">
      <alignment horizontal="center" vertical="center"/>
    </xf>
    <xf numFmtId="0" fontId="33" fillId="0" borderId="13" xfId="10" applyFont="1" applyFill="1" applyBorder="1" applyAlignment="1">
      <alignment horizontal="center" vertical="center" wrapText="1"/>
    </xf>
    <xf numFmtId="168" fontId="7" fillId="0" borderId="13" xfId="10" applyNumberFormat="1" applyFont="1" applyFill="1" applyBorder="1" applyAlignment="1">
      <alignment horizontal="center" vertical="center" wrapText="1"/>
    </xf>
    <xf numFmtId="0" fontId="33" fillId="0" borderId="13" xfId="3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horizontal="center" vertical="center"/>
    </xf>
    <xf numFmtId="0" fontId="33" fillId="0" borderId="12" xfId="3" applyFont="1" applyFill="1" applyBorder="1" applyAlignment="1">
      <alignment horizontal="center" vertical="center"/>
    </xf>
    <xf numFmtId="14" fontId="37" fillId="0" borderId="13" xfId="8" applyNumberFormat="1" applyFont="1" applyFill="1" applyBorder="1" applyAlignment="1">
      <alignment horizontal="center" vertical="center" wrapText="1"/>
    </xf>
    <xf numFmtId="17" fontId="7" fillId="0" borderId="13" xfId="12" applyNumberFormat="1" applyFont="1" applyFill="1" applyBorder="1" applyAlignment="1">
      <alignment horizontal="center"/>
    </xf>
    <xf numFmtId="0" fontId="35" fillId="0" borderId="13" xfId="3" applyFont="1" applyFill="1" applyBorder="1" applyAlignment="1">
      <alignment horizontal="center" vertical="center"/>
    </xf>
    <xf numFmtId="17" fontId="7" fillId="0" borderId="13" xfId="12" applyNumberFormat="1" applyFont="1" applyFill="1" applyBorder="1" applyAlignment="1">
      <alignment horizontal="center" vertical="center" wrapText="1"/>
    </xf>
    <xf numFmtId="0" fontId="7" fillId="0" borderId="13" xfId="16" applyFont="1" applyFill="1" applyBorder="1" applyAlignment="1">
      <alignment horizontal="center" vertical="center" wrapText="1"/>
    </xf>
    <xf numFmtId="2" fontId="7" fillId="0" borderId="13" xfId="16" applyNumberFormat="1" applyFont="1" applyFill="1" applyBorder="1" applyAlignment="1">
      <alignment horizontal="center" vertical="center" wrapText="1"/>
    </xf>
    <xf numFmtId="9" fontId="35" fillId="0" borderId="13" xfId="6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horizontal="center"/>
    </xf>
    <xf numFmtId="0" fontId="33" fillId="0" borderId="13" xfId="22" applyFont="1" applyFill="1" applyBorder="1" applyAlignment="1">
      <alignment horizontal="center"/>
    </xf>
    <xf numFmtId="0" fontId="7" fillId="0" borderId="13" xfId="950" applyFont="1" applyFill="1" applyBorder="1" applyAlignment="1">
      <alignment horizontal="center" vertical="center" wrapText="1"/>
    </xf>
    <xf numFmtId="0" fontId="7" fillId="0" borderId="13" xfId="950" applyFont="1" applyFill="1" applyBorder="1" applyAlignment="1">
      <alignment horizontal="center"/>
    </xf>
    <xf numFmtId="0" fontId="33" fillId="0" borderId="13" xfId="95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 wrapText="1"/>
    </xf>
    <xf numFmtId="0" fontId="7" fillId="0" borderId="13" xfId="22" applyFont="1" applyFill="1" applyBorder="1" applyAlignment="1">
      <alignment horizontal="center" vertical="center" wrapText="1"/>
    </xf>
    <xf numFmtId="0" fontId="6" fillId="2" borderId="0" xfId="798" applyFont="1" applyFill="1" applyAlignment="1">
      <alignment horizontal="center"/>
    </xf>
    <xf numFmtId="0" fontId="33" fillId="0" borderId="9" xfId="657" applyFont="1" applyBorder="1" applyAlignment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</xf>
    <xf numFmtId="165" fontId="78" fillId="0" borderId="13" xfId="951" applyFont="1" applyFill="1" applyBorder="1" applyAlignment="1" applyProtection="1">
      <alignment horizontal="center" vertical="center" wrapText="1"/>
    </xf>
    <xf numFmtId="0" fontId="33" fillId="0" borderId="13" xfId="657" applyFont="1" applyBorder="1" applyAlignment="1">
      <alignment horizontal="center" vertical="center"/>
    </xf>
    <xf numFmtId="0" fontId="65" fillId="0" borderId="13" xfId="657" applyFont="1" applyBorder="1" applyAlignment="1">
      <alignment horizontal="center" vertical="center"/>
    </xf>
    <xf numFmtId="0" fontId="68" fillId="0" borderId="13" xfId="657" applyFont="1" applyBorder="1" applyAlignment="1">
      <alignment horizontal="center" vertical="center"/>
    </xf>
    <xf numFmtId="0" fontId="33" fillId="0" borderId="10" xfId="657" applyFont="1" applyBorder="1" applyAlignment="1">
      <alignment vertical="center"/>
    </xf>
    <xf numFmtId="0" fontId="33" fillId="0" borderId="13" xfId="657" applyFont="1" applyFill="1" applyBorder="1" applyAlignment="1">
      <alignment horizontal="center"/>
    </xf>
    <xf numFmtId="0" fontId="33" fillId="0" borderId="13" xfId="657" applyFont="1" applyFill="1" applyBorder="1" applyAlignment="1">
      <alignment horizontal="center" vertical="center" wrapText="1"/>
    </xf>
    <xf numFmtId="0" fontId="33" fillId="0" borderId="13" xfId="657" applyFont="1" applyFill="1" applyBorder="1" applyAlignment="1">
      <alignment horizontal="center" vertical="center"/>
    </xf>
    <xf numFmtId="2" fontId="37" fillId="30" borderId="13" xfId="18" applyNumberFormat="1" applyFont="1" applyFill="1" applyBorder="1" applyAlignment="1">
      <alignment horizontal="center"/>
    </xf>
    <xf numFmtId="2" fontId="37" fillId="30" borderId="13" xfId="822" applyNumberFormat="1" applyFont="1" applyFill="1" applyBorder="1" applyAlignment="1">
      <alignment horizontal="center" vertical="center"/>
    </xf>
    <xf numFmtId="0" fontId="37" fillId="0" borderId="0" xfId="953" applyNumberFormat="1" applyFont="1" applyBorder="1" applyAlignment="1">
      <alignment horizontal="center" vertical="center" wrapText="1"/>
    </xf>
    <xf numFmtId="2" fontId="37" fillId="0" borderId="0" xfId="953" applyNumberFormat="1" applyFont="1" applyBorder="1" applyAlignment="1">
      <alignment vertical="center" wrapText="1"/>
    </xf>
    <xf numFmtId="2" fontId="37" fillId="0" borderId="13" xfId="953" applyNumberFormat="1" applyFont="1" applyBorder="1" applyAlignment="1">
      <alignment horizontal="center" vertical="center" wrapText="1"/>
    </xf>
    <xf numFmtId="0" fontId="37" fillId="0" borderId="13" xfId="953" applyNumberFormat="1" applyFont="1" applyBorder="1" applyAlignment="1">
      <alignment horizontal="center" vertical="center" wrapText="1"/>
    </xf>
    <xf numFmtId="0" fontId="77" fillId="0" borderId="35" xfId="953" quotePrefix="1" applyFont="1" applyBorder="1" applyAlignment="1">
      <alignment horizontal="center" vertical="top" wrapText="1"/>
    </xf>
    <xf numFmtId="49" fontId="77" fillId="0" borderId="13" xfId="953" quotePrefix="1" applyNumberFormat="1" applyFont="1" applyBorder="1" applyAlignment="1">
      <alignment horizontal="center" vertical="top" wrapText="1"/>
    </xf>
    <xf numFmtId="0" fontId="77" fillId="0" borderId="13" xfId="953" quotePrefix="1" applyFont="1" applyBorder="1" applyAlignment="1">
      <alignment horizontal="center" vertical="top" wrapText="1"/>
    </xf>
    <xf numFmtId="1" fontId="77" fillId="0" borderId="13" xfId="953" quotePrefix="1" applyNumberFormat="1" applyFont="1" applyBorder="1" applyAlignment="1">
      <alignment horizontal="center" vertical="top" wrapText="1"/>
    </xf>
    <xf numFmtId="0" fontId="37" fillId="0" borderId="35" xfId="953" applyFont="1" applyBorder="1" applyAlignment="1">
      <alignment horizontal="center" vertical="center" wrapText="1"/>
    </xf>
    <xf numFmtId="49" fontId="37" fillId="0" borderId="13" xfId="953" applyNumberFormat="1" applyFont="1" applyFill="1" applyBorder="1" applyAlignment="1">
      <alignment horizontal="center" vertical="top" wrapText="1"/>
    </xf>
    <xf numFmtId="178" fontId="37" fillId="0" borderId="13" xfId="954" applyNumberFormat="1" applyFont="1" applyBorder="1" applyAlignment="1">
      <alignment horizontal="left" vertical="top" wrapText="1"/>
    </xf>
    <xf numFmtId="0" fontId="37" fillId="0" borderId="13" xfId="953" applyFont="1" applyFill="1" applyBorder="1" applyAlignment="1">
      <alignment horizontal="center" vertical="center" wrapText="1"/>
    </xf>
    <xf numFmtId="169" fontId="80" fillId="0" borderId="13" xfId="953" applyNumberFormat="1" applyFont="1" applyFill="1" applyBorder="1" applyAlignment="1">
      <alignment horizontal="center" vertical="center" wrapText="1"/>
    </xf>
    <xf numFmtId="0" fontId="33" fillId="0" borderId="13" xfId="953" applyFont="1" applyFill="1" applyBorder="1" applyAlignment="1">
      <alignment horizontal="left" vertical="top" wrapText="1"/>
    </xf>
    <xf numFmtId="0" fontId="83" fillId="0" borderId="13" xfId="953" applyFont="1" applyFill="1" applyBorder="1" applyAlignment="1">
      <alignment horizontal="left" vertical="top" wrapText="1"/>
    </xf>
    <xf numFmtId="0" fontId="33" fillId="0" borderId="13" xfId="953" applyNumberFormat="1" applyFont="1" applyFill="1" applyBorder="1" applyAlignment="1">
      <alignment horizontal="center" vertical="top" wrapText="1"/>
    </xf>
    <xf numFmtId="2" fontId="33" fillId="0" borderId="13" xfId="953" applyNumberFormat="1" applyFont="1" applyFill="1" applyBorder="1" applyAlignment="1">
      <alignment horizontal="center" vertical="top" wrapText="1"/>
    </xf>
    <xf numFmtId="2" fontId="33" fillId="0" borderId="36" xfId="953" applyNumberFormat="1" applyFont="1" applyFill="1" applyBorder="1" applyAlignment="1">
      <alignment horizontal="center" vertical="top" wrapText="1"/>
    </xf>
    <xf numFmtId="0" fontId="33" fillId="0" borderId="35" xfId="953" applyFont="1" applyBorder="1" applyAlignment="1">
      <alignment horizontal="center" vertical="top" wrapText="1"/>
    </xf>
    <xf numFmtId="49" fontId="33" fillId="0" borderId="13" xfId="953" applyNumberFormat="1" applyFont="1" applyFill="1" applyBorder="1" applyAlignment="1">
      <alignment horizontal="center" vertical="top" wrapText="1"/>
    </xf>
    <xf numFmtId="0" fontId="33" fillId="0" borderId="13" xfId="953" applyFont="1" applyBorder="1" applyAlignment="1">
      <alignment vertical="top" wrapText="1"/>
    </xf>
    <xf numFmtId="0" fontId="33" fillId="0" borderId="13" xfId="953" applyFont="1" applyBorder="1" applyAlignment="1">
      <alignment horizontal="center" vertical="top" wrapText="1"/>
    </xf>
    <xf numFmtId="0" fontId="33" fillId="2" borderId="13" xfId="953" applyFont="1" applyFill="1" applyBorder="1" applyAlignment="1">
      <alignment horizontal="center" vertical="center" wrapText="1"/>
    </xf>
    <xf numFmtId="2" fontId="33" fillId="0" borderId="13" xfId="953" applyNumberFormat="1" applyFont="1" applyFill="1" applyBorder="1" applyAlignment="1">
      <alignment horizontal="center" vertical="center" wrapText="1"/>
    </xf>
    <xf numFmtId="0" fontId="33" fillId="0" borderId="13" xfId="953" applyFont="1" applyFill="1" applyBorder="1" applyAlignment="1">
      <alignment horizontal="center" vertical="top" wrapText="1"/>
    </xf>
    <xf numFmtId="0" fontId="37" fillId="0" borderId="13" xfId="953" applyFont="1" applyBorder="1" applyAlignment="1">
      <alignment vertical="top" wrapText="1"/>
    </xf>
    <xf numFmtId="0" fontId="1" fillId="0" borderId="35" xfId="953" applyFont="1" applyBorder="1" applyAlignment="1">
      <alignment horizontal="center" vertical="top" wrapText="1"/>
    </xf>
    <xf numFmtId="49" fontId="33" fillId="0" borderId="13" xfId="953" applyNumberFormat="1" applyFont="1" applyBorder="1" applyAlignment="1">
      <alignment vertical="top" wrapText="1"/>
    </xf>
    <xf numFmtId="0" fontId="33" fillId="2" borderId="13" xfId="953" applyFont="1" applyFill="1" applyBorder="1" applyAlignment="1">
      <alignment horizontal="center" vertical="top" wrapText="1"/>
    </xf>
    <xf numFmtId="168" fontId="80" fillId="0" borderId="13" xfId="953" applyNumberFormat="1" applyFont="1" applyFill="1" applyBorder="1" applyAlignment="1">
      <alignment horizontal="center" vertical="center" wrapText="1"/>
    </xf>
    <xf numFmtId="178" fontId="37" fillId="0" borderId="13" xfId="954" applyNumberFormat="1" applyFont="1" applyBorder="1" applyAlignment="1">
      <alignment horizontal="left" vertical="center" wrapText="1"/>
    </xf>
    <xf numFmtId="0" fontId="33" fillId="0" borderId="13" xfId="953" applyNumberFormat="1" applyFont="1" applyFill="1" applyBorder="1" applyAlignment="1">
      <alignment horizontal="center" vertical="center" wrapText="1"/>
    </xf>
    <xf numFmtId="0" fontId="33" fillId="0" borderId="13" xfId="953" applyFont="1" applyBorder="1" applyAlignment="1">
      <alignment horizontal="center" vertical="center" wrapText="1"/>
    </xf>
    <xf numFmtId="0" fontId="33" fillId="0" borderId="13" xfId="953" applyFont="1" applyFill="1" applyBorder="1" applyAlignment="1">
      <alignment horizontal="center" vertical="center" wrapText="1"/>
    </xf>
    <xf numFmtId="2" fontId="80" fillId="0" borderId="13" xfId="953" applyNumberFormat="1" applyFont="1" applyFill="1" applyBorder="1" applyAlignment="1">
      <alignment horizontal="center" vertical="center" wrapText="1"/>
    </xf>
    <xf numFmtId="173" fontId="80" fillId="0" borderId="13" xfId="953" applyNumberFormat="1" applyFont="1" applyFill="1" applyBorder="1" applyAlignment="1">
      <alignment horizontal="center" vertical="center" wrapText="1"/>
    </xf>
    <xf numFmtId="0" fontId="33" fillId="30" borderId="35" xfId="953" applyFont="1" applyFill="1" applyBorder="1" applyAlignment="1">
      <alignment horizontal="center" vertical="top" wrapText="1"/>
    </xf>
    <xf numFmtId="49" fontId="33" fillId="30" borderId="13" xfId="953" applyNumberFormat="1" applyFont="1" applyFill="1" applyBorder="1" applyAlignment="1">
      <alignment horizontal="center" vertical="top" wrapText="1"/>
    </xf>
    <xf numFmtId="0" fontId="37" fillId="30" borderId="13" xfId="953" applyFont="1" applyFill="1" applyBorder="1" applyAlignment="1">
      <alignment horizontal="left" vertical="top" wrapText="1"/>
    </xf>
    <xf numFmtId="0" fontId="33" fillId="30" borderId="13" xfId="953" applyFont="1" applyFill="1" applyBorder="1" applyAlignment="1">
      <alignment horizontal="center" vertical="top" wrapText="1"/>
    </xf>
    <xf numFmtId="2" fontId="33" fillId="30" borderId="13" xfId="953" applyNumberFormat="1" applyFont="1" applyFill="1" applyBorder="1" applyAlignment="1">
      <alignment horizontal="center" vertical="top" wrapText="1"/>
    </xf>
    <xf numFmtId="4" fontId="37" fillId="30" borderId="13" xfId="953" applyNumberFormat="1" applyFont="1" applyFill="1" applyBorder="1" applyAlignment="1">
      <alignment horizontal="center" vertical="top" wrapText="1"/>
    </xf>
    <xf numFmtId="4" fontId="37" fillId="30" borderId="36" xfId="953" applyNumberFormat="1" applyFont="1" applyFill="1" applyBorder="1" applyAlignment="1">
      <alignment horizontal="center" vertical="top" wrapText="1"/>
    </xf>
    <xf numFmtId="0" fontId="33" fillId="0" borderId="35" xfId="953" applyFont="1" applyFill="1" applyBorder="1" applyAlignment="1">
      <alignment horizontal="center" vertical="top" wrapText="1"/>
    </xf>
    <xf numFmtId="9" fontId="37" fillId="0" borderId="13" xfId="953" applyNumberFormat="1" applyFont="1" applyFill="1" applyBorder="1" applyAlignment="1">
      <alignment horizontal="center" vertical="top" wrapText="1"/>
    </xf>
    <xf numFmtId="4" fontId="33" fillId="0" borderId="13" xfId="953" applyNumberFormat="1" applyFont="1" applyFill="1" applyBorder="1" applyAlignment="1">
      <alignment vertical="top" wrapText="1"/>
    </xf>
    <xf numFmtId="0" fontId="33" fillId="0" borderId="13" xfId="953" applyFont="1" applyFill="1" applyBorder="1" applyAlignment="1">
      <alignment vertical="top" wrapText="1"/>
    </xf>
    <xf numFmtId="4" fontId="33" fillId="0" borderId="13" xfId="953" applyNumberFormat="1" applyFont="1" applyFill="1" applyBorder="1" applyAlignment="1">
      <alignment horizontal="center" vertical="top" wrapText="1"/>
    </xf>
    <xf numFmtId="4" fontId="33" fillId="0" borderId="36" xfId="953" applyNumberFormat="1" applyFont="1" applyFill="1" applyBorder="1" applyAlignment="1">
      <alignment horizontal="center" vertical="top" wrapText="1"/>
    </xf>
    <xf numFmtId="0" fontId="37" fillId="0" borderId="13" xfId="953" applyFont="1" applyFill="1" applyBorder="1" applyAlignment="1">
      <alignment horizontal="left" vertical="top" wrapText="1"/>
    </xf>
    <xf numFmtId="0" fontId="37" fillId="0" borderId="13" xfId="953" applyFont="1" applyFill="1" applyBorder="1" applyAlignment="1">
      <alignment horizontal="center" vertical="top" wrapText="1"/>
    </xf>
    <xf numFmtId="4" fontId="37" fillId="0" borderId="13" xfId="953" applyNumberFormat="1" applyFont="1" applyFill="1" applyBorder="1" applyAlignment="1">
      <alignment horizontal="center" vertical="top" wrapText="1"/>
    </xf>
    <xf numFmtId="4" fontId="37" fillId="0" borderId="36" xfId="953" applyNumberFormat="1" applyFont="1" applyFill="1" applyBorder="1" applyAlignment="1">
      <alignment horizontal="center" vertical="top" wrapText="1"/>
    </xf>
    <xf numFmtId="0" fontId="33" fillId="0" borderId="37" xfId="953" applyFont="1" applyFill="1" applyBorder="1" applyAlignment="1">
      <alignment horizontal="center" vertical="top" wrapText="1"/>
    </xf>
    <xf numFmtId="49" fontId="33" fillId="0" borderId="3" xfId="953" applyNumberFormat="1" applyFont="1" applyFill="1" applyBorder="1" applyAlignment="1">
      <alignment horizontal="center" vertical="top" wrapText="1"/>
    </xf>
    <xf numFmtId="0" fontId="33" fillId="0" borderId="3" xfId="953" applyFont="1" applyFill="1" applyBorder="1" applyAlignment="1">
      <alignment horizontal="left" vertical="top" wrapText="1"/>
    </xf>
    <xf numFmtId="9" fontId="37" fillId="0" borderId="3" xfId="953" applyNumberFormat="1" applyFont="1" applyFill="1" applyBorder="1" applyAlignment="1">
      <alignment horizontal="center" vertical="top" wrapText="1"/>
    </xf>
    <xf numFmtId="0" fontId="33" fillId="0" borderId="3" xfId="953" applyFont="1" applyFill="1" applyBorder="1" applyAlignment="1">
      <alignment horizontal="center" vertical="top" wrapText="1"/>
    </xf>
    <xf numFmtId="2" fontId="33" fillId="0" borderId="3" xfId="953" applyNumberFormat="1" applyFont="1" applyFill="1" applyBorder="1" applyAlignment="1">
      <alignment horizontal="center" vertical="top" wrapText="1"/>
    </xf>
    <xf numFmtId="4" fontId="33" fillId="0" borderId="3" xfId="953" applyNumberFormat="1" applyFont="1" applyFill="1" applyBorder="1" applyAlignment="1">
      <alignment horizontal="center" vertical="top" wrapText="1"/>
    </xf>
    <xf numFmtId="4" fontId="33" fillId="0" borderId="38" xfId="953" applyNumberFormat="1" applyFont="1" applyFill="1" applyBorder="1" applyAlignment="1">
      <alignment horizontal="center" vertical="top" wrapText="1"/>
    </xf>
    <xf numFmtId="0" fontId="33" fillId="30" borderId="39" xfId="953" applyFont="1" applyFill="1" applyBorder="1" applyAlignment="1">
      <alignment horizontal="center" vertical="top" wrapText="1"/>
    </xf>
    <xf numFmtId="49" fontId="33" fillId="30" borderId="40" xfId="953" applyNumberFormat="1" applyFont="1" applyFill="1" applyBorder="1" applyAlignment="1">
      <alignment horizontal="center" vertical="top" wrapText="1"/>
    </xf>
    <xf numFmtId="0" fontId="37" fillId="30" borderId="40" xfId="953" applyFont="1" applyFill="1" applyBorder="1" applyAlignment="1">
      <alignment horizontal="left" vertical="top" wrapText="1"/>
    </xf>
    <xf numFmtId="0" fontId="37" fillId="30" borderId="40" xfId="953" applyFont="1" applyFill="1" applyBorder="1" applyAlignment="1">
      <alignment horizontal="center" vertical="top" wrapText="1"/>
    </xf>
    <xf numFmtId="0" fontId="33" fillId="30" borderId="40" xfId="953" applyFont="1" applyFill="1" applyBorder="1" applyAlignment="1">
      <alignment horizontal="center" vertical="top" wrapText="1"/>
    </xf>
    <xf numFmtId="2" fontId="33" fillId="30" borderId="40" xfId="953" applyNumberFormat="1" applyFont="1" applyFill="1" applyBorder="1" applyAlignment="1">
      <alignment horizontal="center" vertical="top" wrapText="1"/>
    </xf>
    <xf numFmtId="4" fontId="37" fillId="30" borderId="40" xfId="953" applyNumberFormat="1" applyFont="1" applyFill="1" applyBorder="1" applyAlignment="1">
      <alignment horizontal="center" vertical="top" wrapText="1"/>
    </xf>
    <xf numFmtId="4" fontId="37" fillId="30" borderId="41" xfId="953" applyNumberFormat="1" applyFont="1" applyFill="1" applyBorder="1" applyAlignment="1">
      <alignment horizontal="center" vertical="top" wrapText="1"/>
    </xf>
    <xf numFmtId="0" fontId="85" fillId="0" borderId="0" xfId="0" applyFont="1"/>
    <xf numFmtId="49" fontId="0" fillId="0" borderId="0" xfId="0" applyNumberFormat="1"/>
    <xf numFmtId="2" fontId="0" fillId="0" borderId="0" xfId="0" applyNumberFormat="1"/>
    <xf numFmtId="0" fontId="37" fillId="0" borderId="0" xfId="953" applyNumberFormat="1" applyFont="1" applyBorder="1" applyAlignment="1">
      <alignment vertical="center" wrapText="1"/>
    </xf>
    <xf numFmtId="49" fontId="37" fillId="0" borderId="0" xfId="953" applyNumberFormat="1" applyFont="1" applyBorder="1" applyAlignment="1">
      <alignment vertical="center" wrapText="1"/>
    </xf>
    <xf numFmtId="0" fontId="37" fillId="0" borderId="0" xfId="953" applyNumberFormat="1" applyFont="1" applyBorder="1" applyAlignment="1">
      <alignment vertical="center"/>
    </xf>
    <xf numFmtId="177" fontId="37" fillId="0" borderId="0" xfId="953" applyNumberFormat="1" applyFont="1" applyBorder="1" applyAlignment="1">
      <alignment vertical="center" wrapText="1"/>
    </xf>
    <xf numFmtId="2" fontId="33" fillId="0" borderId="36" xfId="953" applyNumberFormat="1" applyFont="1" applyFill="1" applyBorder="1" applyAlignment="1">
      <alignment horizontal="center" vertical="center" wrapText="1"/>
    </xf>
    <xf numFmtId="2" fontId="67" fillId="0" borderId="13" xfId="95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35" xfId="953" quotePrefix="1" applyFont="1" applyBorder="1" applyAlignment="1">
      <alignment horizontal="center" vertical="center" wrapText="1"/>
    </xf>
    <xf numFmtId="0" fontId="77" fillId="0" borderId="13" xfId="953" quotePrefix="1" applyFont="1" applyBorder="1" applyAlignment="1">
      <alignment horizontal="center" vertical="center" wrapText="1"/>
    </xf>
    <xf numFmtId="1" fontId="77" fillId="0" borderId="13" xfId="953" quotePrefix="1" applyNumberFormat="1" applyFont="1" applyBorder="1" applyAlignment="1">
      <alignment horizontal="center" vertical="center" wrapText="1"/>
    </xf>
    <xf numFmtId="0" fontId="77" fillId="0" borderId="36" xfId="953" quotePrefix="1" applyFont="1" applyBorder="1" applyAlignment="1">
      <alignment horizontal="center" vertical="center" wrapText="1"/>
    </xf>
    <xf numFmtId="0" fontId="37" fillId="0" borderId="13" xfId="953" quotePrefix="1" applyFont="1" applyBorder="1" applyAlignment="1">
      <alignment horizontal="center" vertical="center" wrapText="1"/>
    </xf>
    <xf numFmtId="169" fontId="37" fillId="0" borderId="13" xfId="953" applyNumberFormat="1" applyFont="1" applyFill="1" applyBorder="1" applyAlignment="1">
      <alignment horizontal="center" vertical="center" wrapText="1"/>
    </xf>
    <xf numFmtId="0" fontId="33" fillId="0" borderId="13" xfId="953" applyFont="1" applyFill="1" applyBorder="1" applyAlignment="1">
      <alignment horizontal="left" vertical="center" wrapText="1"/>
    </xf>
    <xf numFmtId="0" fontId="83" fillId="0" borderId="13" xfId="953" applyFont="1" applyFill="1" applyBorder="1" applyAlignment="1">
      <alignment horizontal="left" vertical="center" wrapText="1"/>
    </xf>
    <xf numFmtId="0" fontId="33" fillId="0" borderId="35" xfId="953" applyFont="1" applyBorder="1" applyAlignment="1">
      <alignment horizontal="center" vertical="center" wrapText="1"/>
    </xf>
    <xf numFmtId="0" fontId="33" fillId="0" borderId="13" xfId="953" applyFont="1" applyBorder="1" applyAlignment="1">
      <alignment vertical="center" wrapText="1"/>
    </xf>
    <xf numFmtId="0" fontId="1" fillId="0" borderId="35" xfId="953" applyFont="1" applyBorder="1" applyAlignment="1">
      <alignment horizontal="center" vertical="center" wrapText="1"/>
    </xf>
    <xf numFmtId="0" fontId="33" fillId="0" borderId="13" xfId="953" applyFont="1" applyBorder="1" applyAlignment="1">
      <alignment horizontal="left" vertical="center" wrapText="1"/>
    </xf>
    <xf numFmtId="0" fontId="33" fillId="0" borderId="13" xfId="953" quotePrefix="1" applyFont="1" applyBorder="1" applyAlignment="1">
      <alignment horizontal="center" vertical="center" wrapText="1"/>
    </xf>
    <xf numFmtId="0" fontId="33" fillId="0" borderId="13" xfId="953" quotePrefix="1" applyFont="1" applyBorder="1" applyAlignment="1">
      <alignment horizontal="left" vertical="center" wrapText="1"/>
    </xf>
    <xf numFmtId="2" fontId="33" fillId="0" borderId="13" xfId="953" quotePrefix="1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1" fillId="30" borderId="35" xfId="953" applyFont="1" applyFill="1" applyBorder="1" applyAlignment="1">
      <alignment horizontal="center" vertical="center" wrapText="1"/>
    </xf>
    <xf numFmtId="0" fontId="37" fillId="30" borderId="13" xfId="953" applyFont="1" applyFill="1" applyBorder="1" applyAlignment="1">
      <alignment horizontal="left" vertical="center" wrapText="1"/>
    </xf>
    <xf numFmtId="0" fontId="33" fillId="30" borderId="13" xfId="953" applyFont="1" applyFill="1" applyBorder="1" applyAlignment="1">
      <alignment horizontal="center" vertical="center" wrapText="1"/>
    </xf>
    <xf numFmtId="2" fontId="37" fillId="30" borderId="36" xfId="953" applyNumberFormat="1" applyFont="1" applyFill="1" applyBorder="1" applyAlignment="1">
      <alignment horizontal="center" vertical="center" wrapText="1"/>
    </xf>
    <xf numFmtId="0" fontId="37" fillId="30" borderId="13" xfId="953" applyNumberFormat="1" applyFont="1" applyFill="1" applyBorder="1" applyAlignment="1">
      <alignment horizontal="center" vertical="center" wrapText="1"/>
    </xf>
    <xf numFmtId="9" fontId="37" fillId="0" borderId="13" xfId="953" applyNumberFormat="1" applyFont="1" applyFill="1" applyBorder="1" applyAlignment="1">
      <alignment horizontal="center" vertical="center" wrapText="1"/>
    </xf>
    <xf numFmtId="0" fontId="33" fillId="0" borderId="35" xfId="953" applyFont="1" applyFill="1" applyBorder="1" applyAlignment="1">
      <alignment horizontal="center" vertical="center" wrapText="1"/>
    </xf>
    <xf numFmtId="0" fontId="37" fillId="0" borderId="13" xfId="953" applyFont="1" applyFill="1" applyBorder="1" applyAlignment="1">
      <alignment horizontal="left" vertical="center" wrapText="1"/>
    </xf>
    <xf numFmtId="4" fontId="37" fillId="0" borderId="13" xfId="953" applyNumberFormat="1" applyFont="1" applyFill="1" applyBorder="1" applyAlignment="1">
      <alignment horizontal="center" vertical="center" wrapText="1"/>
    </xf>
    <xf numFmtId="4" fontId="37" fillId="0" borderId="36" xfId="953" applyNumberFormat="1" applyFont="1" applyFill="1" applyBorder="1" applyAlignment="1">
      <alignment horizontal="center" vertical="center" wrapText="1"/>
    </xf>
    <xf numFmtId="4" fontId="33" fillId="0" borderId="13" xfId="953" applyNumberFormat="1" applyFont="1" applyFill="1" applyBorder="1" applyAlignment="1">
      <alignment vertical="center" wrapText="1"/>
    </xf>
    <xf numFmtId="0" fontId="33" fillId="0" borderId="13" xfId="953" applyFont="1" applyFill="1" applyBorder="1" applyAlignment="1">
      <alignment vertical="center" wrapText="1"/>
    </xf>
    <xf numFmtId="4" fontId="33" fillId="0" borderId="13" xfId="953" applyNumberFormat="1" applyFont="1" applyFill="1" applyBorder="1" applyAlignment="1">
      <alignment horizontal="center" vertical="center" wrapText="1"/>
    </xf>
    <xf numFmtId="4" fontId="33" fillId="0" borderId="36" xfId="953" applyNumberFormat="1" applyFont="1" applyFill="1" applyBorder="1" applyAlignment="1">
      <alignment horizontal="center" vertical="center" wrapText="1"/>
    </xf>
    <xf numFmtId="0" fontId="33" fillId="30" borderId="42" xfId="953" applyFont="1" applyFill="1" applyBorder="1" applyAlignment="1">
      <alignment horizontal="center" vertical="center" wrapText="1"/>
    </xf>
    <xf numFmtId="0" fontId="33" fillId="30" borderId="43" xfId="953" applyFont="1" applyFill="1" applyBorder="1" applyAlignment="1">
      <alignment horizontal="center" vertical="center" wrapText="1"/>
    </xf>
    <xf numFmtId="0" fontId="37" fillId="30" borderId="43" xfId="953" applyFont="1" applyFill="1" applyBorder="1" applyAlignment="1">
      <alignment horizontal="left" vertical="center" wrapText="1"/>
    </xf>
    <xf numFmtId="2" fontId="33" fillId="30" borderId="43" xfId="953" applyNumberFormat="1" applyFont="1" applyFill="1" applyBorder="1" applyAlignment="1">
      <alignment horizontal="center" vertical="center" wrapText="1"/>
    </xf>
    <xf numFmtId="4" fontId="37" fillId="30" borderId="43" xfId="953" applyNumberFormat="1" applyFont="1" applyFill="1" applyBorder="1" applyAlignment="1">
      <alignment horizontal="center" vertical="center" wrapText="1"/>
    </xf>
    <xf numFmtId="4" fontId="80" fillId="30" borderId="44" xfId="953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9" fillId="0" borderId="35" xfId="953" quotePrefix="1" applyFont="1" applyBorder="1" applyAlignment="1">
      <alignment horizontal="center" vertical="center" wrapText="1"/>
    </xf>
    <xf numFmtId="0" fontId="89" fillId="0" borderId="13" xfId="953" quotePrefix="1" applyFont="1" applyBorder="1" applyAlignment="1">
      <alignment horizontal="center" vertical="center" wrapText="1"/>
    </xf>
    <xf numFmtId="1" fontId="89" fillId="0" borderId="13" xfId="953" quotePrefix="1" applyNumberFormat="1" applyFont="1" applyBorder="1" applyAlignment="1">
      <alignment horizontal="center" vertical="center" wrapText="1"/>
    </xf>
    <xf numFmtId="0" fontId="89" fillId="0" borderId="36" xfId="953" quotePrefix="1" applyFont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91" fillId="0" borderId="13" xfId="953" quotePrefix="1" applyFont="1" applyBorder="1" applyAlignment="1">
      <alignment horizontal="center" vertical="center" wrapText="1"/>
    </xf>
    <xf numFmtId="49" fontId="5" fillId="0" borderId="13" xfId="953" applyNumberFormat="1" applyFont="1" applyFill="1" applyBorder="1" applyAlignment="1">
      <alignment horizontal="center" vertical="center" wrapText="1"/>
    </xf>
    <xf numFmtId="0" fontId="5" fillId="0" borderId="13" xfId="953" applyFont="1" applyBorder="1" applyAlignment="1">
      <alignment vertical="center" wrapText="1"/>
    </xf>
    <xf numFmtId="0" fontId="5" fillId="0" borderId="13" xfId="953" quotePrefix="1" applyFont="1" applyBorder="1" applyAlignment="1">
      <alignment horizontal="center" vertical="center" wrapText="1"/>
    </xf>
    <xf numFmtId="49" fontId="69" fillId="0" borderId="13" xfId="953" applyNumberFormat="1" applyFont="1" applyFill="1" applyBorder="1" applyAlignment="1">
      <alignment horizontal="center" vertical="center" wrapText="1"/>
    </xf>
    <xf numFmtId="49" fontId="92" fillId="0" borderId="13" xfId="953" applyNumberFormat="1" applyFont="1" applyFill="1" applyBorder="1" applyAlignment="1">
      <alignment horizontal="center" vertical="center" wrapText="1"/>
    </xf>
    <xf numFmtId="0" fontId="5" fillId="30" borderId="13" xfId="953" applyFont="1" applyFill="1" applyBorder="1" applyAlignment="1">
      <alignment vertical="center" wrapText="1"/>
    </xf>
    <xf numFmtId="0" fontId="5" fillId="0" borderId="13" xfId="953" applyFont="1" applyFill="1" applyBorder="1" applyAlignment="1">
      <alignment horizontal="center" vertical="center" wrapText="1"/>
    </xf>
    <xf numFmtId="0" fontId="5" fillId="30" borderId="43" xfId="953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0" fillId="0" borderId="0" xfId="0" applyBorder="1"/>
    <xf numFmtId="0" fontId="33" fillId="0" borderId="13" xfId="953" applyFont="1" applyBorder="1" applyAlignment="1">
      <alignment horizontal="center" wrapText="1"/>
    </xf>
    <xf numFmtId="0" fontId="67" fillId="0" borderId="13" xfId="953" applyFont="1" applyFill="1" applyBorder="1" applyAlignment="1">
      <alignment horizontal="center" vertical="top" wrapText="1"/>
    </xf>
    <xf numFmtId="169" fontId="33" fillId="0" borderId="13" xfId="953" applyNumberFormat="1" applyFont="1" applyFill="1" applyBorder="1" applyAlignment="1">
      <alignment horizontal="center" vertical="top" wrapText="1"/>
    </xf>
    <xf numFmtId="0" fontId="95" fillId="0" borderId="13" xfId="953" applyNumberFormat="1" applyFont="1" applyFill="1" applyBorder="1" applyAlignment="1">
      <alignment horizontal="center" vertical="center" wrapText="1"/>
    </xf>
    <xf numFmtId="0" fontId="67" fillId="0" borderId="13" xfId="953" applyNumberFormat="1" applyFont="1" applyFill="1" applyBorder="1" applyAlignment="1">
      <alignment horizontal="center" vertical="top" wrapText="1"/>
    </xf>
    <xf numFmtId="0" fontId="96" fillId="0" borderId="35" xfId="953" quotePrefix="1" applyFont="1" applyBorder="1" applyAlignment="1">
      <alignment horizontal="center" vertical="center" wrapText="1"/>
    </xf>
    <xf numFmtId="2" fontId="95" fillId="0" borderId="13" xfId="953" applyNumberFormat="1" applyFont="1" applyFill="1" applyBorder="1" applyAlignment="1">
      <alignment horizontal="center" vertical="center" wrapText="1"/>
    </xf>
    <xf numFmtId="49" fontId="98" fillId="0" borderId="13" xfId="953" applyNumberFormat="1" applyFont="1" applyFill="1" applyBorder="1" applyAlignment="1">
      <alignment horizontal="center" vertical="center" wrapText="1"/>
    </xf>
    <xf numFmtId="49" fontId="98" fillId="0" borderId="13" xfId="953" applyNumberFormat="1" applyFont="1" applyBorder="1" applyAlignment="1">
      <alignment horizontal="center" vertical="center" wrapText="1"/>
    </xf>
    <xf numFmtId="0" fontId="98" fillId="0" borderId="13" xfId="953" applyFont="1" applyBorder="1" applyAlignment="1">
      <alignment horizontal="center" vertical="center" wrapText="1"/>
    </xf>
    <xf numFmtId="0" fontId="37" fillId="0" borderId="0" xfId="953" applyNumberFormat="1" applyFont="1" applyBorder="1" applyAlignment="1">
      <alignment horizontal="left" vertical="center"/>
    </xf>
    <xf numFmtId="0" fontId="80" fillId="0" borderId="13" xfId="953" applyFont="1" applyBorder="1" applyAlignment="1">
      <alignment horizontal="center" vertical="center" wrapText="1"/>
    </xf>
    <xf numFmtId="178" fontId="80" fillId="0" borderId="13" xfId="954" applyNumberFormat="1" applyFont="1" applyBorder="1" applyAlignment="1">
      <alignment horizontal="left" vertical="center" wrapText="1"/>
    </xf>
    <xf numFmtId="0" fontId="80" fillId="0" borderId="13" xfId="953" applyFont="1" applyFill="1" applyBorder="1" applyAlignment="1">
      <alignment horizontal="center" vertical="center" wrapText="1"/>
    </xf>
    <xf numFmtId="0" fontId="67" fillId="0" borderId="13" xfId="953" applyFont="1" applyFill="1" applyBorder="1" applyAlignment="1">
      <alignment horizontal="left" vertical="top" wrapText="1"/>
    </xf>
    <xf numFmtId="0" fontId="100" fillId="0" borderId="13" xfId="953" applyFont="1" applyFill="1" applyBorder="1" applyAlignment="1">
      <alignment horizontal="left" vertical="top" wrapText="1"/>
    </xf>
    <xf numFmtId="2" fontId="67" fillId="0" borderId="13" xfId="953" applyNumberFormat="1" applyFont="1" applyFill="1" applyBorder="1" applyAlignment="1">
      <alignment horizontal="center" vertical="top" wrapText="1"/>
    </xf>
    <xf numFmtId="0" fontId="67" fillId="0" borderId="13" xfId="953" applyFont="1" applyBorder="1" applyAlignment="1">
      <alignment horizontal="center" vertical="center" wrapText="1"/>
    </xf>
    <xf numFmtId="49" fontId="67" fillId="0" borderId="13" xfId="953" applyNumberFormat="1" applyFont="1" applyFill="1" applyBorder="1" applyAlignment="1">
      <alignment horizontal="center" vertical="top" wrapText="1"/>
    </xf>
    <xf numFmtId="0" fontId="67" fillId="0" borderId="13" xfId="953" applyFont="1" applyBorder="1" applyAlignment="1">
      <alignment vertical="center" wrapText="1"/>
    </xf>
    <xf numFmtId="0" fontId="67" fillId="2" borderId="13" xfId="953" applyFont="1" applyFill="1" applyBorder="1" applyAlignment="1">
      <alignment horizontal="center" vertical="center" wrapText="1"/>
    </xf>
    <xf numFmtId="0" fontId="67" fillId="0" borderId="13" xfId="953" applyNumberFormat="1" applyFont="1" applyFill="1" applyBorder="1" applyAlignment="1">
      <alignment horizontal="center" vertical="center" wrapText="1"/>
    </xf>
    <xf numFmtId="0" fontId="67" fillId="0" borderId="13" xfId="953" applyFont="1" applyFill="1" applyBorder="1" applyAlignment="1">
      <alignment horizontal="center" vertical="center" wrapText="1"/>
    </xf>
    <xf numFmtId="0" fontId="67" fillId="0" borderId="13" xfId="953" applyFont="1" applyBorder="1" applyAlignment="1">
      <alignment vertical="top" wrapText="1"/>
    </xf>
    <xf numFmtId="0" fontId="67" fillId="2" borderId="13" xfId="953" applyFont="1" applyFill="1" applyBorder="1" applyAlignment="1">
      <alignment horizontal="center" vertical="top" wrapText="1"/>
    </xf>
    <xf numFmtId="0" fontId="67" fillId="0" borderId="13" xfId="953" applyFont="1" applyBorder="1" applyAlignment="1">
      <alignment horizontal="center" wrapText="1"/>
    </xf>
    <xf numFmtId="168" fontId="0" fillId="0" borderId="0" xfId="0" applyNumberFormat="1"/>
    <xf numFmtId="49" fontId="67" fillId="0" borderId="13" xfId="953" applyNumberFormat="1" applyFont="1" applyFill="1" applyBorder="1" applyAlignment="1">
      <alignment horizontal="center" vertical="center" wrapText="1"/>
    </xf>
    <xf numFmtId="169" fontId="0" fillId="0" borderId="0" xfId="0" applyNumberFormat="1"/>
    <xf numFmtId="168" fontId="67" fillId="0" borderId="13" xfId="953" applyNumberFormat="1" applyFont="1" applyFill="1" applyBorder="1" applyAlignment="1">
      <alignment horizontal="center" vertical="top" wrapText="1"/>
    </xf>
    <xf numFmtId="168" fontId="67" fillId="2" borderId="13" xfId="953" applyNumberFormat="1" applyFont="1" applyFill="1" applyBorder="1" applyAlignment="1">
      <alignment horizontal="center" vertical="top" wrapText="1"/>
    </xf>
    <xf numFmtId="0" fontId="67" fillId="0" borderId="13" xfId="953" applyFont="1" applyBorder="1" applyAlignment="1">
      <alignment horizontal="center" vertical="top" wrapText="1"/>
    </xf>
    <xf numFmtId="0" fontId="102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2" fontId="102" fillId="0" borderId="0" xfId="0" applyNumberFormat="1" applyFont="1" applyAlignment="1">
      <alignment vertical="center"/>
    </xf>
    <xf numFmtId="2" fontId="103" fillId="0" borderId="0" xfId="0" applyNumberFormat="1" applyFont="1" applyAlignment="1">
      <alignment vertical="center"/>
    </xf>
    <xf numFmtId="0" fontId="85" fillId="0" borderId="0" xfId="0" applyFont="1" applyAlignment="1">
      <alignment horizontal="center" vertical="center"/>
    </xf>
    <xf numFmtId="0" fontId="67" fillId="0" borderId="35" xfId="953" applyFont="1" applyBorder="1" applyAlignment="1">
      <alignment horizontal="center" vertical="center" wrapText="1"/>
    </xf>
    <xf numFmtId="0" fontId="80" fillId="0" borderId="35" xfId="953" applyFont="1" applyBorder="1" applyAlignment="1">
      <alignment horizontal="center" vertical="center" wrapText="1"/>
    </xf>
    <xf numFmtId="2" fontId="67" fillId="0" borderId="36" xfId="953" applyNumberFormat="1" applyFont="1" applyFill="1" applyBorder="1" applyAlignment="1">
      <alignment horizontal="center" vertical="top" wrapText="1"/>
    </xf>
    <xf numFmtId="0" fontId="70" fillId="0" borderId="35" xfId="953" applyFont="1" applyBorder="1" applyAlignment="1">
      <alignment horizontal="center" vertical="center" wrapText="1"/>
    </xf>
    <xf numFmtId="0" fontId="67" fillId="2" borderId="13" xfId="953" applyFont="1" applyFill="1" applyBorder="1" applyAlignment="1">
      <alignment horizontal="center" wrapText="1"/>
    </xf>
    <xf numFmtId="0" fontId="67" fillId="0" borderId="13" xfId="953" applyFont="1" applyFill="1" applyBorder="1" applyAlignment="1">
      <alignment horizontal="left" vertical="center" wrapText="1"/>
    </xf>
    <xf numFmtId="0" fontId="100" fillId="0" borderId="13" xfId="953" applyFont="1" applyFill="1" applyBorder="1" applyAlignment="1">
      <alignment horizontal="left" vertical="center" wrapText="1"/>
    </xf>
    <xf numFmtId="2" fontId="67" fillId="0" borderId="36" xfId="953" applyNumberFormat="1" applyFont="1" applyFill="1" applyBorder="1" applyAlignment="1">
      <alignment horizontal="center" vertical="center" wrapText="1"/>
    </xf>
    <xf numFmtId="168" fontId="67" fillId="0" borderId="13" xfId="953" applyNumberFormat="1" applyFont="1" applyFill="1" applyBorder="1" applyAlignment="1">
      <alignment horizontal="center" vertical="center" wrapText="1"/>
    </xf>
    <xf numFmtId="168" fontId="67" fillId="2" borderId="13" xfId="953" applyNumberFormat="1" applyFont="1" applyFill="1" applyBorder="1" applyAlignment="1">
      <alignment horizontal="center" vertical="center" wrapText="1"/>
    </xf>
    <xf numFmtId="178" fontId="80" fillId="2" borderId="13" xfId="954" applyNumberFormat="1" applyFont="1" applyFill="1" applyBorder="1" applyAlignment="1">
      <alignment horizontal="left" vertical="center" wrapText="1"/>
    </xf>
    <xf numFmtId="0" fontId="80" fillId="2" borderId="13" xfId="953" applyFont="1" applyFill="1" applyBorder="1" applyAlignment="1">
      <alignment horizontal="center" vertical="center" wrapText="1"/>
    </xf>
    <xf numFmtId="2" fontId="67" fillId="2" borderId="13" xfId="953" applyNumberFormat="1" applyFont="1" applyFill="1" applyBorder="1" applyAlignment="1">
      <alignment horizontal="center" vertical="center" wrapText="1"/>
    </xf>
    <xf numFmtId="2" fontId="67" fillId="2" borderId="13" xfId="953" applyNumberFormat="1" applyFont="1" applyFill="1" applyBorder="1" applyAlignment="1">
      <alignment horizontal="center" vertical="top" wrapText="1"/>
    </xf>
    <xf numFmtId="49" fontId="97" fillId="2" borderId="13" xfId="953" applyNumberFormat="1" applyFont="1" applyFill="1" applyBorder="1" applyAlignment="1">
      <alignment horizontal="center" vertical="top" wrapText="1"/>
    </xf>
    <xf numFmtId="49" fontId="80" fillId="0" borderId="13" xfId="953" applyNumberFormat="1" applyFont="1" applyFill="1" applyBorder="1" applyAlignment="1">
      <alignment horizontal="center" vertical="top" wrapText="1"/>
    </xf>
    <xf numFmtId="0" fontId="70" fillId="0" borderId="13" xfId="953" applyFont="1" applyBorder="1" applyAlignment="1">
      <alignment horizontal="center" vertical="center" wrapText="1"/>
    </xf>
    <xf numFmtId="49" fontId="80" fillId="2" borderId="13" xfId="953" applyNumberFormat="1" applyFont="1" applyFill="1" applyBorder="1" applyAlignment="1">
      <alignment horizontal="center" vertical="top" wrapText="1"/>
    </xf>
    <xf numFmtId="0" fontId="67" fillId="2" borderId="13" xfId="953" applyNumberFormat="1" applyFont="1" applyFill="1" applyBorder="1" applyAlignment="1">
      <alignment horizontal="center" vertical="top" wrapText="1"/>
    </xf>
    <xf numFmtId="0" fontId="67" fillId="2" borderId="13" xfId="953" applyFont="1" applyFill="1" applyBorder="1" applyAlignment="1">
      <alignment horizontal="left" vertical="top" wrapText="1"/>
    </xf>
    <xf numFmtId="0" fontId="100" fillId="2" borderId="13" xfId="953" applyFont="1" applyFill="1" applyBorder="1" applyAlignment="1">
      <alignment horizontal="left" vertical="top" wrapText="1"/>
    </xf>
    <xf numFmtId="0" fontId="70" fillId="2" borderId="13" xfId="953" applyFont="1" applyFill="1" applyBorder="1" applyAlignment="1">
      <alignment horizontal="center" vertical="center" wrapText="1"/>
    </xf>
    <xf numFmtId="0" fontId="96" fillId="0" borderId="13" xfId="953" quotePrefix="1" applyFont="1" applyBorder="1" applyAlignment="1">
      <alignment horizontal="center" vertical="top" wrapText="1"/>
    </xf>
    <xf numFmtId="0" fontId="97" fillId="0" borderId="13" xfId="953" quotePrefix="1" applyFont="1" applyBorder="1" applyAlignment="1">
      <alignment horizontal="center" vertical="top" wrapText="1"/>
    </xf>
    <xf numFmtId="1" fontId="96" fillId="0" borderId="13" xfId="953" quotePrefix="1" applyNumberFormat="1" applyFont="1" applyBorder="1" applyAlignment="1">
      <alignment horizontal="center" vertical="top" wrapText="1"/>
    </xf>
    <xf numFmtId="0" fontId="33" fillId="0" borderId="9" xfId="657" applyFont="1" applyBorder="1" applyAlignment="1">
      <alignment horizontal="center" vertical="center"/>
    </xf>
    <xf numFmtId="0" fontId="37" fillId="0" borderId="13" xfId="953" applyFont="1" applyBorder="1" applyAlignment="1">
      <alignment horizontal="center" vertical="center" wrapText="1"/>
    </xf>
    <xf numFmtId="0" fontId="6" fillId="0" borderId="0" xfId="821" applyFont="1" applyBorder="1" applyAlignment="1">
      <alignment horizontal="center" vertical="center"/>
    </xf>
    <xf numFmtId="49" fontId="97" fillId="0" borderId="13" xfId="953" applyNumberFormat="1" applyFont="1" applyFill="1" applyBorder="1" applyAlignment="1">
      <alignment horizontal="center" vertical="top" wrapText="1"/>
    </xf>
    <xf numFmtId="0" fontId="80" fillId="0" borderId="13" xfId="953" applyFont="1" applyBorder="1" applyAlignment="1">
      <alignment vertical="top" wrapText="1"/>
    </xf>
    <xf numFmtId="0" fontId="97" fillId="0" borderId="13" xfId="953" applyFont="1" applyBorder="1" applyAlignment="1">
      <alignment horizontal="center" vertical="top" wrapText="1"/>
    </xf>
    <xf numFmtId="2" fontId="33" fillId="2" borderId="13" xfId="953" applyNumberFormat="1" applyFont="1" applyFill="1" applyBorder="1" applyAlignment="1">
      <alignment horizontal="center" vertical="top" wrapText="1"/>
    </xf>
    <xf numFmtId="0" fontId="0" fillId="2" borderId="0" xfId="0" applyFill="1"/>
    <xf numFmtId="0" fontId="37" fillId="2" borderId="13" xfId="16" applyFont="1" applyFill="1" applyBorder="1" applyAlignment="1">
      <alignment horizontal="center" wrapText="1"/>
    </xf>
    <xf numFmtId="0" fontId="80" fillId="2" borderId="13" xfId="953" applyFont="1" applyFill="1" applyBorder="1" applyAlignment="1">
      <alignment vertical="top" wrapText="1"/>
    </xf>
    <xf numFmtId="49" fontId="80" fillId="2" borderId="13" xfId="953" applyNumberFormat="1" applyFont="1" applyFill="1" applyBorder="1" applyAlignment="1">
      <alignment horizontal="center" vertical="center" wrapText="1"/>
    </xf>
    <xf numFmtId="0" fontId="37" fillId="0" borderId="0" xfId="16" applyFont="1" applyBorder="1" applyAlignment="1">
      <alignment horizontal="center" wrapText="1"/>
    </xf>
    <xf numFmtId="0" fontId="37" fillId="0" borderId="0" xfId="798" applyFont="1" applyBorder="1" applyAlignment="1">
      <alignment horizontal="center" wrapText="1"/>
    </xf>
    <xf numFmtId="49" fontId="105" fillId="0" borderId="13" xfId="0" applyNumberFormat="1" applyFont="1" applyBorder="1" applyAlignment="1" applyProtection="1">
      <alignment horizontal="center" vertical="center" wrapText="1"/>
      <protection hidden="1"/>
    </xf>
    <xf numFmtId="49" fontId="105" fillId="0" borderId="13" xfId="0" applyNumberFormat="1" applyFont="1" applyFill="1" applyBorder="1" applyAlignment="1" applyProtection="1">
      <alignment vertical="center" wrapText="1"/>
      <protection hidden="1"/>
    </xf>
    <xf numFmtId="49" fontId="10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3" fillId="2" borderId="0" xfId="798" applyFont="1" applyFill="1" applyAlignment="1">
      <alignment horizontal="center"/>
    </xf>
    <xf numFmtId="0" fontId="33" fillId="2" borderId="0" xfId="798" applyFont="1" applyFill="1" applyBorder="1" applyAlignment="1">
      <alignment horizontal="center"/>
    </xf>
    <xf numFmtId="0" fontId="33" fillId="2" borderId="0" xfId="798" applyFont="1" applyFill="1" applyAlignment="1">
      <alignment vertical="center"/>
    </xf>
    <xf numFmtId="0" fontId="33" fillId="2" borderId="1" xfId="798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33" fillId="0" borderId="0" xfId="0" applyFont="1"/>
    <xf numFmtId="2" fontId="78" fillId="0" borderId="13" xfId="22" applyNumberFormat="1" applyFont="1" applyFill="1" applyBorder="1" applyAlignment="1">
      <alignment horizontal="center" vertical="center"/>
    </xf>
    <xf numFmtId="0" fontId="78" fillId="0" borderId="13" xfId="22" applyFont="1" applyFill="1" applyBorder="1" applyAlignment="1">
      <alignment horizontal="center" vertical="center"/>
    </xf>
    <xf numFmtId="0" fontId="78" fillId="0" borderId="13" xfId="821" applyFont="1" applyFill="1" applyBorder="1" applyAlignment="1">
      <alignment horizontal="center" vertical="center"/>
    </xf>
    <xf numFmtId="0" fontId="33" fillId="0" borderId="0" xfId="22" applyFont="1"/>
    <xf numFmtId="2" fontId="78" fillId="0" borderId="13" xfId="821" applyNumberFormat="1" applyFont="1" applyFill="1" applyBorder="1" applyAlignment="1">
      <alignment horizontal="center" vertical="center"/>
    </xf>
    <xf numFmtId="167" fontId="78" fillId="0" borderId="13" xfId="22" applyNumberFormat="1" applyFont="1" applyFill="1" applyBorder="1" applyAlignment="1">
      <alignment horizontal="center" vertical="center"/>
    </xf>
    <xf numFmtId="2" fontId="78" fillId="0" borderId="13" xfId="22" applyNumberFormat="1" applyFont="1" applyFill="1" applyBorder="1" applyAlignment="1">
      <alignment horizontal="center" vertical="center" wrapText="1"/>
    </xf>
    <xf numFmtId="0" fontId="78" fillId="0" borderId="13" xfId="22" applyFont="1" applyFill="1" applyBorder="1" applyAlignment="1">
      <alignment horizontal="center" vertical="center" wrapText="1"/>
    </xf>
    <xf numFmtId="0" fontId="78" fillId="0" borderId="13" xfId="821" applyFont="1" applyFill="1" applyBorder="1" applyAlignment="1">
      <alignment horizontal="center" vertical="center" wrapText="1"/>
    </xf>
    <xf numFmtId="0" fontId="106" fillId="0" borderId="0" xfId="0" applyFont="1"/>
    <xf numFmtId="168" fontId="79" fillId="0" borderId="13" xfId="22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168" fontId="78" fillId="0" borderId="13" xfId="22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vertical="center"/>
    </xf>
    <xf numFmtId="168" fontId="79" fillId="0" borderId="13" xfId="950" applyNumberFormat="1" applyFont="1" applyFill="1" applyBorder="1" applyAlignment="1">
      <alignment horizontal="center" vertical="center" wrapText="1"/>
    </xf>
    <xf numFmtId="2" fontId="78" fillId="0" borderId="13" xfId="950" applyNumberFormat="1" applyFont="1" applyFill="1" applyBorder="1" applyAlignment="1">
      <alignment horizontal="center" vertical="center" wrapText="1"/>
    </xf>
    <xf numFmtId="0" fontId="78" fillId="0" borderId="13" xfId="950" applyFont="1" applyFill="1" applyBorder="1" applyAlignment="1">
      <alignment horizontal="center" vertical="center" wrapText="1"/>
    </xf>
    <xf numFmtId="0" fontId="33" fillId="0" borderId="0" xfId="0" applyFont="1" applyBorder="1"/>
    <xf numFmtId="168" fontId="78" fillId="0" borderId="13" xfId="0" applyNumberFormat="1" applyFont="1" applyFill="1" applyBorder="1" applyAlignment="1">
      <alignment horizontal="center" vertical="center"/>
    </xf>
    <xf numFmtId="2" fontId="78" fillId="0" borderId="13" xfId="950" applyNumberFormat="1" applyFont="1" applyFill="1" applyBorder="1" applyAlignment="1">
      <alignment horizontal="center" vertical="center"/>
    </xf>
    <xf numFmtId="168" fontId="78" fillId="0" borderId="13" xfId="950" applyNumberFormat="1" applyFont="1" applyFill="1" applyBorder="1" applyAlignment="1">
      <alignment horizontal="center" vertical="center"/>
    </xf>
    <xf numFmtId="168" fontId="78" fillId="0" borderId="13" xfId="950" applyNumberFormat="1" applyFont="1" applyFill="1" applyBorder="1" applyAlignment="1">
      <alignment horizontal="center" vertical="center" wrapText="1"/>
    </xf>
    <xf numFmtId="0" fontId="33" fillId="0" borderId="0" xfId="22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 wrapText="1"/>
    </xf>
    <xf numFmtId="0" fontId="33" fillId="0" borderId="0" xfId="22" applyFont="1" applyBorder="1" applyAlignment="1">
      <alignment horizontal="center"/>
    </xf>
    <xf numFmtId="0" fontId="79" fillId="0" borderId="13" xfId="0" applyFont="1" applyFill="1" applyBorder="1" applyAlignment="1">
      <alignment horizontal="center" vertical="center"/>
    </xf>
    <xf numFmtId="0" fontId="78" fillId="0" borderId="13" xfId="875" applyFont="1" applyFill="1" applyBorder="1" applyAlignment="1">
      <alignment horizontal="center" vertical="center"/>
    </xf>
    <xf numFmtId="2" fontId="78" fillId="0" borderId="13" xfId="875" applyNumberFormat="1" applyFont="1" applyFill="1" applyBorder="1" applyAlignment="1">
      <alignment horizontal="center" vertical="center"/>
    </xf>
    <xf numFmtId="2" fontId="78" fillId="0" borderId="13" xfId="0" applyNumberFormat="1" applyFont="1" applyFill="1" applyBorder="1" applyAlignment="1">
      <alignment horizontal="center" vertical="center"/>
    </xf>
    <xf numFmtId="169" fontId="78" fillId="0" borderId="13" xfId="0" applyNumberFormat="1" applyFont="1" applyFill="1" applyBorder="1" applyAlignment="1">
      <alignment horizontal="center" vertical="center"/>
    </xf>
    <xf numFmtId="168" fontId="79" fillId="0" borderId="13" xfId="22" applyNumberFormat="1" applyFont="1" applyFill="1" applyBorder="1" applyAlignment="1">
      <alignment horizontal="center" vertical="center" wrapText="1"/>
    </xf>
    <xf numFmtId="169" fontId="78" fillId="0" borderId="13" xfId="22" applyNumberFormat="1" applyFont="1" applyFill="1" applyBorder="1" applyAlignment="1">
      <alignment horizontal="center" vertical="center"/>
    </xf>
    <xf numFmtId="0" fontId="79" fillId="0" borderId="13" xfId="22" applyFont="1" applyFill="1" applyBorder="1" applyAlignment="1">
      <alignment horizontal="center" vertical="center" wrapText="1"/>
    </xf>
    <xf numFmtId="0" fontId="106" fillId="2" borderId="0" xfId="0" applyFont="1" applyFill="1"/>
    <xf numFmtId="0" fontId="33" fillId="0" borderId="0" xfId="22" applyFont="1" applyAlignment="1">
      <alignment vertical="center"/>
    </xf>
    <xf numFmtId="0" fontId="33" fillId="0" borderId="0" xfId="798" applyFont="1" applyBorder="1"/>
    <xf numFmtId="168" fontId="79" fillId="0" borderId="13" xfId="0" applyNumberFormat="1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center" vertical="center" wrapText="1"/>
    </xf>
    <xf numFmtId="0" fontId="78" fillId="0" borderId="13" xfId="11" applyFont="1" applyFill="1" applyBorder="1" applyAlignment="1">
      <alignment horizontal="center" vertical="center" wrapText="1"/>
    </xf>
    <xf numFmtId="2" fontId="78" fillId="0" borderId="13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2" fontId="78" fillId="0" borderId="13" xfId="11" applyNumberFormat="1" applyFont="1" applyFill="1" applyBorder="1" applyAlignment="1">
      <alignment horizontal="center" vertical="center"/>
    </xf>
    <xf numFmtId="0" fontId="78" fillId="0" borderId="13" xfId="1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13" xfId="473" applyFont="1" applyFill="1" applyBorder="1" applyAlignment="1" applyProtection="1">
      <alignment vertical="center" wrapText="1"/>
    </xf>
    <xf numFmtId="0" fontId="79" fillId="0" borderId="13" xfId="0" applyFont="1" applyFill="1" applyBorder="1" applyAlignment="1">
      <alignment horizontal="center" vertical="center" wrapText="1"/>
    </xf>
    <xf numFmtId="2" fontId="79" fillId="30" borderId="13" xfId="798" applyNumberFormat="1" applyFont="1" applyFill="1" applyBorder="1" applyAlignment="1">
      <alignment horizontal="center" vertical="center"/>
    </xf>
    <xf numFmtId="168" fontId="33" fillId="0" borderId="0" xfId="798" applyNumberFormat="1" applyFont="1" applyBorder="1" applyAlignment="1">
      <alignment horizontal="center"/>
    </xf>
    <xf numFmtId="2" fontId="33" fillId="0" borderId="0" xfId="798" applyNumberFormat="1" applyFont="1" applyBorder="1" applyAlignment="1">
      <alignment horizontal="center"/>
    </xf>
    <xf numFmtId="169" fontId="33" fillId="0" borderId="0" xfId="798" applyNumberFormat="1" applyFont="1" applyBorder="1" applyAlignment="1">
      <alignment horizontal="center"/>
    </xf>
    <xf numFmtId="0" fontId="33" fillId="0" borderId="0" xfId="798" applyFont="1" applyAlignment="1">
      <alignment horizontal="center"/>
    </xf>
    <xf numFmtId="0" fontId="37" fillId="2" borderId="0" xfId="798" applyFont="1" applyFill="1" applyAlignment="1">
      <alignment horizontal="center" wrapText="1"/>
    </xf>
    <xf numFmtId="0" fontId="37" fillId="2" borderId="0" xfId="798" applyFont="1" applyFill="1" applyBorder="1" applyAlignment="1">
      <alignment horizontal="center" wrapText="1"/>
    </xf>
    <xf numFmtId="0" fontId="97" fillId="0" borderId="13" xfId="22" applyFont="1" applyFill="1" applyBorder="1" applyAlignment="1">
      <alignment horizontal="center" vertical="center" wrapText="1"/>
    </xf>
    <xf numFmtId="0" fontId="37" fillId="0" borderId="13" xfId="22" applyFont="1" applyFill="1" applyBorder="1" applyAlignment="1">
      <alignment horizontal="center" vertical="center" wrapText="1"/>
    </xf>
    <xf numFmtId="0" fontId="37" fillId="0" borderId="13" xfId="22" applyFont="1" applyFill="1" applyBorder="1" applyAlignment="1">
      <alignment horizontal="center" vertical="center"/>
    </xf>
    <xf numFmtId="0" fontId="37" fillId="0" borderId="13" xfId="22" applyFont="1" applyFill="1" applyBorder="1" applyAlignment="1">
      <alignment horizontal="center" wrapText="1"/>
    </xf>
    <xf numFmtId="0" fontId="33" fillId="0" borderId="13" xfId="22" applyFont="1" applyFill="1" applyBorder="1" applyAlignment="1">
      <alignment horizontal="center" vertical="center"/>
    </xf>
    <xf numFmtId="0" fontId="97" fillId="0" borderId="13" xfId="950" applyFont="1" applyFill="1" applyBorder="1" applyAlignment="1">
      <alignment horizontal="center" vertical="center" wrapText="1"/>
    </xf>
    <xf numFmtId="0" fontId="37" fillId="0" borderId="13" xfId="950" applyFont="1" applyFill="1" applyBorder="1" applyAlignment="1">
      <alignment horizontal="center" vertical="center" wrapText="1"/>
    </xf>
    <xf numFmtId="0" fontId="33" fillId="0" borderId="13" xfId="950" applyFont="1" applyFill="1" applyBorder="1" applyAlignment="1">
      <alignment horizontal="center" vertical="center" wrapText="1"/>
    </xf>
    <xf numFmtId="0" fontId="37" fillId="0" borderId="13" xfId="950" applyFont="1" applyFill="1" applyBorder="1" applyAlignment="1">
      <alignment horizontal="center" wrapText="1"/>
    </xf>
    <xf numFmtId="0" fontId="9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horizont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0" fontId="33" fillId="0" borderId="13" xfId="659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7" fillId="0" borderId="0" xfId="798" applyFont="1" applyAlignment="1">
      <alignment horizontal="center" wrapText="1"/>
    </xf>
    <xf numFmtId="0" fontId="33" fillId="0" borderId="1" xfId="657" applyFont="1" applyBorder="1"/>
    <xf numFmtId="0" fontId="33" fillId="0" borderId="2" xfId="657" applyFont="1" applyBorder="1"/>
    <xf numFmtId="0" fontId="33" fillId="0" borderId="1" xfId="657" applyFont="1" applyBorder="1" applyAlignment="1">
      <alignment horizontal="center" vertical="center" wrapText="1"/>
    </xf>
    <xf numFmtId="0" fontId="33" fillId="0" borderId="10" xfId="657" applyFont="1" applyBorder="1" applyAlignment="1">
      <alignment horizontal="center" vertical="center" wrapText="1"/>
    </xf>
    <xf numFmtId="0" fontId="73" fillId="0" borderId="13" xfId="657" applyFont="1" applyBorder="1" applyAlignment="1">
      <alignment horizontal="center" vertical="center"/>
    </xf>
    <xf numFmtId="0" fontId="73" fillId="0" borderId="14" xfId="657" applyFont="1" applyBorder="1" applyAlignment="1">
      <alignment horizontal="center" vertical="center"/>
    </xf>
    <xf numFmtId="0" fontId="73" fillId="0" borderId="9" xfId="657" applyFont="1" applyBorder="1" applyAlignment="1">
      <alignment horizontal="center" vertical="center"/>
    </xf>
    <xf numFmtId="0" fontId="73" fillId="0" borderId="0" xfId="657" applyFont="1" applyBorder="1" applyAlignment="1">
      <alignment vertical="center"/>
    </xf>
    <xf numFmtId="0" fontId="73" fillId="0" borderId="0" xfId="657" applyFont="1" applyAlignment="1">
      <alignment vertical="center"/>
    </xf>
    <xf numFmtId="0" fontId="6" fillId="0" borderId="0" xfId="657" applyFont="1" applyAlignment="1">
      <alignment vertical="center"/>
    </xf>
    <xf numFmtId="0" fontId="33" fillId="0" borderId="1" xfId="657" applyFont="1" applyBorder="1" applyAlignment="1">
      <alignment vertical="center"/>
    </xf>
    <xf numFmtId="0" fontId="33" fillId="0" borderId="2" xfId="657" applyFont="1" applyBorder="1" applyAlignment="1">
      <alignment vertical="center"/>
    </xf>
    <xf numFmtId="0" fontId="7" fillId="30" borderId="13" xfId="798" applyFont="1" applyFill="1" applyBorder="1" applyAlignment="1">
      <alignment horizontal="center"/>
    </xf>
    <xf numFmtId="0" fontId="37" fillId="30" borderId="13" xfId="798" applyFont="1" applyFill="1" applyBorder="1" applyAlignment="1">
      <alignment horizontal="center" wrapText="1"/>
    </xf>
    <xf numFmtId="0" fontId="33" fillId="30" borderId="13" xfId="798" applyFont="1" applyFill="1" applyBorder="1" applyAlignment="1">
      <alignment horizontal="center"/>
    </xf>
    <xf numFmtId="168" fontId="78" fillId="30" borderId="13" xfId="798" applyNumberFormat="1" applyFont="1" applyFill="1" applyBorder="1" applyAlignment="1">
      <alignment horizontal="center" vertical="center"/>
    </xf>
    <xf numFmtId="169" fontId="78" fillId="30" borderId="13" xfId="798" applyNumberFormat="1" applyFont="1" applyFill="1" applyBorder="1" applyAlignment="1">
      <alignment horizontal="center" vertical="center"/>
    </xf>
    <xf numFmtId="2" fontId="78" fillId="30" borderId="13" xfId="798" applyNumberFormat="1" applyFont="1" applyFill="1" applyBorder="1" applyAlignment="1">
      <alignment horizontal="center" vertical="center"/>
    </xf>
    <xf numFmtId="0" fontId="33" fillId="2" borderId="0" xfId="798" applyFont="1" applyFill="1" applyAlignment="1">
      <alignment horizontal="left"/>
    </xf>
    <xf numFmtId="0" fontId="33" fillId="2" borderId="0" xfId="798" applyFont="1" applyFill="1" applyAlignment="1">
      <alignment horizontal="left" vertical="center"/>
    </xf>
    <xf numFmtId="0" fontId="33" fillId="2" borderId="0" xfId="798" applyFont="1" applyFill="1" applyBorder="1" applyAlignment="1">
      <alignment horizontal="left"/>
    </xf>
    <xf numFmtId="0" fontId="33" fillId="2" borderId="14" xfId="16" applyFont="1" applyFill="1" applyBorder="1" applyAlignment="1">
      <alignment horizontal="left"/>
    </xf>
    <xf numFmtId="0" fontId="67" fillId="2" borderId="13" xfId="953" applyFont="1" applyFill="1" applyBorder="1" applyAlignment="1">
      <alignment horizontal="left" vertical="center" wrapText="1"/>
    </xf>
    <xf numFmtId="0" fontId="67" fillId="0" borderId="13" xfId="953" applyFont="1" applyBorder="1" applyAlignment="1">
      <alignment horizontal="left" vertical="top" wrapText="1"/>
    </xf>
    <xf numFmtId="0" fontId="33" fillId="0" borderId="13" xfId="22" applyFont="1" applyFill="1" applyBorder="1" applyAlignment="1">
      <alignment horizontal="left" vertical="center" wrapText="1"/>
    </xf>
    <xf numFmtId="0" fontId="33" fillId="0" borderId="13" xfId="95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7" fillId="30" borderId="13" xfId="798" applyFont="1" applyFill="1" applyBorder="1" applyAlignment="1">
      <alignment horizontal="left" vertical="center" wrapText="1"/>
    </xf>
    <xf numFmtId="0" fontId="33" fillId="0" borderId="0" xfId="798" applyFont="1" applyBorder="1" applyAlignment="1">
      <alignment horizontal="left"/>
    </xf>
    <xf numFmtId="0" fontId="33" fillId="0" borderId="0" xfId="798" applyFont="1" applyBorder="1" applyAlignment="1">
      <alignment horizontal="left" wrapText="1"/>
    </xf>
    <xf numFmtId="0" fontId="33" fillId="0" borderId="0" xfId="16" applyFont="1" applyBorder="1" applyAlignment="1">
      <alignment horizontal="left"/>
    </xf>
    <xf numFmtId="0" fontId="33" fillId="0" borderId="0" xfId="798" applyFont="1" applyAlignment="1">
      <alignment horizontal="left"/>
    </xf>
    <xf numFmtId="0" fontId="33" fillId="0" borderId="0" xfId="657" applyFont="1" applyAlignment="1">
      <alignment horizontal="left" vertical="center"/>
    </xf>
    <xf numFmtId="0" fontId="33" fillId="0" borderId="1" xfId="657" applyFont="1" applyBorder="1" applyAlignment="1">
      <alignment horizontal="left" vertical="center"/>
    </xf>
    <xf numFmtId="168" fontId="33" fillId="0" borderId="0" xfId="657" applyNumberFormat="1" applyFont="1" applyBorder="1" applyAlignment="1">
      <alignment vertical="center"/>
    </xf>
    <xf numFmtId="0" fontId="33" fillId="0" borderId="3" xfId="657" applyFont="1" applyBorder="1" applyAlignment="1">
      <alignment vertical="center"/>
    </xf>
    <xf numFmtId="0" fontId="7" fillId="0" borderId="13" xfId="953" applyFont="1" applyBorder="1" applyAlignment="1">
      <alignment vertical="top" wrapText="1"/>
    </xf>
    <xf numFmtId="0" fontId="37" fillId="0" borderId="13" xfId="657" applyFont="1" applyBorder="1" applyAlignment="1">
      <alignment horizontal="center" vertical="center" wrapText="1"/>
    </xf>
    <xf numFmtId="9" fontId="37" fillId="0" borderId="12" xfId="19" applyFont="1" applyBorder="1" applyAlignment="1">
      <alignment horizontal="center" vertical="center" wrapText="1"/>
    </xf>
    <xf numFmtId="0" fontId="64" fillId="33" borderId="13" xfId="798" applyFont="1" applyFill="1" applyBorder="1" applyAlignment="1">
      <alignment vertical="center"/>
    </xf>
    <xf numFmtId="0" fontId="64" fillId="31" borderId="13" xfId="798" applyFont="1" applyFill="1" applyBorder="1" applyAlignment="1">
      <alignment vertical="center"/>
    </xf>
    <xf numFmtId="0" fontId="64" fillId="34" borderId="13" xfId="798" applyFont="1" applyFill="1" applyBorder="1" applyAlignment="1">
      <alignment vertical="center"/>
    </xf>
    <xf numFmtId="0" fontId="64" fillId="35" borderId="13" xfId="798" applyFont="1" applyFill="1" applyBorder="1" applyAlignment="1">
      <alignment vertical="center"/>
    </xf>
    <xf numFmtId="0" fontId="64" fillId="36" borderId="13" xfId="798" applyFont="1" applyFill="1" applyBorder="1" applyAlignment="1">
      <alignment vertical="center"/>
    </xf>
    <xf numFmtId="0" fontId="64" fillId="0" borderId="13" xfId="798" applyFont="1" applyBorder="1" applyAlignment="1">
      <alignment horizontal="center" vertical="center" wrapText="1"/>
    </xf>
    <xf numFmtId="0" fontId="107" fillId="32" borderId="0" xfId="0" applyFont="1" applyFill="1" applyAlignment="1">
      <alignment vertical="center" wrapText="1"/>
    </xf>
    <xf numFmtId="0" fontId="64" fillId="33" borderId="0" xfId="0" applyFont="1" applyFill="1" applyAlignment="1">
      <alignment vertical="center" wrapText="1"/>
    </xf>
    <xf numFmtId="0" fontId="64" fillId="31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6" fillId="35" borderId="0" xfId="0" applyFont="1" applyFill="1" applyAlignment="1">
      <alignment vertical="center" wrapText="1"/>
    </xf>
    <xf numFmtId="0" fontId="6" fillId="30" borderId="0" xfId="0" applyFont="1" applyFill="1" applyAlignment="1">
      <alignment vertical="center" wrapText="1"/>
    </xf>
    <xf numFmtId="0" fontId="6" fillId="36" borderId="0" xfId="0" applyFont="1" applyFill="1" applyAlignment="1">
      <alignment vertical="center" wrapText="1"/>
    </xf>
    <xf numFmtId="168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71" fillId="0" borderId="36" xfId="0" applyNumberFormat="1" applyFont="1" applyBorder="1" applyAlignment="1">
      <alignment horizontal="center" vertical="center" wrapText="1"/>
    </xf>
    <xf numFmtId="0" fontId="64" fillId="32" borderId="0" xfId="0" applyFont="1" applyFill="1" applyAlignment="1">
      <alignment vertical="center" wrapText="1"/>
    </xf>
    <xf numFmtId="0" fontId="6" fillId="34" borderId="0" xfId="798" applyFont="1" applyFill="1" applyAlignment="1">
      <alignment vertical="center"/>
    </xf>
    <xf numFmtId="0" fontId="6" fillId="35" borderId="0" xfId="798" applyFont="1" applyFill="1" applyAlignment="1">
      <alignment vertical="center"/>
    </xf>
    <xf numFmtId="0" fontId="6" fillId="30" borderId="0" xfId="798" applyFont="1" applyFill="1" applyAlignment="1">
      <alignment vertical="center"/>
    </xf>
    <xf numFmtId="0" fontId="6" fillId="36" borderId="0" xfId="798" applyFont="1" applyFill="1" applyAlignment="1">
      <alignment vertical="center"/>
    </xf>
    <xf numFmtId="0" fontId="6" fillId="0" borderId="0" xfId="798" applyFont="1" applyAlignment="1">
      <alignment vertical="center"/>
    </xf>
    <xf numFmtId="0" fontId="64" fillId="32" borderId="0" xfId="798" applyFont="1" applyFill="1" applyAlignment="1">
      <alignment vertical="center"/>
    </xf>
    <xf numFmtId="0" fontId="64" fillId="33" borderId="0" xfId="798" applyFont="1" applyFill="1" applyAlignment="1">
      <alignment vertical="center"/>
    </xf>
    <xf numFmtId="0" fontId="64" fillId="31" borderId="0" xfId="798" applyFont="1" applyFill="1" applyAlignment="1">
      <alignment vertical="center"/>
    </xf>
    <xf numFmtId="0" fontId="107" fillId="32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4" fillId="32" borderId="0" xfId="798" applyFont="1" applyFill="1" applyBorder="1" applyAlignment="1">
      <alignment vertical="center"/>
    </xf>
    <xf numFmtId="0" fontId="64" fillId="33" borderId="0" xfId="798" applyFont="1" applyFill="1" applyBorder="1" applyAlignment="1">
      <alignment vertical="center"/>
    </xf>
    <xf numFmtId="0" fontId="64" fillId="31" borderId="0" xfId="798" applyFont="1" applyFill="1" applyBorder="1" applyAlignment="1">
      <alignment vertical="center"/>
    </xf>
    <xf numFmtId="0" fontId="64" fillId="32" borderId="0" xfId="0" applyFont="1" applyFill="1" applyAlignment="1">
      <alignment vertical="center"/>
    </xf>
    <xf numFmtId="0" fontId="6" fillId="0" borderId="0" xfId="18" applyFont="1" applyAlignment="1">
      <alignment horizontal="center" vertical="center" wrapText="1"/>
    </xf>
    <xf numFmtId="0" fontId="33" fillId="0" borderId="0" xfId="18" applyFont="1" applyBorder="1" applyAlignment="1">
      <alignment horizontal="center" vertical="center" wrapText="1"/>
    </xf>
    <xf numFmtId="0" fontId="6" fillId="0" borderId="0" xfId="617" applyFont="1" applyBorder="1" applyAlignment="1">
      <alignment horizontal="center" vertical="center" wrapText="1"/>
    </xf>
    <xf numFmtId="168" fontId="6" fillId="0" borderId="0" xfId="617" applyNumberFormat="1" applyFont="1" applyBorder="1" applyAlignment="1">
      <alignment horizontal="center" vertical="center" wrapText="1"/>
    </xf>
    <xf numFmtId="0" fontId="64" fillId="32" borderId="0" xfId="798" applyFont="1" applyFill="1" applyAlignment="1">
      <alignment vertical="center" wrapText="1"/>
    </xf>
    <xf numFmtId="0" fontId="64" fillId="33" borderId="0" xfId="798" applyFont="1" applyFill="1" applyAlignment="1">
      <alignment vertical="center" wrapText="1"/>
    </xf>
    <xf numFmtId="0" fontId="64" fillId="31" borderId="0" xfId="798" applyFont="1" applyFill="1" applyAlignment="1">
      <alignment vertical="center" wrapText="1"/>
    </xf>
    <xf numFmtId="2" fontId="6" fillId="0" borderId="0" xfId="617" applyNumberFormat="1" applyFont="1" applyBorder="1" applyAlignment="1">
      <alignment horizontal="center" vertical="center"/>
    </xf>
    <xf numFmtId="0" fontId="6" fillId="0" borderId="0" xfId="617" applyFont="1" applyBorder="1" applyAlignment="1">
      <alignment horizontal="center" vertical="center"/>
    </xf>
    <xf numFmtId="0" fontId="6" fillId="0" borderId="0" xfId="11" applyFont="1" applyBorder="1" applyAlignment="1">
      <alignment horizontal="center" vertical="center" wrapText="1"/>
    </xf>
    <xf numFmtId="1" fontId="6" fillId="0" borderId="0" xfId="617" applyNumberFormat="1" applyFont="1" applyBorder="1" applyAlignment="1">
      <alignment horizontal="center" vertical="center" wrapText="1"/>
    </xf>
    <xf numFmtId="0" fontId="6" fillId="34" borderId="0" xfId="617" applyFont="1" applyFill="1" applyBorder="1" applyAlignment="1">
      <alignment horizontal="center" vertical="center" wrapText="1"/>
    </xf>
    <xf numFmtId="0" fontId="6" fillId="35" borderId="0" xfId="617" applyFont="1" applyFill="1" applyBorder="1" applyAlignment="1">
      <alignment horizontal="center" vertical="center" wrapText="1"/>
    </xf>
    <xf numFmtId="0" fontId="6" fillId="30" borderId="0" xfId="617" applyFont="1" applyFill="1" applyBorder="1" applyAlignment="1">
      <alignment horizontal="center" vertical="center" wrapText="1"/>
    </xf>
    <xf numFmtId="0" fontId="6" fillId="36" borderId="0" xfId="617" applyFont="1" applyFill="1" applyBorder="1" applyAlignment="1">
      <alignment horizontal="center" vertical="center" wrapText="1"/>
    </xf>
    <xf numFmtId="2" fontId="6" fillId="0" borderId="0" xfId="617" applyNumberFormat="1" applyFont="1" applyBorder="1" applyAlignment="1">
      <alignment horizontal="center" vertical="center" wrapText="1"/>
    </xf>
    <xf numFmtId="168" fontId="6" fillId="0" borderId="0" xfId="617" applyNumberFormat="1" applyFont="1" applyBorder="1" applyAlignment="1">
      <alignment horizontal="center" vertical="center"/>
    </xf>
    <xf numFmtId="0" fontId="6" fillId="0" borderId="0" xfId="11" applyFont="1" applyBorder="1" applyAlignment="1">
      <alignment horizontal="center" vertical="center"/>
    </xf>
    <xf numFmtId="0" fontId="6" fillId="34" borderId="0" xfId="617" applyFont="1" applyFill="1" applyBorder="1" applyAlignment="1">
      <alignment vertical="center"/>
    </xf>
    <xf numFmtId="0" fontId="6" fillId="35" borderId="0" xfId="617" applyFont="1" applyFill="1" applyBorder="1" applyAlignment="1">
      <alignment vertical="center"/>
    </xf>
    <xf numFmtId="0" fontId="6" fillId="30" borderId="0" xfId="617" applyFont="1" applyFill="1" applyBorder="1" applyAlignment="1">
      <alignment vertical="center"/>
    </xf>
    <xf numFmtId="0" fontId="6" fillId="36" borderId="0" xfId="617" applyFont="1" applyFill="1" applyBorder="1" applyAlignment="1">
      <alignment vertical="center"/>
    </xf>
    <xf numFmtId="0" fontId="6" fillId="0" borderId="0" xfId="617" applyFont="1" applyBorder="1" applyAlignment="1">
      <alignment vertical="center"/>
    </xf>
    <xf numFmtId="0" fontId="64" fillId="32" borderId="0" xfId="0" applyFont="1" applyFill="1" applyBorder="1" applyAlignment="1">
      <alignment vertical="center" wrapText="1"/>
    </xf>
    <xf numFmtId="0" fontId="64" fillId="33" borderId="0" xfId="0" applyFont="1" applyFill="1" applyBorder="1" applyAlignment="1">
      <alignment vertical="center" wrapText="1"/>
    </xf>
    <xf numFmtId="0" fontId="64" fillId="31" borderId="0" xfId="0" applyFont="1" applyFill="1" applyBorder="1" applyAlignment="1">
      <alignment vertical="center" wrapText="1"/>
    </xf>
    <xf numFmtId="0" fontId="64" fillId="32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4" fillId="31" borderId="0" xfId="0" applyFont="1" applyFill="1" applyBorder="1" applyAlignment="1">
      <alignment vertical="center"/>
    </xf>
    <xf numFmtId="0" fontId="110" fillId="0" borderId="8" xfId="0" applyFont="1" applyBorder="1" applyAlignment="1">
      <alignment horizontal="left" vertical="center" wrapText="1"/>
    </xf>
    <xf numFmtId="0" fontId="6" fillId="34" borderId="0" xfId="617" applyFont="1" applyFill="1" applyBorder="1" applyAlignment="1">
      <alignment vertical="center" wrapText="1"/>
    </xf>
    <xf numFmtId="0" fontId="6" fillId="35" borderId="0" xfId="617" applyFont="1" applyFill="1" applyBorder="1" applyAlignment="1">
      <alignment vertical="center" wrapText="1"/>
    </xf>
    <xf numFmtId="0" fontId="6" fillId="30" borderId="0" xfId="617" applyFont="1" applyFill="1" applyBorder="1" applyAlignment="1">
      <alignment vertical="center" wrapText="1"/>
    </xf>
    <xf numFmtId="0" fontId="6" fillId="36" borderId="0" xfId="617" applyFont="1" applyFill="1" applyBorder="1" applyAlignment="1">
      <alignment vertical="center" wrapText="1"/>
    </xf>
    <xf numFmtId="0" fontId="6" fillId="0" borderId="0" xfId="617" applyFont="1" applyBorder="1" applyAlignment="1">
      <alignment vertical="center" wrapText="1"/>
    </xf>
    <xf numFmtId="0" fontId="107" fillId="33" borderId="0" xfId="0" applyFont="1" applyFill="1" applyAlignment="1">
      <alignment vertical="center" wrapText="1"/>
    </xf>
    <xf numFmtId="0" fontId="107" fillId="32" borderId="0" xfId="0" applyFont="1" applyFill="1" applyBorder="1" applyAlignment="1">
      <alignment vertical="center" wrapText="1"/>
    </xf>
    <xf numFmtId="0" fontId="64" fillId="32" borderId="0" xfId="15" applyFont="1" applyFill="1" applyAlignment="1">
      <alignment vertical="center"/>
    </xf>
    <xf numFmtId="0" fontId="64" fillId="33" borderId="0" xfId="15" applyFont="1" applyFill="1" applyAlignment="1">
      <alignment vertical="center"/>
    </xf>
    <xf numFmtId="0" fontId="64" fillId="31" borderId="0" xfId="15" applyFont="1" applyFill="1" applyAlignment="1">
      <alignment vertical="center"/>
    </xf>
    <xf numFmtId="0" fontId="64" fillId="32" borderId="0" xfId="14" applyFont="1" applyFill="1" applyBorder="1" applyAlignment="1">
      <alignment vertical="center" wrapText="1"/>
    </xf>
    <xf numFmtId="0" fontId="64" fillId="33" borderId="0" xfId="14" applyFont="1" applyFill="1" applyBorder="1" applyAlignment="1">
      <alignment vertical="center" wrapText="1"/>
    </xf>
    <xf numFmtId="0" fontId="64" fillId="31" borderId="0" xfId="14" applyFont="1" applyFill="1" applyBorder="1" applyAlignment="1">
      <alignment vertical="center" wrapText="1"/>
    </xf>
    <xf numFmtId="0" fontId="64" fillId="32" borderId="0" xfId="950" applyFont="1" applyFill="1" applyBorder="1" applyAlignment="1">
      <alignment vertical="center" wrapText="1"/>
    </xf>
    <xf numFmtId="0" fontId="64" fillId="33" borderId="0" xfId="950" applyFont="1" applyFill="1" applyBorder="1" applyAlignment="1">
      <alignment vertical="center" wrapText="1"/>
    </xf>
    <xf numFmtId="0" fontId="64" fillId="31" borderId="0" xfId="950" applyFont="1" applyFill="1" applyBorder="1" applyAlignment="1">
      <alignment vertical="center" wrapText="1"/>
    </xf>
    <xf numFmtId="0" fontId="110" fillId="0" borderId="8" xfId="0" applyFont="1" applyBorder="1" applyAlignment="1">
      <alignment horizontal="center" vertical="center" wrapText="1"/>
    </xf>
    <xf numFmtId="0" fontId="64" fillId="32" borderId="0" xfId="15" applyFont="1" applyFill="1" applyBorder="1" applyAlignment="1">
      <alignment vertical="center" wrapText="1"/>
    </xf>
    <xf numFmtId="0" fontId="64" fillId="33" borderId="0" xfId="15" applyFont="1" applyFill="1" applyBorder="1" applyAlignment="1">
      <alignment vertical="center" wrapText="1"/>
    </xf>
    <xf numFmtId="0" fontId="64" fillId="31" borderId="0" xfId="15" applyFont="1" applyFill="1" applyBorder="1" applyAlignment="1">
      <alignment vertical="center" wrapText="1"/>
    </xf>
    <xf numFmtId="2" fontId="109" fillId="32" borderId="0" xfId="0" applyNumberFormat="1" applyFont="1" applyFill="1" applyBorder="1" applyAlignment="1">
      <alignment vertical="center"/>
    </xf>
    <xf numFmtId="0" fontId="107" fillId="0" borderId="8" xfId="798" applyFont="1" applyBorder="1" applyAlignment="1">
      <alignment horizontal="left" vertical="center" wrapText="1"/>
    </xf>
    <xf numFmtId="0" fontId="107" fillId="32" borderId="0" xfId="798" applyFont="1" applyFill="1" applyBorder="1" applyAlignment="1">
      <alignment vertical="center"/>
    </xf>
    <xf numFmtId="49" fontId="33" fillId="0" borderId="13" xfId="953" applyNumberFormat="1" applyFont="1" applyFill="1" applyBorder="1" applyAlignment="1">
      <alignment horizontal="center" vertical="center" wrapText="1"/>
    </xf>
    <xf numFmtId="2" fontId="71" fillId="0" borderId="38" xfId="0" applyNumberFormat="1" applyFont="1" applyBorder="1" applyAlignment="1">
      <alignment horizontal="center" vertical="center" wrapText="1"/>
    </xf>
    <xf numFmtId="2" fontId="71" fillId="0" borderId="13" xfId="0" applyNumberFormat="1" applyFont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center" vertical="center" wrapText="1"/>
    </xf>
    <xf numFmtId="0" fontId="33" fillId="2" borderId="4" xfId="16" applyFont="1" applyFill="1" applyBorder="1" applyAlignment="1">
      <alignment horizontal="center" vertical="center"/>
    </xf>
    <xf numFmtId="0" fontId="33" fillId="2" borderId="0" xfId="16" applyFont="1" applyFill="1" applyAlignment="1">
      <alignment horizontal="center" vertical="center"/>
    </xf>
    <xf numFmtId="0" fontId="33" fillId="2" borderId="0" xfId="798" applyFont="1" applyFill="1" applyAlignment="1">
      <alignment horizontal="center" vertical="center"/>
    </xf>
    <xf numFmtId="0" fontId="33" fillId="2" borderId="1" xfId="16" applyFont="1" applyFill="1" applyBorder="1" applyAlignment="1">
      <alignment horizontal="center" vertical="center"/>
    </xf>
    <xf numFmtId="0" fontId="64" fillId="32" borderId="15" xfId="798" applyFont="1" applyFill="1" applyBorder="1" applyAlignment="1">
      <alignment vertical="center"/>
    </xf>
    <xf numFmtId="2" fontId="33" fillId="0" borderId="13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Border="1" applyAlignment="1">
      <alignment horizontal="center" vertical="center" wrapText="1"/>
    </xf>
    <xf numFmtId="2" fontId="33" fillId="0" borderId="13" xfId="11" applyNumberFormat="1" applyFont="1" applyBorder="1" applyAlignment="1">
      <alignment horizontal="center" vertical="center" wrapText="1"/>
    </xf>
    <xf numFmtId="0" fontId="37" fillId="2" borderId="13" xfId="16" applyFont="1" applyFill="1" applyBorder="1" applyAlignment="1">
      <alignment vertical="center"/>
    </xf>
    <xf numFmtId="0" fontId="37" fillId="2" borderId="13" xfId="16" applyFont="1" applyFill="1" applyBorder="1" applyAlignment="1">
      <alignment horizontal="center" vertical="center"/>
    </xf>
    <xf numFmtId="0" fontId="37" fillId="0" borderId="0" xfId="18" applyFont="1" applyAlignment="1">
      <alignment horizontal="center" vertical="center" wrapText="1"/>
    </xf>
    <xf numFmtId="0" fontId="73" fillId="2" borderId="13" xfId="16" applyFont="1" applyFill="1" applyBorder="1" applyAlignment="1">
      <alignment horizontal="center" vertical="center"/>
    </xf>
    <xf numFmtId="0" fontId="6" fillId="0" borderId="0" xfId="18" applyFont="1" applyBorder="1" applyAlignment="1">
      <alignment horizontal="center" vertical="center" wrapText="1"/>
    </xf>
    <xf numFmtId="0" fontId="6" fillId="0" borderId="0" xfId="822" applyFont="1" applyBorder="1" applyAlignment="1">
      <alignment vertical="center" wrapText="1"/>
    </xf>
    <xf numFmtId="0" fontId="6" fillId="0" borderId="0" xfId="821" applyFont="1" applyBorder="1" applyAlignment="1">
      <alignment horizontal="center" vertical="center" wrapText="1"/>
    </xf>
    <xf numFmtId="0" fontId="33" fillId="0" borderId="0" xfId="18" applyFont="1" applyAlignment="1">
      <alignment horizontal="center" vertical="center"/>
    </xf>
    <xf numFmtId="0" fontId="33" fillId="0" borderId="0" xfId="18" applyFont="1" applyAlignment="1">
      <alignment horizontal="center" vertical="center" wrapText="1"/>
    </xf>
    <xf numFmtId="0" fontId="104" fillId="0" borderId="0" xfId="0" applyFont="1" applyAlignment="1">
      <alignment vertical="center"/>
    </xf>
    <xf numFmtId="0" fontId="33" fillId="0" borderId="0" xfId="18" applyFont="1" applyBorder="1" applyAlignment="1">
      <alignment horizontal="center" vertical="center"/>
    </xf>
    <xf numFmtId="0" fontId="6" fillId="34" borderId="0" xfId="18" applyFont="1" applyFill="1" applyBorder="1" applyAlignment="1">
      <alignment horizontal="center" vertical="center"/>
    </xf>
    <xf numFmtId="0" fontId="6" fillId="35" borderId="0" xfId="18" applyFont="1" applyFill="1" applyBorder="1" applyAlignment="1">
      <alignment horizontal="center" vertical="center"/>
    </xf>
    <xf numFmtId="0" fontId="6" fillId="30" borderId="0" xfId="18" applyFont="1" applyFill="1" applyBorder="1" applyAlignment="1">
      <alignment horizontal="center" vertical="center"/>
    </xf>
    <xf numFmtId="0" fontId="6" fillId="36" borderId="0" xfId="18" applyFont="1" applyFill="1" applyBorder="1" applyAlignment="1">
      <alignment horizontal="center" vertical="center"/>
    </xf>
    <xf numFmtId="0" fontId="6" fillId="0" borderId="0" xfId="18" applyFont="1" applyBorder="1" applyAlignment="1">
      <alignment horizontal="center" vertical="center"/>
    </xf>
    <xf numFmtId="0" fontId="6" fillId="0" borderId="0" xfId="18" applyFont="1" applyAlignment="1">
      <alignment horizontal="center" vertical="center"/>
    </xf>
    <xf numFmtId="0" fontId="33" fillId="0" borderId="0" xfId="0" applyFont="1" applyAlignment="1">
      <alignment vertical="center"/>
    </xf>
    <xf numFmtId="0" fontId="73" fillId="2" borderId="13" xfId="16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49" fontId="37" fillId="0" borderId="13" xfId="953" applyNumberFormat="1" applyFont="1" applyFill="1" applyBorder="1" applyAlignment="1">
      <alignment horizontal="center" vertical="center" wrapText="1"/>
    </xf>
    <xf numFmtId="0" fontId="33" fillId="0" borderId="13" xfId="821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30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4" borderId="0" xfId="798" applyFont="1" applyFill="1" applyAlignment="1">
      <alignment horizontal="center" vertical="center"/>
    </xf>
    <xf numFmtId="0" fontId="6" fillId="35" borderId="0" xfId="798" applyFont="1" applyFill="1" applyAlignment="1">
      <alignment horizontal="center" vertical="center"/>
    </xf>
    <xf numFmtId="0" fontId="6" fillId="30" borderId="0" xfId="798" applyFont="1" applyFill="1" applyAlignment="1">
      <alignment horizontal="center" vertical="center"/>
    </xf>
    <xf numFmtId="0" fontId="6" fillId="36" borderId="0" xfId="798" applyFont="1" applyFill="1" applyAlignment="1">
      <alignment horizontal="center" vertical="center"/>
    </xf>
    <xf numFmtId="0" fontId="6" fillId="0" borderId="0" xfId="798" applyFont="1" applyAlignment="1">
      <alignment horizontal="center" vertical="center"/>
    </xf>
    <xf numFmtId="0" fontId="107" fillId="33" borderId="0" xfId="798" applyFont="1" applyFill="1" applyAlignment="1">
      <alignment vertical="center"/>
    </xf>
    <xf numFmtId="0" fontId="107" fillId="31" borderId="0" xfId="798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0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49" fontId="33" fillId="30" borderId="13" xfId="953" applyNumberFormat="1" applyFont="1" applyFill="1" applyBorder="1" applyAlignment="1">
      <alignment horizontal="center" vertical="center" wrapText="1"/>
    </xf>
    <xf numFmtId="168" fontId="6" fillId="0" borderId="0" xfId="18" applyNumberFormat="1" applyFont="1" applyBorder="1" applyAlignment="1">
      <alignment horizontal="center" vertical="center"/>
    </xf>
    <xf numFmtId="168" fontId="108" fillId="0" borderId="0" xfId="18" applyNumberFormat="1" applyFont="1" applyFill="1" applyBorder="1" applyAlignment="1">
      <alignment horizontal="center" vertical="center"/>
    </xf>
    <xf numFmtId="0" fontId="108" fillId="0" borderId="0" xfId="18" applyFont="1" applyFill="1" applyBorder="1" applyAlignment="1">
      <alignment horizontal="center" vertical="center"/>
    </xf>
    <xf numFmtId="0" fontId="6" fillId="0" borderId="0" xfId="18" applyFont="1" applyBorder="1" applyAlignment="1">
      <alignment vertical="center"/>
    </xf>
    <xf numFmtId="0" fontId="108" fillId="0" borderId="0" xfId="18" applyFont="1" applyFill="1" applyBorder="1" applyAlignment="1">
      <alignment vertical="center"/>
    </xf>
    <xf numFmtId="1" fontId="108" fillId="0" borderId="0" xfId="18" applyNumberFormat="1" applyFont="1" applyFill="1" applyBorder="1" applyAlignment="1">
      <alignment horizontal="center" vertical="center"/>
    </xf>
    <xf numFmtId="0" fontId="108" fillId="34" borderId="0" xfId="18" applyFont="1" applyFill="1" applyBorder="1" applyAlignment="1">
      <alignment vertical="center"/>
    </xf>
    <xf numFmtId="0" fontId="108" fillId="35" borderId="0" xfId="18" applyFont="1" applyFill="1" applyBorder="1" applyAlignment="1">
      <alignment vertical="center"/>
    </xf>
    <xf numFmtId="0" fontId="108" fillId="30" borderId="0" xfId="18" applyFont="1" applyFill="1" applyBorder="1" applyAlignment="1">
      <alignment vertical="center"/>
    </xf>
    <xf numFmtId="0" fontId="108" fillId="36" borderId="0" xfId="18" applyFont="1" applyFill="1" applyBorder="1" applyAlignment="1">
      <alignment vertical="center"/>
    </xf>
    <xf numFmtId="0" fontId="6" fillId="34" borderId="0" xfId="617" applyFont="1" applyFill="1" applyBorder="1" applyAlignment="1">
      <alignment horizontal="center" vertical="center"/>
    </xf>
    <xf numFmtId="0" fontId="6" fillId="35" borderId="0" xfId="617" applyFont="1" applyFill="1" applyBorder="1" applyAlignment="1">
      <alignment horizontal="center" vertical="center"/>
    </xf>
    <xf numFmtId="0" fontId="6" fillId="30" borderId="0" xfId="617" applyFont="1" applyFill="1" applyBorder="1" applyAlignment="1">
      <alignment horizontal="center" vertical="center"/>
    </xf>
    <xf numFmtId="0" fontId="6" fillId="36" borderId="0" xfId="617" applyFont="1" applyFill="1" applyBorder="1" applyAlignment="1">
      <alignment horizontal="center" vertical="center"/>
    </xf>
    <xf numFmtId="167" fontId="6" fillId="0" borderId="0" xfId="617" applyNumberFormat="1" applyFont="1" applyBorder="1" applyAlignment="1">
      <alignment horizontal="center" vertical="center"/>
    </xf>
    <xf numFmtId="1" fontId="6" fillId="0" borderId="0" xfId="617" applyNumberFormat="1" applyFont="1" applyBorder="1" applyAlignment="1">
      <alignment horizontal="center" vertical="center"/>
    </xf>
    <xf numFmtId="14" fontId="6" fillId="0" borderId="0" xfId="617" applyNumberFormat="1" applyFont="1" applyBorder="1" applyAlignment="1">
      <alignment horizontal="center" vertical="center" wrapText="1"/>
    </xf>
    <xf numFmtId="169" fontId="6" fillId="0" borderId="0" xfId="617" applyNumberFormat="1" applyFont="1" applyBorder="1" applyAlignment="1">
      <alignment horizontal="center" vertical="center"/>
    </xf>
    <xf numFmtId="1" fontId="6" fillId="0" borderId="0" xfId="18" applyNumberFormat="1" applyFont="1" applyBorder="1" applyAlignment="1">
      <alignment horizontal="center" vertical="center"/>
    </xf>
    <xf numFmtId="0" fontId="6" fillId="34" borderId="0" xfId="18" applyFont="1" applyFill="1" applyBorder="1" applyAlignment="1">
      <alignment vertical="center"/>
    </xf>
    <xf numFmtId="0" fontId="6" fillId="35" borderId="0" xfId="18" applyFont="1" applyFill="1" applyBorder="1" applyAlignment="1">
      <alignment vertical="center"/>
    </xf>
    <xf numFmtId="0" fontId="6" fillId="30" borderId="0" xfId="18" applyFont="1" applyFill="1" applyBorder="1" applyAlignment="1">
      <alignment vertical="center"/>
    </xf>
    <xf numFmtId="0" fontId="6" fillId="36" borderId="0" xfId="18" applyFont="1" applyFill="1" applyBorder="1" applyAlignment="1">
      <alignment vertical="center"/>
    </xf>
    <xf numFmtId="2" fontId="6" fillId="0" borderId="0" xfId="18" applyNumberFormat="1" applyFont="1" applyBorder="1" applyAlignment="1">
      <alignment horizontal="center" vertical="center"/>
    </xf>
    <xf numFmtId="16" fontId="6" fillId="0" borderId="0" xfId="617" applyNumberFormat="1" applyFont="1" applyBorder="1" applyAlignment="1">
      <alignment horizontal="center" vertical="center" wrapText="1"/>
    </xf>
    <xf numFmtId="0" fontId="109" fillId="32" borderId="0" xfId="0" applyFont="1" applyFill="1" applyBorder="1" applyAlignment="1">
      <alignment vertical="center"/>
    </xf>
    <xf numFmtId="0" fontId="111" fillId="31" borderId="0" xfId="0" applyFont="1" applyFill="1" applyAlignment="1">
      <alignment vertical="center"/>
    </xf>
    <xf numFmtId="0" fontId="111" fillId="33" borderId="0" xfId="0" applyFont="1" applyFill="1" applyAlignment="1">
      <alignment vertical="center"/>
    </xf>
    <xf numFmtId="0" fontId="112" fillId="32" borderId="0" xfId="0" applyFont="1" applyFill="1" applyAlignment="1">
      <alignment vertical="center"/>
    </xf>
    <xf numFmtId="0" fontId="107" fillId="33" borderId="0" xfId="0" applyFont="1" applyFill="1" applyAlignment="1">
      <alignment vertical="center"/>
    </xf>
    <xf numFmtId="169" fontId="6" fillId="0" borderId="0" xfId="18" applyNumberFormat="1" applyFont="1" applyBorder="1" applyAlignment="1">
      <alignment horizontal="center" vertical="center"/>
    </xf>
    <xf numFmtId="0" fontId="64" fillId="32" borderId="0" xfId="949" applyFont="1" applyFill="1" applyAlignment="1">
      <alignment vertical="center"/>
    </xf>
    <xf numFmtId="0" fontId="64" fillId="33" borderId="0" xfId="949" applyFont="1" applyFill="1" applyAlignment="1">
      <alignment vertical="center"/>
    </xf>
    <xf numFmtId="0" fontId="64" fillId="31" borderId="0" xfId="949" applyFont="1" applyFill="1" applyAlignment="1">
      <alignment vertical="center"/>
    </xf>
    <xf numFmtId="0" fontId="6" fillId="0" borderId="0" xfId="822" applyFont="1" applyBorder="1" applyAlignment="1">
      <alignment horizontal="center" vertical="center"/>
    </xf>
    <xf numFmtId="0" fontId="6" fillId="0" borderId="0" xfId="822" applyFont="1" applyBorder="1" applyAlignment="1">
      <alignment vertical="center"/>
    </xf>
    <xf numFmtId="0" fontId="64" fillId="32" borderId="0" xfId="15" applyFont="1" applyFill="1" applyBorder="1" applyAlignment="1">
      <alignment vertical="center"/>
    </xf>
    <xf numFmtId="0" fontId="64" fillId="33" borderId="0" xfId="15" applyFont="1" applyFill="1" applyBorder="1" applyAlignment="1">
      <alignment vertical="center"/>
    </xf>
    <xf numFmtId="0" fontId="64" fillId="31" borderId="0" xfId="15" applyFont="1" applyFill="1" applyBorder="1" applyAlignment="1">
      <alignment vertical="center"/>
    </xf>
    <xf numFmtId="0" fontId="64" fillId="32" borderId="0" xfId="14" applyFont="1" applyFill="1" applyBorder="1" applyAlignment="1">
      <alignment vertical="center"/>
    </xf>
    <xf numFmtId="0" fontId="64" fillId="33" borderId="0" xfId="14" applyFont="1" applyFill="1" applyBorder="1" applyAlignment="1">
      <alignment vertical="center"/>
    </xf>
    <xf numFmtId="0" fontId="64" fillId="31" borderId="0" xfId="14" applyFont="1" applyFill="1" applyBorder="1" applyAlignment="1">
      <alignment vertical="center"/>
    </xf>
    <xf numFmtId="0" fontId="64" fillId="32" borderId="0" xfId="950" applyFont="1" applyFill="1" applyBorder="1" applyAlignment="1">
      <alignment vertical="center"/>
    </xf>
    <xf numFmtId="0" fontId="64" fillId="33" borderId="0" xfId="950" applyFont="1" applyFill="1" applyBorder="1" applyAlignment="1">
      <alignment vertical="center"/>
    </xf>
    <xf numFmtId="0" fontId="64" fillId="31" borderId="0" xfId="950" applyFont="1" applyFill="1" applyBorder="1" applyAlignment="1">
      <alignment vertical="center"/>
    </xf>
    <xf numFmtId="0" fontId="6" fillId="34" borderId="0" xfId="18" applyFont="1" applyFill="1" applyAlignment="1">
      <alignment horizontal="center" vertical="center"/>
    </xf>
    <xf numFmtId="0" fontId="6" fillId="35" borderId="0" xfId="18" applyFont="1" applyFill="1" applyAlignment="1">
      <alignment horizontal="center" vertical="center"/>
    </xf>
    <xf numFmtId="0" fontId="6" fillId="30" borderId="0" xfId="18" applyFont="1" applyFill="1" applyAlignment="1">
      <alignment horizontal="center" vertical="center"/>
    </xf>
    <xf numFmtId="0" fontId="6" fillId="36" borderId="0" xfId="18" applyFont="1" applyFill="1" applyAlignment="1">
      <alignment horizontal="center" vertical="center"/>
    </xf>
    <xf numFmtId="2" fontId="109" fillId="32" borderId="0" xfId="0" applyNumberFormat="1" applyFont="1" applyFill="1" applyAlignment="1">
      <alignment vertical="center"/>
    </xf>
    <xf numFmtId="0" fontId="6" fillId="0" borderId="0" xfId="798" applyFont="1" applyBorder="1" applyAlignment="1">
      <alignment vertical="center"/>
    </xf>
    <xf numFmtId="0" fontId="107" fillId="0" borderId="45" xfId="798" applyFont="1" applyBorder="1" applyAlignment="1">
      <alignment horizontal="center" vertical="center" wrapText="1"/>
    </xf>
    <xf numFmtId="167" fontId="6" fillId="0" borderId="0" xfId="18" applyNumberFormat="1" applyFont="1" applyBorder="1" applyAlignment="1">
      <alignment horizontal="center" vertical="center"/>
    </xf>
    <xf numFmtId="2" fontId="64" fillId="33" borderId="0" xfId="798" applyNumberFormat="1" applyFont="1" applyFill="1" applyBorder="1" applyAlignment="1">
      <alignment vertical="center"/>
    </xf>
    <xf numFmtId="14" fontId="6" fillId="0" borderId="0" xfId="18" applyNumberFormat="1" applyFont="1" applyBorder="1" applyAlignment="1">
      <alignment horizontal="center" vertical="center" wrapText="1"/>
    </xf>
    <xf numFmtId="1" fontId="6" fillId="0" borderId="0" xfId="821" applyNumberFormat="1" applyFont="1" applyBorder="1" applyAlignment="1">
      <alignment horizontal="center" vertical="center"/>
    </xf>
    <xf numFmtId="173" fontId="6" fillId="0" borderId="0" xfId="18" applyNumberFormat="1" applyFont="1" applyBorder="1" applyAlignment="1">
      <alignment horizontal="center" vertical="center"/>
    </xf>
    <xf numFmtId="0" fontId="6" fillId="0" borderId="0" xfId="821" applyFont="1" applyBorder="1" applyAlignment="1">
      <alignment vertical="center"/>
    </xf>
    <xf numFmtId="167" fontId="6" fillId="0" borderId="0" xfId="821" applyNumberFormat="1" applyFont="1" applyBorder="1" applyAlignment="1">
      <alignment horizontal="center" vertical="center"/>
    </xf>
    <xf numFmtId="0" fontId="6" fillId="27" borderId="0" xfId="798" applyFont="1" applyFill="1" applyAlignment="1">
      <alignment horizontal="center"/>
    </xf>
    <xf numFmtId="2" fontId="113" fillId="30" borderId="13" xfId="0" applyNumberFormat="1" applyFont="1" applyFill="1" applyBorder="1" applyAlignment="1">
      <alignment vertical="center" wrapText="1"/>
    </xf>
    <xf numFmtId="2" fontId="113" fillId="30" borderId="13" xfId="0" applyNumberFormat="1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4" fillId="27" borderId="0" xfId="798" applyFont="1" applyFill="1" applyAlignment="1">
      <alignment vertical="center" wrapText="1"/>
    </xf>
    <xf numFmtId="0" fontId="34" fillId="27" borderId="0" xfId="798" applyFont="1" applyFill="1" applyAlignment="1"/>
    <xf numFmtId="0" fontId="6" fillId="27" borderId="0" xfId="798" applyFont="1" applyFill="1" applyAlignment="1"/>
    <xf numFmtId="0" fontId="6" fillId="0" borderId="0" xfId="834" applyFont="1" applyFill="1" applyBorder="1" applyAlignment="1">
      <alignment horizontal="center" vertical="center"/>
    </xf>
    <xf numFmtId="0" fontId="33" fillId="0" borderId="13" xfId="834" applyFont="1" applyFill="1" applyBorder="1" applyAlignment="1">
      <alignment horizontal="center"/>
    </xf>
    <xf numFmtId="0" fontId="33" fillId="0" borderId="13" xfId="613" applyFont="1" applyFill="1" applyBorder="1" applyAlignment="1">
      <alignment horizontal="center"/>
    </xf>
    <xf numFmtId="168" fontId="33" fillId="0" borderId="13" xfId="13" applyNumberFormat="1" applyFont="1" applyFill="1" applyBorder="1" applyAlignment="1">
      <alignment horizontal="center"/>
    </xf>
    <xf numFmtId="168" fontId="33" fillId="0" borderId="13" xfId="834" applyNumberFormat="1" applyFont="1" applyFill="1" applyBorder="1" applyAlignment="1">
      <alignment horizontal="center"/>
    </xf>
    <xf numFmtId="2" fontId="33" fillId="0" borderId="13" xfId="834" applyNumberFormat="1" applyFont="1" applyFill="1" applyBorder="1" applyAlignment="1">
      <alignment horizontal="center"/>
    </xf>
    <xf numFmtId="2" fontId="33" fillId="0" borderId="13" xfId="617" applyNumberFormat="1" applyFont="1" applyFill="1" applyBorder="1" applyAlignment="1">
      <alignment horizontal="center"/>
    </xf>
    <xf numFmtId="167" fontId="33" fillId="0" borderId="13" xfId="617" applyNumberFormat="1" applyFont="1" applyFill="1" applyBorder="1" applyAlignment="1">
      <alignment horizontal="center"/>
    </xf>
    <xf numFmtId="0" fontId="33" fillId="27" borderId="13" xfId="16" applyFont="1" applyFill="1" applyBorder="1"/>
    <xf numFmtId="0" fontId="7" fillId="27" borderId="13" xfId="16" applyFont="1" applyFill="1" applyBorder="1" applyAlignment="1">
      <alignment horizontal="center"/>
    </xf>
    <xf numFmtId="0" fontId="6" fillId="27" borderId="13" xfId="798" applyFont="1" applyFill="1" applyBorder="1" applyAlignment="1">
      <alignment horizontal="center"/>
    </xf>
    <xf numFmtId="0" fontId="73" fillId="27" borderId="13" xfId="16" applyFont="1" applyFill="1" applyBorder="1" applyAlignment="1">
      <alignment horizontal="center"/>
    </xf>
    <xf numFmtId="0" fontId="73" fillId="0" borderId="0" xfId="798" applyFont="1" applyBorder="1" applyAlignment="1">
      <alignment horizontal="center"/>
    </xf>
    <xf numFmtId="0" fontId="73" fillId="0" borderId="0" xfId="798" applyFont="1" applyAlignment="1">
      <alignment horizontal="center"/>
    </xf>
    <xf numFmtId="0" fontId="64" fillId="0" borderId="0" xfId="1" applyFont="1" applyAlignment="1">
      <alignment vertical="center"/>
    </xf>
    <xf numFmtId="0" fontId="73" fillId="27" borderId="12" xfId="16" applyFont="1" applyFill="1" applyBorder="1" applyAlignment="1">
      <alignment horizontal="center"/>
    </xf>
    <xf numFmtId="0" fontId="73" fillId="27" borderId="14" xfId="16" applyFont="1" applyFill="1" applyBorder="1" applyAlignment="1">
      <alignment horizontal="center"/>
    </xf>
    <xf numFmtId="0" fontId="73" fillId="27" borderId="15" xfId="16" applyFont="1" applyFill="1" applyBorder="1" applyAlignment="1">
      <alignment horizontal="center"/>
    </xf>
    <xf numFmtId="0" fontId="6" fillId="0" borderId="0" xfId="6" applyFont="1" applyAlignment="1">
      <alignment horizontal="center"/>
    </xf>
    <xf numFmtId="0" fontId="35" fillId="0" borderId="13" xfId="617" applyFont="1" applyFill="1" applyBorder="1" applyAlignment="1">
      <alignment horizontal="center"/>
    </xf>
    <xf numFmtId="0" fontId="35" fillId="30" borderId="13" xfId="18" applyFont="1" applyFill="1" applyBorder="1" applyAlignment="1">
      <alignment horizontal="center"/>
    </xf>
    <xf numFmtId="0" fontId="8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6" fillId="0" borderId="0" xfId="6" applyFont="1" applyBorder="1" applyAlignment="1">
      <alignment horizontal="center" wrapText="1"/>
    </xf>
    <xf numFmtId="0" fontId="6" fillId="0" borderId="0" xfId="6" applyFont="1" applyAlignment="1">
      <alignment horizontal="center" wrapText="1"/>
    </xf>
    <xf numFmtId="0" fontId="37" fillId="0" borderId="1" xfId="3" applyFont="1" applyBorder="1" applyAlignment="1">
      <alignment horizontal="center" vertical="center" wrapText="1"/>
    </xf>
    <xf numFmtId="0" fontId="36" fillId="0" borderId="12" xfId="3" applyFont="1" applyBorder="1" applyAlignment="1">
      <alignment horizontal="center" wrapText="1"/>
    </xf>
    <xf numFmtId="0" fontId="36" fillId="0" borderId="13" xfId="3" applyFont="1" applyBorder="1" applyAlignment="1">
      <alignment horizontal="center" wrapText="1"/>
    </xf>
    <xf numFmtId="0" fontId="36" fillId="0" borderId="14" xfId="3" applyFont="1" applyBorder="1" applyAlignment="1">
      <alignment horizontal="center" wrapText="1"/>
    </xf>
    <xf numFmtId="0" fontId="36" fillId="0" borderId="15" xfId="3" applyFont="1" applyBorder="1" applyAlignment="1">
      <alignment horizontal="center" wrapText="1"/>
    </xf>
    <xf numFmtId="0" fontId="36" fillId="0" borderId="0" xfId="6" applyFont="1" applyBorder="1" applyAlignment="1">
      <alignment horizontal="center" wrapText="1"/>
    </xf>
    <xf numFmtId="0" fontId="36" fillId="0" borderId="0" xfId="6" applyFont="1" applyAlignment="1">
      <alignment horizontal="center" wrapText="1"/>
    </xf>
    <xf numFmtId="0" fontId="34" fillId="0" borderId="13" xfId="3" applyFont="1" applyBorder="1" applyAlignment="1">
      <alignment horizontal="center"/>
    </xf>
    <xf numFmtId="0" fontId="7" fillId="0" borderId="13" xfId="614" applyFont="1" applyFill="1" applyBorder="1" applyAlignment="1">
      <alignment horizontal="center" vertical="center" wrapText="1"/>
    </xf>
    <xf numFmtId="14" fontId="7" fillId="0" borderId="13" xfId="614" applyNumberFormat="1" applyFont="1" applyFill="1" applyBorder="1" applyAlignment="1">
      <alignment horizontal="center" vertical="center" wrapText="1"/>
    </xf>
    <xf numFmtId="0" fontId="35" fillId="0" borderId="13" xfId="614" applyFont="1" applyFill="1" applyBorder="1" applyAlignment="1">
      <alignment horizontal="center" vertical="center" wrapText="1"/>
    </xf>
    <xf numFmtId="168" fontId="35" fillId="0" borderId="13" xfId="614" applyNumberFormat="1" applyFont="1" applyFill="1" applyBorder="1" applyAlignment="1">
      <alignment horizontal="center" vertical="center" wrapText="1"/>
    </xf>
    <xf numFmtId="2" fontId="35" fillId="0" borderId="13" xfId="614" applyNumberFormat="1" applyFont="1" applyFill="1" applyBorder="1" applyAlignment="1">
      <alignment horizontal="center" vertical="center" wrapText="1"/>
    </xf>
    <xf numFmtId="2" fontId="7" fillId="0" borderId="13" xfId="614" applyNumberFormat="1" applyFont="1" applyFill="1" applyBorder="1" applyAlignment="1">
      <alignment horizontal="center" vertical="center" wrapText="1"/>
    </xf>
    <xf numFmtId="167" fontId="7" fillId="0" borderId="13" xfId="614" applyNumberFormat="1" applyFont="1" applyFill="1" applyBorder="1" applyAlignment="1">
      <alignment horizontal="center" vertical="center" wrapText="1"/>
    </xf>
    <xf numFmtId="0" fontId="7" fillId="0" borderId="13" xfId="614" applyFont="1" applyFill="1" applyBorder="1" applyAlignment="1">
      <alignment horizontal="center"/>
    </xf>
    <xf numFmtId="2" fontId="7" fillId="0" borderId="13" xfId="614" applyNumberFormat="1" applyFont="1" applyFill="1" applyBorder="1" applyAlignment="1">
      <alignment horizontal="center"/>
    </xf>
    <xf numFmtId="167" fontId="7" fillId="0" borderId="13" xfId="614" applyNumberFormat="1" applyFont="1" applyFill="1" applyBorder="1" applyAlignment="1">
      <alignment horizontal="center"/>
    </xf>
    <xf numFmtId="0" fontId="35" fillId="0" borderId="13" xfId="606" applyFont="1" applyFill="1" applyBorder="1" applyAlignment="1">
      <alignment horizontal="left" vertical="center" wrapText="1"/>
    </xf>
    <xf numFmtId="9" fontId="7" fillId="0" borderId="0" xfId="952" applyFont="1" applyAlignment="1">
      <alignment horizontal="center" vertical="center"/>
    </xf>
    <xf numFmtId="9" fontId="35" fillId="0" borderId="13" xfId="952" applyFont="1" applyFill="1" applyBorder="1" applyAlignment="1">
      <alignment horizontal="center" vertical="center" wrapText="1"/>
    </xf>
    <xf numFmtId="9" fontId="37" fillId="0" borderId="13" xfId="952" applyFont="1" applyFill="1" applyBorder="1" applyAlignment="1">
      <alignment horizontal="center" vertical="center" wrapText="1"/>
    </xf>
    <xf numFmtId="9" fontId="7" fillId="0" borderId="0" xfId="952" applyFont="1" applyBorder="1" applyAlignment="1">
      <alignment horizontal="center" vertical="center" wrapText="1"/>
    </xf>
    <xf numFmtId="9" fontId="7" fillId="0" borderId="0" xfId="952" applyFont="1" applyAlignment="1">
      <alignment horizontal="center" vertical="center" wrapText="1"/>
    </xf>
    <xf numFmtId="178" fontId="37" fillId="0" borderId="13" xfId="954" applyNumberFormat="1" applyFont="1" applyBorder="1" applyAlignment="1">
      <alignment horizontal="center" vertical="center" wrapText="1"/>
    </xf>
    <xf numFmtId="9" fontId="35" fillId="30" borderId="13" xfId="952" applyFont="1" applyFill="1" applyBorder="1" applyAlignment="1">
      <alignment horizontal="center" vertical="center"/>
    </xf>
    <xf numFmtId="9" fontId="37" fillId="30" borderId="13" xfId="952" applyFont="1" applyFill="1" applyBorder="1" applyAlignment="1">
      <alignment horizontal="center" vertical="center"/>
    </xf>
    <xf numFmtId="0" fontId="35" fillId="30" borderId="13" xfId="822" applyFont="1" applyFill="1" applyBorder="1" applyAlignment="1">
      <alignment horizontal="center" vertical="center"/>
    </xf>
    <xf numFmtId="0" fontId="37" fillId="30" borderId="13" xfId="822" applyFont="1" applyFill="1" applyBorder="1" applyAlignment="1">
      <alignment horizontal="center" vertical="center"/>
    </xf>
    <xf numFmtId="168" fontId="37" fillId="30" borderId="13" xfId="822" applyNumberFormat="1" applyFont="1" applyFill="1" applyBorder="1" applyAlignment="1">
      <alignment horizontal="center" vertical="center"/>
    </xf>
    <xf numFmtId="169" fontId="37" fillId="30" borderId="13" xfId="822" applyNumberFormat="1" applyFont="1" applyFill="1" applyBorder="1" applyAlignment="1">
      <alignment horizontal="center" vertical="center"/>
    </xf>
    <xf numFmtId="167" fontId="37" fillId="30" borderId="13" xfId="822" applyNumberFormat="1" applyFont="1" applyFill="1" applyBorder="1" applyAlignment="1">
      <alignment horizontal="center" vertical="center"/>
    </xf>
    <xf numFmtId="0" fontId="33" fillId="30" borderId="35" xfId="953" applyFont="1" applyFill="1" applyBorder="1" applyAlignment="1">
      <alignment horizontal="center" vertical="center" wrapText="1"/>
    </xf>
    <xf numFmtId="0" fontId="5" fillId="30" borderId="13" xfId="953" applyFont="1" applyFill="1" applyBorder="1" applyAlignment="1">
      <alignment horizontal="center" vertical="center" wrapText="1"/>
    </xf>
    <xf numFmtId="0" fontId="37" fillId="30" borderId="13" xfId="953" applyFont="1" applyFill="1" applyBorder="1" applyAlignment="1">
      <alignment horizontal="center" vertical="center" wrapText="1"/>
    </xf>
    <xf numFmtId="2" fontId="33" fillId="30" borderId="13" xfId="953" applyNumberFormat="1" applyFont="1" applyFill="1" applyBorder="1" applyAlignment="1">
      <alignment horizontal="center" vertical="center" wrapText="1"/>
    </xf>
    <xf numFmtId="4" fontId="37" fillId="30" borderId="13" xfId="953" applyNumberFormat="1" applyFont="1" applyFill="1" applyBorder="1" applyAlignment="1">
      <alignment horizontal="center" vertical="center" wrapText="1"/>
    </xf>
    <xf numFmtId="0" fontId="34" fillId="0" borderId="0" xfId="6" applyFont="1" applyAlignment="1"/>
    <xf numFmtId="0" fontId="6" fillId="0" borderId="0" xfId="6" applyFont="1" applyAlignment="1"/>
    <xf numFmtId="2" fontId="37" fillId="30" borderId="13" xfId="952" applyNumberFormat="1" applyFont="1" applyFill="1" applyBorder="1" applyAlignment="1">
      <alignment horizontal="center" vertical="center"/>
    </xf>
    <xf numFmtId="2" fontId="37" fillId="0" borderId="36" xfId="953" applyNumberFormat="1" applyFont="1" applyFill="1" applyBorder="1" applyAlignment="1">
      <alignment horizontal="center" vertical="center" wrapText="1"/>
    </xf>
    <xf numFmtId="2" fontId="80" fillId="30" borderId="44" xfId="953" applyNumberFormat="1" applyFont="1" applyFill="1" applyBorder="1" applyAlignment="1">
      <alignment horizontal="center" vertical="center" wrapText="1"/>
    </xf>
    <xf numFmtId="0" fontId="36" fillId="0" borderId="52" xfId="3" applyFont="1" applyBorder="1" applyAlignment="1">
      <alignment horizontal="center" wrapText="1"/>
    </xf>
    <xf numFmtId="0" fontId="36" fillId="0" borderId="36" xfId="3" applyFont="1" applyBorder="1" applyAlignment="1">
      <alignment horizontal="center" wrapText="1"/>
    </xf>
    <xf numFmtId="0" fontId="33" fillId="0" borderId="52" xfId="3" applyFont="1" applyBorder="1" applyAlignment="1">
      <alignment horizontal="center"/>
    </xf>
    <xf numFmtId="0" fontId="33" fillId="0" borderId="36" xfId="3" applyFont="1" applyBorder="1" applyAlignment="1">
      <alignment horizontal="center"/>
    </xf>
    <xf numFmtId="0" fontId="35" fillId="0" borderId="52" xfId="3" applyFont="1" applyFill="1" applyBorder="1" applyAlignment="1">
      <alignment horizontal="center" vertical="center"/>
    </xf>
    <xf numFmtId="0" fontId="33" fillId="0" borderId="36" xfId="3" applyFont="1" applyFill="1" applyBorder="1" applyAlignment="1">
      <alignment horizontal="center" vertical="center"/>
    </xf>
    <xf numFmtId="1" fontId="37" fillId="0" borderId="35" xfId="10" applyNumberFormat="1" applyFont="1" applyFill="1" applyBorder="1" applyAlignment="1">
      <alignment horizontal="center" vertical="center"/>
    </xf>
    <xf numFmtId="2" fontId="7" fillId="0" borderId="36" xfId="13" applyNumberFormat="1" applyFont="1" applyFill="1" applyBorder="1" applyAlignment="1">
      <alignment horizontal="center" vertical="center" wrapText="1"/>
    </xf>
    <xf numFmtId="0" fontId="33" fillId="0" borderId="35" xfId="13" applyFont="1" applyFill="1" applyBorder="1" applyAlignment="1">
      <alignment horizontal="center"/>
    </xf>
    <xf numFmtId="2" fontId="7" fillId="0" borderId="36" xfId="13" applyNumberFormat="1" applyFont="1" applyFill="1" applyBorder="1" applyAlignment="1">
      <alignment horizontal="center" vertical="center"/>
    </xf>
    <xf numFmtId="0" fontId="33" fillId="0" borderId="35" xfId="12" applyFont="1" applyFill="1" applyBorder="1" applyAlignment="1">
      <alignment horizontal="center" vertical="center"/>
    </xf>
    <xf numFmtId="0" fontId="37" fillId="0" borderId="35" xfId="10" applyFont="1" applyFill="1" applyBorder="1" applyAlignment="1">
      <alignment horizontal="center" vertical="center" wrapText="1"/>
    </xf>
    <xf numFmtId="2" fontId="7" fillId="0" borderId="36" xfId="10" applyNumberFormat="1" applyFont="1" applyFill="1" applyBorder="1" applyAlignment="1">
      <alignment horizontal="center" vertical="center" wrapText="1"/>
    </xf>
    <xf numFmtId="0" fontId="33" fillId="0" borderId="35" xfId="10" applyFont="1" applyFill="1" applyBorder="1" applyAlignment="1">
      <alignment horizontal="center"/>
    </xf>
    <xf numFmtId="167" fontId="37" fillId="0" borderId="35" xfId="10" applyNumberFormat="1" applyFont="1" applyFill="1" applyBorder="1" applyAlignment="1">
      <alignment horizontal="center"/>
    </xf>
    <xf numFmtId="2" fontId="7" fillId="0" borderId="36" xfId="10" applyNumberFormat="1" applyFont="1" applyFill="1" applyBorder="1" applyAlignment="1">
      <alignment horizontal="center" vertical="center"/>
    </xf>
    <xf numFmtId="0" fontId="33" fillId="0" borderId="35" xfId="12" applyFont="1" applyFill="1" applyBorder="1" applyAlignment="1">
      <alignment horizontal="center"/>
    </xf>
    <xf numFmtId="167" fontId="37" fillId="0" borderId="35" xfId="10" applyNumberFormat="1" applyFont="1" applyFill="1" applyBorder="1" applyAlignment="1">
      <alignment horizontal="center" vertical="center"/>
    </xf>
    <xf numFmtId="167" fontId="37" fillId="0" borderId="35" xfId="12" applyNumberFormat="1" applyFont="1" applyFill="1" applyBorder="1" applyAlignment="1">
      <alignment horizontal="center" vertical="center"/>
    </xf>
    <xf numFmtId="167" fontId="37" fillId="0" borderId="3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/>
    </xf>
    <xf numFmtId="167" fontId="37" fillId="0" borderId="35" xfId="606" applyNumberFormat="1" applyFont="1" applyFill="1" applyBorder="1" applyAlignment="1">
      <alignment horizontal="center" vertical="center" wrapText="1"/>
    </xf>
    <xf numFmtId="2" fontId="7" fillId="0" borderId="36" xfId="606" applyNumberFormat="1" applyFont="1" applyFill="1" applyBorder="1" applyAlignment="1">
      <alignment horizontal="center" vertical="center" wrapText="1"/>
    </xf>
    <xf numFmtId="0" fontId="33" fillId="0" borderId="35" xfId="606" applyFont="1" applyFill="1" applyBorder="1" applyAlignment="1">
      <alignment horizontal="center"/>
    </xf>
    <xf numFmtId="0" fontId="33" fillId="0" borderId="35" xfId="8" applyFont="1" applyFill="1" applyBorder="1" applyAlignment="1">
      <alignment horizontal="center" vertical="center" wrapText="1"/>
    </xf>
    <xf numFmtId="2" fontId="37" fillId="0" borderId="35" xfId="10" applyNumberFormat="1" applyFont="1" applyFill="1" applyBorder="1" applyAlignment="1">
      <alignment horizontal="center" vertical="center"/>
    </xf>
    <xf numFmtId="0" fontId="35" fillId="0" borderId="35" xfId="3" applyFont="1" applyFill="1" applyBorder="1" applyAlignment="1">
      <alignment horizontal="center" vertical="center"/>
    </xf>
    <xf numFmtId="167" fontId="37" fillId="0" borderId="35" xfId="10" applyNumberFormat="1" applyFont="1" applyFill="1" applyBorder="1" applyAlignment="1">
      <alignment horizontal="center" vertical="center" wrapText="1"/>
    </xf>
    <xf numFmtId="0" fontId="37" fillId="0" borderId="35" xfId="10" applyFont="1" applyFill="1" applyBorder="1" applyAlignment="1">
      <alignment horizontal="center" vertical="center"/>
    </xf>
    <xf numFmtId="0" fontId="7" fillId="0" borderId="35" xfId="12" applyFont="1" applyFill="1" applyBorder="1" applyAlignment="1">
      <alignment horizontal="center" vertical="center" wrapText="1"/>
    </xf>
    <xf numFmtId="2" fontId="7" fillId="0" borderId="36" xfId="12" applyNumberFormat="1" applyFont="1" applyFill="1" applyBorder="1" applyAlignment="1">
      <alignment horizontal="center" vertical="center" wrapText="1"/>
    </xf>
    <xf numFmtId="0" fontId="35" fillId="0" borderId="35" xfId="15" applyFont="1" applyFill="1" applyBorder="1" applyAlignment="1">
      <alignment horizontal="center" vertical="center" wrapText="1"/>
    </xf>
    <xf numFmtId="1" fontId="7" fillId="0" borderId="36" xfId="15" applyNumberFormat="1" applyFont="1" applyFill="1" applyBorder="1" applyAlignment="1">
      <alignment horizontal="center" vertical="center" wrapText="1"/>
    </xf>
    <xf numFmtId="0" fontId="35" fillId="0" borderId="35" xfId="15" applyFont="1" applyFill="1" applyBorder="1" applyAlignment="1">
      <alignment horizontal="center"/>
    </xf>
    <xf numFmtId="0" fontId="35" fillId="0" borderId="35" xfId="10" applyFont="1" applyFill="1" applyBorder="1" applyAlignment="1">
      <alignment horizontal="center" vertical="center"/>
    </xf>
    <xf numFmtId="0" fontId="35" fillId="0" borderId="35" xfId="15" applyFont="1" applyFill="1" applyBorder="1" applyAlignment="1">
      <alignment horizontal="center" vertical="center"/>
    </xf>
    <xf numFmtId="2" fontId="7" fillId="0" borderId="36" xfId="15" applyNumberFormat="1" applyFont="1" applyFill="1" applyBorder="1" applyAlignment="1">
      <alignment horizontal="center" vertical="center"/>
    </xf>
    <xf numFmtId="0" fontId="35" fillId="0" borderId="35" xfId="10" applyFont="1" applyFill="1" applyBorder="1" applyAlignment="1">
      <alignment horizontal="center" vertical="center" wrapText="1"/>
    </xf>
    <xf numFmtId="1" fontId="7" fillId="0" borderId="36" xfId="10" applyNumberFormat="1" applyFont="1" applyFill="1" applyBorder="1" applyAlignment="1">
      <alignment horizontal="center" vertical="center" wrapText="1"/>
    </xf>
    <xf numFmtId="0" fontId="35" fillId="0" borderId="35" xfId="10" applyFont="1" applyFill="1" applyBorder="1" applyAlignment="1">
      <alignment horizontal="center"/>
    </xf>
    <xf numFmtId="0" fontId="35" fillId="0" borderId="35" xfId="12" applyFont="1" applyFill="1" applyBorder="1" applyAlignment="1">
      <alignment horizontal="center" vertical="center" wrapText="1"/>
    </xf>
    <xf numFmtId="0" fontId="7" fillId="0" borderId="35" xfId="10" applyFont="1" applyFill="1" applyBorder="1" applyAlignment="1">
      <alignment horizontal="center" vertical="center"/>
    </xf>
    <xf numFmtId="2" fontId="7" fillId="0" borderId="36" xfId="12" applyNumberFormat="1" applyFont="1" applyFill="1" applyBorder="1" applyAlignment="1">
      <alignment horizontal="center" vertical="center"/>
    </xf>
    <xf numFmtId="0" fontId="35" fillId="0" borderId="35" xfId="8" applyFont="1" applyFill="1" applyBorder="1" applyAlignment="1">
      <alignment horizontal="center" vertical="center" wrapText="1"/>
    </xf>
    <xf numFmtId="1" fontId="7" fillId="0" borderId="36" xfId="8" applyNumberFormat="1" applyFont="1" applyFill="1" applyBorder="1" applyAlignment="1">
      <alignment horizontal="center" vertical="center" wrapText="1"/>
    </xf>
    <xf numFmtId="0" fontId="7" fillId="0" borderId="35" xfId="8" applyFont="1" applyFill="1" applyBorder="1" applyAlignment="1">
      <alignment horizontal="center"/>
    </xf>
    <xf numFmtId="0" fontId="7" fillId="0" borderId="35" xfId="8" applyFont="1" applyFill="1" applyBorder="1" applyAlignment="1">
      <alignment horizontal="center" vertical="center" wrapText="1"/>
    </xf>
    <xf numFmtId="0" fontId="7" fillId="0" borderId="35" xfId="10" applyFont="1" applyFill="1" applyBorder="1" applyAlignment="1">
      <alignment horizontal="center"/>
    </xf>
    <xf numFmtId="16" fontId="7" fillId="0" borderId="35" xfId="10" applyNumberFormat="1" applyFont="1" applyFill="1" applyBorder="1" applyAlignment="1">
      <alignment horizontal="center" vertical="center"/>
    </xf>
    <xf numFmtId="0" fontId="35" fillId="0" borderId="35" xfId="17" applyFont="1" applyFill="1" applyBorder="1" applyAlignment="1">
      <alignment horizontal="center" vertical="center" wrapText="1"/>
    </xf>
    <xf numFmtId="1" fontId="7" fillId="0" borderId="36" xfId="17" applyNumberFormat="1" applyFont="1" applyFill="1" applyBorder="1" applyAlignment="1">
      <alignment horizontal="center" vertical="center" wrapText="1"/>
    </xf>
    <xf numFmtId="0" fontId="7" fillId="0" borderId="35" xfId="17" applyFont="1" applyFill="1" applyBorder="1" applyAlignment="1">
      <alignment horizontal="center"/>
    </xf>
    <xf numFmtId="1" fontId="7" fillId="0" borderId="36" xfId="12" applyNumberFormat="1" applyFont="1" applyFill="1" applyBorder="1" applyAlignment="1">
      <alignment horizontal="center" vertical="center" wrapText="1"/>
    </xf>
    <xf numFmtId="0" fontId="7" fillId="0" borderId="35" xfId="12" applyFont="1" applyFill="1" applyBorder="1" applyAlignment="1">
      <alignment horizontal="center"/>
    </xf>
    <xf numFmtId="2" fontId="7" fillId="0" borderId="36" xfId="12" applyNumberFormat="1" applyFont="1" applyFill="1" applyBorder="1" applyAlignment="1">
      <alignment horizontal="center"/>
    </xf>
    <xf numFmtId="0" fontId="7" fillId="0" borderId="35" xfId="12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9" fontId="35" fillId="30" borderId="35" xfId="952" applyFont="1" applyFill="1" applyBorder="1" applyAlignment="1">
      <alignment horizontal="center" vertical="center"/>
    </xf>
    <xf numFmtId="2" fontId="37" fillId="30" borderId="36" xfId="952" applyNumberFormat="1" applyFont="1" applyFill="1" applyBorder="1" applyAlignment="1">
      <alignment horizontal="center" vertical="center"/>
    </xf>
    <xf numFmtId="2" fontId="37" fillId="0" borderId="36" xfId="952" applyNumberFormat="1" applyFont="1" applyFill="1" applyBorder="1" applyAlignment="1">
      <alignment horizontal="center" vertical="center" wrapText="1"/>
    </xf>
    <xf numFmtId="9" fontId="35" fillId="0" borderId="35" xfId="952" applyFont="1" applyFill="1" applyBorder="1" applyAlignment="1">
      <alignment horizontal="center" vertical="center" wrapText="1"/>
    </xf>
    <xf numFmtId="0" fontId="35" fillId="30" borderId="35" xfId="822" applyFont="1" applyFill="1" applyBorder="1" applyAlignment="1">
      <alignment horizontal="center" vertical="center"/>
    </xf>
    <xf numFmtId="2" fontId="37" fillId="30" borderId="36" xfId="822" applyNumberFormat="1" applyFont="1" applyFill="1" applyBorder="1" applyAlignment="1">
      <alignment horizontal="center" vertical="center"/>
    </xf>
    <xf numFmtId="0" fontId="7" fillId="0" borderId="35" xfId="614" applyFont="1" applyFill="1" applyBorder="1" applyAlignment="1">
      <alignment horizontal="center" vertical="center" wrapText="1"/>
    </xf>
    <xf numFmtId="2" fontId="7" fillId="0" borderId="36" xfId="614" applyNumberFormat="1" applyFont="1" applyFill="1" applyBorder="1" applyAlignment="1">
      <alignment horizontal="center" vertical="center" wrapText="1"/>
    </xf>
    <xf numFmtId="0" fontId="7" fillId="0" borderId="35" xfId="614" applyFont="1" applyFill="1" applyBorder="1" applyAlignment="1">
      <alignment horizontal="center"/>
    </xf>
    <xf numFmtId="169" fontId="7" fillId="0" borderId="13" xfId="13" applyNumberFormat="1" applyFont="1" applyFill="1" applyBorder="1" applyAlignment="1">
      <alignment horizontal="center"/>
    </xf>
    <xf numFmtId="167" fontId="7" fillId="0" borderId="13" xfId="10" applyNumberFormat="1" applyFont="1" applyFill="1" applyBorder="1" applyAlignment="1">
      <alignment horizontal="center" vertical="center"/>
    </xf>
    <xf numFmtId="0" fontId="6" fillId="0" borderId="0" xfId="6" applyFont="1" applyAlignment="1">
      <alignment vertical="center"/>
    </xf>
    <xf numFmtId="0" fontId="37" fillId="30" borderId="43" xfId="953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horizontal="center" wrapText="1"/>
    </xf>
    <xf numFmtId="173" fontId="37" fillId="0" borderId="36" xfId="95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/>
    <xf numFmtId="0" fontId="33" fillId="0" borderId="13" xfId="0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76" fillId="0" borderId="13" xfId="0" quotePrefix="1" applyFont="1" applyBorder="1" applyAlignment="1">
      <alignment horizontal="center" vertical="top" wrapText="1"/>
    </xf>
    <xf numFmtId="0" fontId="76" fillId="0" borderId="13" xfId="0" quotePrefix="1" applyNumberFormat="1" applyFont="1" applyBorder="1" applyAlignment="1">
      <alignment horizontal="center" vertical="top" wrapText="1"/>
    </xf>
    <xf numFmtId="49" fontId="76" fillId="0" borderId="13" xfId="0" applyNumberFormat="1" applyFont="1" applyBorder="1" applyAlignment="1">
      <alignment horizontal="center" vertical="top" wrapText="1"/>
    </xf>
    <xf numFmtId="1" fontId="76" fillId="0" borderId="13" xfId="0" quotePrefix="1" applyNumberFormat="1" applyFont="1" applyBorder="1" applyAlignment="1">
      <alignment horizontal="center" vertical="top" wrapText="1"/>
    </xf>
    <xf numFmtId="0" fontId="117" fillId="0" borderId="0" xfId="0" applyFont="1" applyAlignment="1">
      <alignment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13" xfId="0" applyFont="1" applyBorder="1" applyAlignment="1">
      <alignment vertical="top" wrapText="1"/>
    </xf>
    <xf numFmtId="0" fontId="78" fillId="0" borderId="0" xfId="0" applyFont="1" applyAlignment="1">
      <alignment horizontal="center"/>
    </xf>
    <xf numFmtId="0" fontId="78" fillId="0" borderId="0" xfId="0" applyFont="1"/>
    <xf numFmtId="1" fontId="33" fillId="0" borderId="13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1" fontId="33" fillId="30" borderId="13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/>
    </xf>
    <xf numFmtId="0" fontId="116" fillId="0" borderId="0" xfId="0" applyFont="1" applyBorder="1"/>
    <xf numFmtId="9" fontId="37" fillId="0" borderId="13" xfId="0" applyNumberFormat="1" applyFont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" fontId="29" fillId="0" borderId="0" xfId="0" applyNumberFormat="1" applyFont="1"/>
    <xf numFmtId="0" fontId="33" fillId="0" borderId="13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0" fontId="64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104" fillId="0" borderId="0" xfId="0" applyFont="1"/>
    <xf numFmtId="0" fontId="33" fillId="2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2" fontId="33" fillId="0" borderId="36" xfId="952" applyNumberFormat="1" applyFont="1" applyFill="1" applyBorder="1" applyAlignment="1">
      <alignment horizontal="center" vertical="center" wrapText="1"/>
    </xf>
    <xf numFmtId="0" fontId="34" fillId="0" borderId="0" xfId="18" applyFont="1" applyAlignment="1">
      <alignment vertical="center"/>
    </xf>
    <xf numFmtId="0" fontId="78" fillId="30" borderId="13" xfId="0" applyFont="1" applyFill="1" applyBorder="1" applyAlignment="1">
      <alignment horizontal="center" vertical="top" wrapText="1"/>
    </xf>
    <xf numFmtId="0" fontId="78" fillId="30" borderId="13" xfId="0" quotePrefix="1" applyFont="1" applyFill="1" applyBorder="1" applyAlignment="1">
      <alignment horizontal="center" vertical="top" wrapText="1"/>
    </xf>
    <xf numFmtId="0" fontId="37" fillId="30" borderId="13" xfId="0" applyFont="1" applyFill="1" applyBorder="1" applyAlignment="1">
      <alignment vertical="center" wrapText="1"/>
    </xf>
    <xf numFmtId="0" fontId="33" fillId="30" borderId="13" xfId="0" applyFont="1" applyFill="1" applyBorder="1" applyAlignment="1">
      <alignment horizontal="center" vertical="center" wrapText="1"/>
    </xf>
    <xf numFmtId="2" fontId="33" fillId="30" borderId="13" xfId="0" applyNumberFormat="1" applyFont="1" applyFill="1" applyBorder="1" applyAlignment="1">
      <alignment horizontal="center" vertical="center" wrapText="1"/>
    </xf>
    <xf numFmtId="165" fontId="118" fillId="0" borderId="14" xfId="951" applyFont="1" applyBorder="1" applyAlignment="1">
      <alignment horizontal="center" vertical="center"/>
    </xf>
    <xf numFmtId="165" fontId="118" fillId="0" borderId="13" xfId="951" applyFont="1" applyBorder="1" applyAlignment="1">
      <alignment horizontal="center" vertical="center"/>
    </xf>
    <xf numFmtId="165" fontId="118" fillId="0" borderId="13" xfId="951" applyFont="1" applyFill="1" applyBorder="1" applyAlignment="1">
      <alignment horizontal="center" vertical="center"/>
    </xf>
    <xf numFmtId="165" fontId="118" fillId="27" borderId="13" xfId="951" applyFont="1" applyFill="1" applyBorder="1" applyAlignment="1">
      <alignment horizontal="center" vertical="center"/>
    </xf>
    <xf numFmtId="165" fontId="118" fillId="0" borderId="13" xfId="951" applyFont="1" applyFill="1" applyBorder="1" applyAlignment="1">
      <alignment vertical="center"/>
    </xf>
    <xf numFmtId="165" fontId="119" fillId="27" borderId="13" xfId="951" applyFont="1" applyFill="1" applyBorder="1" applyAlignment="1">
      <alignment horizontal="center" vertical="center"/>
    </xf>
    <xf numFmtId="2" fontId="37" fillId="0" borderId="13" xfId="953" applyNumberFormat="1" applyFont="1" applyFill="1" applyBorder="1" applyAlignment="1">
      <alignment horizontal="center" vertical="center" wrapText="1"/>
    </xf>
    <xf numFmtId="168" fontId="37" fillId="0" borderId="13" xfId="953" applyNumberFormat="1" applyFont="1" applyFill="1" applyBorder="1" applyAlignment="1">
      <alignment horizontal="center" vertical="center" wrapText="1"/>
    </xf>
    <xf numFmtId="0" fontId="37" fillId="0" borderId="13" xfId="953" applyFont="1" applyBorder="1" applyAlignment="1">
      <alignment horizontal="center" vertical="center" wrapText="1"/>
    </xf>
    <xf numFmtId="0" fontId="37" fillId="0" borderId="9" xfId="3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11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167" fontId="35" fillId="0" borderId="13" xfId="10" applyNumberFormat="1" applyFont="1" applyFill="1" applyBorder="1" applyAlignment="1">
      <alignment horizontal="center" vertical="center" wrapText="1"/>
    </xf>
    <xf numFmtId="0" fontId="37" fillId="0" borderId="13" xfId="10" applyFont="1" applyFill="1" applyBorder="1" applyAlignment="1">
      <alignment horizontal="center" vertical="center"/>
    </xf>
    <xf numFmtId="0" fontId="7" fillId="0" borderId="13" xfId="949" applyFont="1" applyFill="1" applyBorder="1" applyAlignment="1">
      <alignment horizontal="center" wrapText="1"/>
    </xf>
    <xf numFmtId="2" fontId="7" fillId="0" borderId="13" xfId="949" applyNumberFormat="1" applyFont="1" applyFill="1" applyBorder="1" applyAlignment="1">
      <alignment horizontal="center" vertical="center"/>
    </xf>
    <xf numFmtId="2" fontId="6" fillId="0" borderId="0" xfId="685" applyNumberFormat="1" applyFont="1" applyAlignment="1">
      <alignment horizontal="center" vertical="center" wrapText="1"/>
    </xf>
    <xf numFmtId="0" fontId="35" fillId="0" borderId="13" xfId="851" applyFont="1" applyFill="1" applyBorder="1" applyAlignment="1">
      <alignment horizontal="center" vertical="center" wrapText="1"/>
    </xf>
    <xf numFmtId="2" fontId="35" fillId="0" borderId="13" xfId="851" applyNumberFormat="1" applyFont="1" applyFill="1" applyBorder="1" applyAlignment="1">
      <alignment horizontal="center" vertical="center" wrapText="1"/>
    </xf>
    <xf numFmtId="2" fontId="7" fillId="0" borderId="13" xfId="851" applyNumberFormat="1" applyFont="1" applyFill="1" applyBorder="1"/>
    <xf numFmtId="0" fontId="7" fillId="0" borderId="13" xfId="17" applyFont="1" applyFill="1" applyBorder="1" applyAlignment="1">
      <alignment horizontal="center" vertical="center"/>
    </xf>
    <xf numFmtId="0" fontId="47" fillId="0" borderId="13" xfId="12" applyFont="1" applyFill="1" applyBorder="1" applyAlignment="1">
      <alignment horizontal="center" vertical="center"/>
    </xf>
    <xf numFmtId="0" fontId="7" fillId="0" borderId="13" xfId="614" applyFont="1" applyFill="1" applyBorder="1" applyAlignment="1">
      <alignment horizontal="center" vertical="center"/>
    </xf>
    <xf numFmtId="0" fontId="35" fillId="0" borderId="13" xfId="3" applyFont="1" applyFill="1" applyBorder="1" applyAlignment="1">
      <alignment horizontal="center" vertical="center" wrapText="1"/>
    </xf>
    <xf numFmtId="0" fontId="125" fillId="0" borderId="13" xfId="839" applyFont="1" applyFill="1" applyBorder="1" applyAlignment="1">
      <alignment horizontal="center" vertical="center" wrapText="1"/>
    </xf>
    <xf numFmtId="0" fontId="25" fillId="0" borderId="13" xfId="839" applyFont="1" applyFill="1" applyBorder="1" applyAlignment="1">
      <alignment horizontal="center" vertical="center" wrapText="1"/>
    </xf>
    <xf numFmtId="0" fontId="35" fillId="30" borderId="13" xfId="10" applyFont="1" applyFill="1" applyBorder="1" applyAlignment="1">
      <alignment horizontal="center" vertical="center" wrapText="1"/>
    </xf>
    <xf numFmtId="0" fontId="126" fillId="0" borderId="13" xfId="15" applyFont="1" applyFill="1" applyBorder="1" applyAlignment="1">
      <alignment horizontal="center" vertical="center" wrapText="1"/>
    </xf>
    <xf numFmtId="0" fontId="35" fillId="0" borderId="13" xfId="949" applyFont="1" applyFill="1" applyBorder="1" applyAlignment="1">
      <alignment horizontal="center" vertical="center" wrapText="1"/>
    </xf>
    <xf numFmtId="0" fontId="7" fillId="0" borderId="13" xfId="949" applyFont="1" applyFill="1" applyBorder="1" applyAlignment="1">
      <alignment horizontal="center" vertical="center" wrapText="1"/>
    </xf>
    <xf numFmtId="0" fontId="128" fillId="30" borderId="13" xfId="10" applyFont="1" applyFill="1" applyBorder="1" applyAlignment="1">
      <alignment horizontal="center" vertical="center" wrapText="1"/>
    </xf>
    <xf numFmtId="0" fontId="129" fillId="0" borderId="0" xfId="0" applyFont="1" applyAlignment="1">
      <alignment vertical="center"/>
    </xf>
    <xf numFmtId="0" fontId="129" fillId="0" borderId="0" xfId="0" applyFont="1"/>
    <xf numFmtId="2" fontId="37" fillId="30" borderId="44" xfId="953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wrapText="1"/>
    </xf>
    <xf numFmtId="0" fontId="64" fillId="37" borderId="13" xfId="798" applyFont="1" applyFill="1" applyBorder="1" applyAlignment="1">
      <alignment horizontal="center" vertical="center"/>
    </xf>
    <xf numFmtId="0" fontId="64" fillId="38" borderId="13" xfId="798" applyFont="1" applyFill="1" applyBorder="1" applyAlignment="1">
      <alignment horizontal="center" vertical="center"/>
    </xf>
    <xf numFmtId="0" fontId="64" fillId="30" borderId="13" xfId="798" applyFont="1" applyFill="1" applyBorder="1" applyAlignment="1">
      <alignment horizontal="center" vertical="center"/>
    </xf>
    <xf numFmtId="0" fontId="64" fillId="35" borderId="13" xfId="798" applyFont="1" applyFill="1" applyBorder="1" applyAlignment="1">
      <alignment horizontal="center" vertical="center"/>
    </xf>
    <xf numFmtId="0" fontId="64" fillId="36" borderId="13" xfId="798" applyFont="1" applyFill="1" applyBorder="1" applyAlignment="1">
      <alignment horizontal="center" vertical="center"/>
    </xf>
    <xf numFmtId="0" fontId="6" fillId="0" borderId="0" xfId="65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7" fillId="39" borderId="0" xfId="617" applyFont="1" applyFill="1" applyBorder="1" applyAlignment="1">
      <alignment horizontal="center" vertical="center"/>
    </xf>
    <xf numFmtId="0" fontId="6" fillId="37" borderId="0" xfId="617" applyFont="1" applyFill="1" applyBorder="1" applyAlignment="1">
      <alignment horizontal="center" vertical="center"/>
    </xf>
    <xf numFmtId="0" fontId="6" fillId="38" borderId="0" xfId="617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9" borderId="0" xfId="822" applyFont="1" applyFill="1" applyBorder="1" applyAlignment="1">
      <alignment horizontal="center" vertical="center"/>
    </xf>
    <xf numFmtId="0" fontId="6" fillId="37" borderId="0" xfId="822" applyFont="1" applyFill="1" applyBorder="1" applyAlignment="1">
      <alignment horizontal="center" vertical="center"/>
    </xf>
    <xf numFmtId="0" fontId="6" fillId="38" borderId="0" xfId="822" applyFont="1" applyFill="1" applyBorder="1" applyAlignment="1">
      <alignment horizontal="center" vertical="center"/>
    </xf>
    <xf numFmtId="0" fontId="6" fillId="30" borderId="0" xfId="822" applyFont="1" applyFill="1" applyBorder="1" applyAlignment="1">
      <alignment horizontal="center" vertical="center"/>
    </xf>
    <xf numFmtId="0" fontId="6" fillId="35" borderId="0" xfId="822" applyFont="1" applyFill="1" applyBorder="1" applyAlignment="1">
      <alignment horizontal="center" vertical="center"/>
    </xf>
    <xf numFmtId="0" fontId="6" fillId="36" borderId="0" xfId="822" applyFont="1" applyFill="1" applyBorder="1" applyAlignment="1">
      <alignment horizontal="center" vertical="center"/>
    </xf>
    <xf numFmtId="0" fontId="7" fillId="0" borderId="0" xfId="798" applyFont="1" applyBorder="1" applyAlignment="1">
      <alignment horizontal="center" vertical="center"/>
    </xf>
    <xf numFmtId="2" fontId="37" fillId="0" borderId="13" xfId="6" applyNumberFormat="1" applyFont="1" applyFill="1" applyBorder="1" applyAlignment="1">
      <alignment horizontal="center" vertical="center"/>
    </xf>
    <xf numFmtId="2" fontId="37" fillId="0" borderId="13" xfId="3" applyNumberFormat="1" applyFont="1" applyFill="1" applyBorder="1" applyAlignment="1">
      <alignment horizontal="center" vertical="center"/>
    </xf>
    <xf numFmtId="0" fontId="7" fillId="39" borderId="0" xfId="822" applyFont="1" applyFill="1" applyBorder="1" applyAlignment="1">
      <alignment horizontal="center" vertical="center"/>
    </xf>
    <xf numFmtId="0" fontId="7" fillId="37" borderId="0" xfId="822" applyFont="1" applyFill="1" applyBorder="1" applyAlignment="1">
      <alignment horizontal="center" vertical="center"/>
    </xf>
    <xf numFmtId="0" fontId="7" fillId="38" borderId="0" xfId="822" applyFont="1" applyFill="1" applyBorder="1" applyAlignment="1">
      <alignment horizontal="center" vertical="center"/>
    </xf>
    <xf numFmtId="0" fontId="7" fillId="30" borderId="0" xfId="822" applyFont="1" applyFill="1" applyBorder="1" applyAlignment="1">
      <alignment horizontal="center" vertical="center"/>
    </xf>
    <xf numFmtId="0" fontId="7" fillId="35" borderId="0" xfId="822" applyFont="1" applyFill="1" applyBorder="1" applyAlignment="1">
      <alignment horizontal="center" vertical="center"/>
    </xf>
    <xf numFmtId="0" fontId="7" fillId="36" borderId="0" xfId="822" applyFont="1" applyFill="1" applyBorder="1" applyAlignment="1">
      <alignment horizontal="center" vertical="center"/>
    </xf>
    <xf numFmtId="0" fontId="7" fillId="0" borderId="0" xfId="822" applyFont="1" applyBorder="1" applyAlignment="1">
      <alignment horizontal="center" vertical="center"/>
    </xf>
    <xf numFmtId="0" fontId="36" fillId="39" borderId="0" xfId="685" applyFont="1" applyFill="1" applyAlignment="1">
      <alignment horizontal="center" vertical="center" wrapText="1"/>
    </xf>
    <xf numFmtId="0" fontId="36" fillId="37" borderId="0" xfId="685" applyFont="1" applyFill="1" applyAlignment="1">
      <alignment horizontal="center" vertical="center" wrapText="1"/>
    </xf>
    <xf numFmtId="0" fontId="36" fillId="38" borderId="0" xfId="685" applyFont="1" applyFill="1" applyAlignment="1">
      <alignment horizontal="center" vertical="center" wrapText="1"/>
    </xf>
    <xf numFmtId="0" fontId="36" fillId="30" borderId="0" xfId="685" applyFont="1" applyFill="1" applyAlignment="1">
      <alignment horizontal="center" vertical="center" wrapText="1"/>
    </xf>
    <xf numFmtId="0" fontId="36" fillId="35" borderId="0" xfId="685" applyFont="1" applyFill="1" applyAlignment="1">
      <alignment horizontal="center" vertical="center" wrapText="1"/>
    </xf>
    <xf numFmtId="0" fontId="36" fillId="36" borderId="0" xfId="685" applyFont="1" applyFill="1" applyAlignment="1">
      <alignment horizontal="center" vertical="center" wrapText="1"/>
    </xf>
    <xf numFmtId="2" fontId="36" fillId="0" borderId="0" xfId="685" applyNumberFormat="1" applyFont="1" applyAlignment="1">
      <alignment horizontal="center" vertical="center" wrapText="1"/>
    </xf>
    <xf numFmtId="0" fontId="37" fillId="0" borderId="0" xfId="804" applyFont="1" applyAlignment="1">
      <alignment vertical="center" wrapText="1"/>
    </xf>
    <xf numFmtId="0" fontId="6" fillId="27" borderId="0" xfId="798" applyFont="1" applyFill="1" applyAlignment="1">
      <alignment horizontal="center" vertical="center"/>
    </xf>
    <xf numFmtId="0" fontId="6" fillId="27" borderId="0" xfId="798" applyFont="1" applyFill="1" applyBorder="1" applyAlignment="1">
      <alignment horizontal="center" vertical="center"/>
    </xf>
    <xf numFmtId="0" fontId="6" fillId="39" borderId="0" xfId="1" applyFont="1" applyFill="1" applyBorder="1" applyAlignment="1">
      <alignment horizontal="center" vertical="center"/>
    </xf>
    <xf numFmtId="0" fontId="6" fillId="37" borderId="0" xfId="1" applyFont="1" applyFill="1" applyBorder="1" applyAlignment="1">
      <alignment horizontal="center" vertical="center"/>
    </xf>
    <xf numFmtId="0" fontId="6" fillId="38" borderId="0" xfId="1" applyFont="1" applyFill="1" applyBorder="1" applyAlignment="1">
      <alignment horizontal="center" vertical="center"/>
    </xf>
    <xf numFmtId="0" fontId="6" fillId="30" borderId="0" xfId="1" applyFont="1" applyFill="1" applyBorder="1" applyAlignment="1">
      <alignment horizontal="center" vertical="center"/>
    </xf>
    <xf numFmtId="0" fontId="6" fillId="35" borderId="0" xfId="1" applyFont="1" applyFill="1" applyBorder="1" applyAlignment="1">
      <alignment horizontal="center" vertical="center"/>
    </xf>
    <xf numFmtId="0" fontId="6" fillId="36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30" fillId="27" borderId="0" xfId="798" applyFont="1" applyFill="1" applyAlignment="1">
      <alignment vertical="center"/>
    </xf>
    <xf numFmtId="0" fontId="64" fillId="0" borderId="0" xfId="798" applyFont="1" applyBorder="1" applyAlignment="1">
      <alignment horizontal="center" vertical="center"/>
    </xf>
    <xf numFmtId="0" fontId="64" fillId="27" borderId="0" xfId="798" applyFont="1" applyFill="1" applyAlignment="1">
      <alignment horizontal="center" vertical="center"/>
    </xf>
    <xf numFmtId="0" fontId="64" fillId="27" borderId="0" xfId="798" applyFont="1" applyFill="1" applyAlignment="1">
      <alignment vertical="center"/>
    </xf>
    <xf numFmtId="0" fontId="6" fillId="27" borderId="0" xfId="16" applyFont="1" applyFill="1" applyAlignment="1">
      <alignment horizontal="left" vertical="center"/>
    </xf>
    <xf numFmtId="0" fontId="33" fillId="27" borderId="0" xfId="16" applyFont="1" applyFill="1" applyAlignment="1">
      <alignment horizontal="center" vertical="center"/>
    </xf>
    <xf numFmtId="0" fontId="33" fillId="27" borderId="0" xfId="16" applyFont="1" applyFill="1" applyAlignment="1">
      <alignment horizontal="center" vertical="center" wrapText="1"/>
    </xf>
    <xf numFmtId="0" fontId="33" fillId="27" borderId="0" xfId="16" applyFont="1" applyFill="1" applyAlignment="1">
      <alignment vertical="center"/>
    </xf>
    <xf numFmtId="0" fontId="33" fillId="27" borderId="0" xfId="16" applyFont="1" applyFill="1" applyBorder="1" applyAlignment="1">
      <alignment horizontal="center" vertical="center"/>
    </xf>
    <xf numFmtId="0" fontId="33" fillId="27" borderId="0" xfId="16" applyFont="1" applyFill="1" applyBorder="1" applyAlignment="1">
      <alignment vertical="center"/>
    </xf>
    <xf numFmtId="0" fontId="6" fillId="27" borderId="0" xfId="955" applyFont="1" applyFill="1" applyAlignment="1">
      <alignment horizontal="right" vertical="center"/>
    </xf>
    <xf numFmtId="2" fontId="5" fillId="27" borderId="0" xfId="955" applyNumberFormat="1" applyFont="1" applyFill="1" applyAlignment="1">
      <alignment horizontal="center" vertical="center"/>
    </xf>
    <xf numFmtId="0" fontId="6" fillId="27" borderId="0" xfId="955" applyFont="1" applyFill="1" applyAlignment="1">
      <alignment horizontal="center" vertical="center"/>
    </xf>
    <xf numFmtId="0" fontId="33" fillId="0" borderId="2" xfId="956" applyFont="1" applyBorder="1" applyAlignment="1">
      <alignment vertical="center"/>
    </xf>
    <xf numFmtId="0" fontId="33" fillId="0" borderId="3" xfId="956" applyFont="1" applyBorder="1" applyAlignment="1">
      <alignment horizontal="center" vertical="center"/>
    </xf>
    <xf numFmtId="0" fontId="33" fillId="0" borderId="4" xfId="956" applyFont="1" applyBorder="1" applyAlignment="1">
      <alignment horizontal="center" vertical="center" wrapText="1"/>
    </xf>
    <xf numFmtId="0" fontId="33" fillId="0" borderId="3" xfId="956" applyFont="1" applyBorder="1" applyAlignment="1">
      <alignment vertical="center"/>
    </xf>
    <xf numFmtId="0" fontId="33" fillId="0" borderId="4" xfId="956" applyFont="1" applyBorder="1" applyAlignment="1">
      <alignment horizontal="center" vertical="center"/>
    </xf>
    <xf numFmtId="0" fontId="33" fillId="0" borderId="7" xfId="956" applyFont="1" applyBorder="1" applyAlignment="1">
      <alignment vertical="center"/>
    </xf>
    <xf numFmtId="0" fontId="33" fillId="0" borderId="4" xfId="956" applyFont="1" applyBorder="1" applyAlignment="1">
      <alignment vertical="center"/>
    </xf>
    <xf numFmtId="0" fontId="33" fillId="0" borderId="8" xfId="956" applyFont="1" applyBorder="1" applyAlignment="1">
      <alignment vertical="center"/>
    </xf>
    <xf numFmtId="0" fontId="33" fillId="0" borderId="5" xfId="956" applyFont="1" applyBorder="1" applyAlignment="1">
      <alignment horizontal="center" vertical="center"/>
    </xf>
    <xf numFmtId="0" fontId="7" fillId="0" borderId="0" xfId="956" applyFont="1" applyAlignment="1">
      <alignment horizontal="center" vertical="center" wrapText="1"/>
    </xf>
    <xf numFmtId="0" fontId="33" fillId="0" borderId="9" xfId="956" applyFont="1" applyBorder="1" applyAlignment="1">
      <alignment vertical="center"/>
    </xf>
    <xf numFmtId="0" fontId="33" fillId="0" borderId="10" xfId="956" applyFont="1" applyBorder="1" applyAlignment="1">
      <alignment horizontal="center" vertical="center"/>
    </xf>
    <xf numFmtId="0" fontId="33" fillId="0" borderId="11" xfId="956" applyFont="1" applyBorder="1" applyAlignment="1">
      <alignment vertical="center"/>
    </xf>
    <xf numFmtId="0" fontId="33" fillId="0" borderId="10" xfId="956" applyFont="1" applyBorder="1" applyAlignment="1">
      <alignment vertical="center"/>
    </xf>
    <xf numFmtId="0" fontId="33" fillId="0" borderId="1" xfId="956" applyFont="1" applyBorder="1" applyAlignment="1">
      <alignment vertical="center"/>
    </xf>
    <xf numFmtId="0" fontId="33" fillId="0" borderId="8" xfId="956" applyFont="1" applyBorder="1" applyAlignment="1">
      <alignment horizontal="center" vertical="center"/>
    </xf>
    <xf numFmtId="0" fontId="6" fillId="0" borderId="0" xfId="822" applyFont="1" applyAlignment="1">
      <alignment horizontal="center" vertical="center" wrapText="1"/>
    </xf>
    <xf numFmtId="0" fontId="33" fillId="0" borderId="0" xfId="956" applyFont="1" applyBorder="1" applyAlignment="1">
      <alignment horizontal="center" vertical="center"/>
    </xf>
    <xf numFmtId="0" fontId="33" fillId="0" borderId="9" xfId="956" applyFont="1" applyBorder="1" applyAlignment="1">
      <alignment horizontal="center" vertical="center"/>
    </xf>
    <xf numFmtId="0" fontId="33" fillId="0" borderId="1" xfId="956" applyFont="1" applyBorder="1" applyAlignment="1">
      <alignment horizontal="center" vertical="center" wrapText="1"/>
    </xf>
    <xf numFmtId="0" fontId="33" fillId="0" borderId="1" xfId="956" applyFont="1" applyBorder="1" applyAlignment="1">
      <alignment horizontal="center" vertical="center"/>
    </xf>
    <xf numFmtId="0" fontId="36" fillId="0" borderId="12" xfId="956" applyFont="1" applyBorder="1" applyAlignment="1">
      <alignment horizontal="center" vertical="center"/>
    </xf>
    <xf numFmtId="0" fontId="36" fillId="0" borderId="13" xfId="956" applyFont="1" applyBorder="1" applyAlignment="1">
      <alignment horizontal="center" vertical="center"/>
    </xf>
    <xf numFmtId="0" fontId="36" fillId="0" borderId="14" xfId="956" applyFont="1" applyBorder="1" applyAlignment="1">
      <alignment horizontal="center" vertical="center" wrapText="1"/>
    </xf>
    <xf numFmtId="0" fontId="36" fillId="0" borderId="15" xfId="956" applyFont="1" applyBorder="1" applyAlignment="1">
      <alignment horizontal="center" vertical="center"/>
    </xf>
    <xf numFmtId="0" fontId="36" fillId="0" borderId="14" xfId="956" applyFont="1" applyBorder="1" applyAlignment="1">
      <alignment horizontal="center" vertical="center"/>
    </xf>
    <xf numFmtId="0" fontId="36" fillId="0" borderId="0" xfId="822" applyFont="1" applyBorder="1" applyAlignment="1">
      <alignment horizontal="center" vertical="center"/>
    </xf>
    <xf numFmtId="0" fontId="107" fillId="39" borderId="0" xfId="683" applyFont="1" applyFill="1" applyAlignment="1">
      <alignment horizontal="center" vertical="center"/>
    </xf>
    <xf numFmtId="0" fontId="6" fillId="37" borderId="0" xfId="683" applyFont="1" applyFill="1" applyAlignment="1">
      <alignment horizontal="center" vertical="center"/>
    </xf>
    <xf numFmtId="0" fontId="6" fillId="38" borderId="0" xfId="683" applyFont="1" applyFill="1" applyAlignment="1">
      <alignment horizontal="center" vertical="center"/>
    </xf>
    <xf numFmtId="0" fontId="6" fillId="30" borderId="0" xfId="683" applyFont="1" applyFill="1" applyAlignment="1">
      <alignment horizontal="center" vertical="center"/>
    </xf>
    <xf numFmtId="0" fontId="6" fillId="35" borderId="0" xfId="683" applyFont="1" applyFill="1" applyAlignment="1">
      <alignment horizontal="center" vertical="center"/>
    </xf>
    <xf numFmtId="0" fontId="6" fillId="36" borderId="0" xfId="683" applyFont="1" applyFill="1" applyAlignment="1">
      <alignment horizontal="center" vertical="center"/>
    </xf>
    <xf numFmtId="0" fontId="6" fillId="0" borderId="0" xfId="655" applyFont="1" applyBorder="1" applyAlignment="1">
      <alignment horizontal="center" vertical="center"/>
    </xf>
    <xf numFmtId="0" fontId="107" fillId="39" borderId="0" xfId="683" applyFont="1" applyFill="1" applyBorder="1" applyAlignment="1">
      <alignment horizontal="center" vertical="center"/>
    </xf>
    <xf numFmtId="0" fontId="6" fillId="37" borderId="0" xfId="683" applyFont="1" applyFill="1" applyBorder="1" applyAlignment="1">
      <alignment horizontal="center" vertical="center"/>
    </xf>
    <xf numFmtId="0" fontId="6" fillId="38" borderId="0" xfId="683" applyFont="1" applyFill="1" applyBorder="1" applyAlignment="1">
      <alignment horizontal="center" vertical="center"/>
    </xf>
    <xf numFmtId="0" fontId="6" fillId="30" borderId="0" xfId="683" applyFont="1" applyFill="1" applyBorder="1" applyAlignment="1">
      <alignment horizontal="center" vertical="center"/>
    </xf>
    <xf numFmtId="0" fontId="6" fillId="35" borderId="0" xfId="683" applyFont="1" applyFill="1" applyBorder="1" applyAlignment="1">
      <alignment horizontal="center" vertical="center"/>
    </xf>
    <xf numFmtId="0" fontId="6" fillId="36" borderId="0" xfId="683" applyFont="1" applyFill="1" applyBorder="1" applyAlignment="1">
      <alignment horizontal="center" vertical="center"/>
    </xf>
    <xf numFmtId="0" fontId="6" fillId="37" borderId="0" xfId="617" applyFont="1" applyFill="1" applyAlignment="1">
      <alignment horizontal="center" vertical="center"/>
    </xf>
    <xf numFmtId="0" fontId="6" fillId="38" borderId="0" xfId="617" applyFont="1" applyFill="1" applyAlignment="1">
      <alignment horizontal="center" vertical="center"/>
    </xf>
    <xf numFmtId="0" fontId="6" fillId="30" borderId="0" xfId="617" applyFont="1" applyFill="1" applyAlignment="1">
      <alignment horizontal="center" vertical="center"/>
    </xf>
    <xf numFmtId="0" fontId="6" fillId="35" borderId="0" xfId="617" applyFont="1" applyFill="1" applyAlignment="1">
      <alignment horizontal="center" vertical="center"/>
    </xf>
    <xf numFmtId="0" fontId="6" fillId="36" borderId="0" xfId="617" applyFont="1" applyFill="1" applyAlignment="1">
      <alignment horizontal="center" vertical="center"/>
    </xf>
    <xf numFmtId="0" fontId="107" fillId="39" borderId="0" xfId="617" applyFont="1" applyFill="1" applyAlignment="1">
      <alignment horizontal="center" vertical="center"/>
    </xf>
    <xf numFmtId="0" fontId="6" fillId="37" borderId="0" xfId="808" applyFont="1" applyFill="1" applyAlignment="1">
      <alignment horizontal="center" vertical="center"/>
    </xf>
    <xf numFmtId="0" fontId="6" fillId="38" borderId="0" xfId="808" applyFont="1" applyFill="1" applyAlignment="1">
      <alignment horizontal="center" vertical="center"/>
    </xf>
    <xf numFmtId="0" fontId="6" fillId="30" borderId="0" xfId="808" applyFont="1" applyFill="1" applyAlignment="1">
      <alignment horizontal="center" vertical="center"/>
    </xf>
    <xf numFmtId="0" fontId="6" fillId="35" borderId="0" xfId="808" applyFont="1" applyFill="1" applyAlignment="1">
      <alignment horizontal="center" vertical="center"/>
    </xf>
    <xf numFmtId="0" fontId="6" fillId="36" borderId="0" xfId="808" applyFont="1" applyFill="1" applyAlignment="1">
      <alignment horizontal="center" vertical="center"/>
    </xf>
    <xf numFmtId="0" fontId="107" fillId="39" borderId="0" xfId="808" applyFont="1" applyFill="1" applyAlignment="1">
      <alignment horizontal="center" vertical="center"/>
    </xf>
    <xf numFmtId="0" fontId="107" fillId="39" borderId="0" xfId="6" applyFont="1" applyFill="1" applyBorder="1" applyAlignment="1">
      <alignment horizontal="center" vertical="center"/>
    </xf>
    <xf numFmtId="0" fontId="6" fillId="37" borderId="0" xfId="6" applyFont="1" applyFill="1" applyBorder="1" applyAlignment="1">
      <alignment horizontal="center" vertical="center"/>
    </xf>
    <xf numFmtId="0" fontId="6" fillId="38" borderId="0" xfId="6" applyFont="1" applyFill="1" applyBorder="1" applyAlignment="1">
      <alignment horizontal="center" vertical="center"/>
    </xf>
    <xf numFmtId="0" fontId="6" fillId="30" borderId="0" xfId="6" applyFont="1" applyFill="1" applyBorder="1" applyAlignment="1">
      <alignment horizontal="center" vertical="center"/>
    </xf>
    <xf numFmtId="0" fontId="6" fillId="35" borderId="0" xfId="6" applyFont="1" applyFill="1" applyBorder="1" applyAlignment="1">
      <alignment horizontal="center" vertical="center"/>
    </xf>
    <xf numFmtId="0" fontId="6" fillId="36" borderId="0" xfId="6" applyFont="1" applyFill="1" applyBorder="1" applyAlignment="1">
      <alignment horizontal="center" vertical="center"/>
    </xf>
    <xf numFmtId="0" fontId="6" fillId="38" borderId="0" xfId="822" applyFont="1" applyFill="1" applyAlignment="1">
      <alignment horizontal="center" vertical="center"/>
    </xf>
    <xf numFmtId="0" fontId="6" fillId="30" borderId="0" xfId="822" applyFont="1" applyFill="1" applyAlignment="1">
      <alignment horizontal="center" vertical="center"/>
    </xf>
    <xf numFmtId="0" fontId="7" fillId="30" borderId="0" xfId="18" applyFont="1" applyFill="1" applyBorder="1" applyAlignment="1">
      <alignment horizontal="center" vertical="center"/>
    </xf>
    <xf numFmtId="0" fontId="7" fillId="38" borderId="0" xfId="18" applyFont="1" applyFill="1" applyBorder="1" applyAlignment="1">
      <alignment horizontal="center" vertical="center"/>
    </xf>
    <xf numFmtId="0" fontId="114" fillId="39" borderId="0" xfId="18" applyFont="1" applyFill="1" applyBorder="1" applyAlignment="1">
      <alignment horizontal="center" vertical="center"/>
    </xf>
    <xf numFmtId="0" fontId="7" fillId="37" borderId="0" xfId="18" applyFont="1" applyFill="1" applyBorder="1" applyAlignment="1">
      <alignment horizontal="center" vertical="center"/>
    </xf>
    <xf numFmtId="0" fontId="7" fillId="35" borderId="0" xfId="18" applyFont="1" applyFill="1" applyBorder="1" applyAlignment="1">
      <alignment horizontal="center" vertical="center"/>
    </xf>
    <xf numFmtId="0" fontId="7" fillId="36" borderId="0" xfId="18" applyFont="1" applyFill="1" applyBorder="1" applyAlignment="1">
      <alignment horizontal="center" vertical="center"/>
    </xf>
    <xf numFmtId="0" fontId="114" fillId="39" borderId="0" xfId="683" applyFont="1" applyFill="1" applyBorder="1" applyAlignment="1">
      <alignment horizontal="center" vertical="center"/>
    </xf>
    <xf numFmtId="0" fontId="7" fillId="37" borderId="0" xfId="683" applyFont="1" applyFill="1" applyBorder="1" applyAlignment="1">
      <alignment horizontal="center" vertical="center"/>
    </xf>
    <xf numFmtId="0" fontId="7" fillId="38" borderId="0" xfId="683" applyFont="1" applyFill="1" applyBorder="1" applyAlignment="1">
      <alignment horizontal="center" vertical="center"/>
    </xf>
    <xf numFmtId="0" fontId="7" fillId="30" borderId="0" xfId="683" applyFont="1" applyFill="1" applyBorder="1" applyAlignment="1">
      <alignment horizontal="center" vertical="center"/>
    </xf>
    <xf numFmtId="0" fontId="7" fillId="35" borderId="0" xfId="683" applyFont="1" applyFill="1" applyBorder="1" applyAlignment="1">
      <alignment horizontal="center" vertical="center"/>
    </xf>
    <xf numFmtId="0" fontId="7" fillId="36" borderId="0" xfId="683" applyFont="1" applyFill="1" applyBorder="1" applyAlignment="1">
      <alignment horizontal="center" vertical="center"/>
    </xf>
    <xf numFmtId="0" fontId="7" fillId="39" borderId="0" xfId="18" applyFont="1" applyFill="1" applyBorder="1" applyAlignment="1">
      <alignment horizontal="center" vertical="center"/>
    </xf>
    <xf numFmtId="0" fontId="6" fillId="39" borderId="0" xfId="18" applyFont="1" applyFill="1" applyBorder="1" applyAlignment="1">
      <alignment horizontal="center" vertical="center"/>
    </xf>
    <xf numFmtId="0" fontId="6" fillId="37" borderId="0" xfId="18" applyFont="1" applyFill="1" applyBorder="1" applyAlignment="1">
      <alignment horizontal="center" vertical="center"/>
    </xf>
    <xf numFmtId="0" fontId="6" fillId="38" borderId="0" xfId="18" applyFont="1" applyFill="1" applyBorder="1" applyAlignment="1">
      <alignment horizontal="center" vertical="center"/>
    </xf>
    <xf numFmtId="0" fontId="114" fillId="30" borderId="0" xfId="822" applyFont="1" applyFill="1" applyBorder="1" applyAlignment="1">
      <alignment horizontal="center" vertical="center"/>
    </xf>
    <xf numFmtId="0" fontId="7" fillId="0" borderId="0" xfId="798" applyFont="1" applyBorder="1" applyAlignment="1">
      <alignment vertical="center"/>
    </xf>
    <xf numFmtId="0" fontId="35" fillId="0" borderId="13" xfId="18" applyFont="1" applyFill="1" applyBorder="1" applyAlignment="1">
      <alignment horizontal="center" vertical="center"/>
    </xf>
    <xf numFmtId="2" fontId="37" fillId="0" borderId="13" xfId="18" applyNumberFormat="1" applyFont="1" applyFill="1" applyBorder="1" applyAlignment="1">
      <alignment horizontal="center" vertical="center"/>
    </xf>
    <xf numFmtId="0" fontId="6" fillId="0" borderId="0" xfId="798" applyFont="1" applyBorder="1" applyAlignment="1">
      <alignment horizontal="center" vertical="center" wrapText="1"/>
    </xf>
    <xf numFmtId="0" fontId="6" fillId="39" borderId="0" xfId="822" applyFont="1" applyFill="1" applyBorder="1" applyAlignment="1">
      <alignment vertical="center"/>
    </xf>
    <xf numFmtId="0" fontId="6" fillId="37" borderId="0" xfId="822" applyFont="1" applyFill="1" applyBorder="1" applyAlignment="1">
      <alignment vertical="center"/>
    </xf>
    <xf numFmtId="0" fontId="6" fillId="38" borderId="0" xfId="822" applyFont="1" applyFill="1" applyBorder="1" applyAlignment="1">
      <alignment vertical="center"/>
    </xf>
    <xf numFmtId="0" fontId="6" fillId="30" borderId="0" xfId="822" applyFont="1" applyFill="1" applyBorder="1" applyAlignment="1">
      <alignment vertical="center"/>
    </xf>
    <xf numFmtId="0" fontId="6" fillId="35" borderId="0" xfId="822" applyFont="1" applyFill="1" applyBorder="1" applyAlignment="1">
      <alignment vertical="center"/>
    </xf>
    <xf numFmtId="0" fontId="6" fillId="36" borderId="0" xfId="822" applyFont="1" applyFill="1" applyBorder="1" applyAlignment="1">
      <alignment vertical="center"/>
    </xf>
    <xf numFmtId="0" fontId="6" fillId="0" borderId="0" xfId="798" applyFont="1" applyAlignment="1">
      <alignment horizontal="center" vertical="center" wrapText="1"/>
    </xf>
    <xf numFmtId="0" fontId="6" fillId="39" borderId="0" xfId="822" applyFont="1" applyFill="1" applyAlignment="1">
      <alignment horizontal="center" vertical="center"/>
    </xf>
    <xf numFmtId="0" fontId="6" fillId="37" borderId="0" xfId="822" applyFont="1" applyFill="1" applyAlignment="1">
      <alignment horizontal="center" vertical="center"/>
    </xf>
    <xf numFmtId="0" fontId="6" fillId="35" borderId="0" xfId="822" applyFont="1" applyFill="1" applyAlignment="1">
      <alignment horizontal="center" vertical="center"/>
    </xf>
    <xf numFmtId="0" fontId="6" fillId="36" borderId="0" xfId="822" applyFont="1" applyFill="1" applyAlignment="1">
      <alignment horizontal="center" vertical="center"/>
    </xf>
    <xf numFmtId="0" fontId="6" fillId="0" borderId="0" xfId="822" applyFont="1" applyAlignment="1">
      <alignment horizontal="center" vertical="center"/>
    </xf>
    <xf numFmtId="0" fontId="33" fillId="0" borderId="5" xfId="956" applyFont="1" applyBorder="1" applyAlignment="1">
      <alignment horizontal="center" vertical="center" wrapText="1"/>
    </xf>
    <xf numFmtId="0" fontId="33" fillId="0" borderId="9" xfId="956" applyFont="1" applyBorder="1" applyAlignment="1">
      <alignment vertical="center" wrapText="1"/>
    </xf>
    <xf numFmtId="0" fontId="33" fillId="0" borderId="9" xfId="956" applyFont="1" applyBorder="1" applyAlignment="1">
      <alignment horizontal="center" vertical="center" wrapText="1"/>
    </xf>
    <xf numFmtId="0" fontId="33" fillId="0" borderId="0" xfId="953" applyFont="1" applyBorder="1" applyAlignment="1">
      <alignment vertical="center" wrapText="1"/>
    </xf>
    <xf numFmtId="49" fontId="37" fillId="0" borderId="13" xfId="953" applyNumberFormat="1" applyFont="1" applyBorder="1" applyAlignment="1">
      <alignment horizontal="center" vertical="center" wrapText="1"/>
    </xf>
    <xf numFmtId="0" fontId="37" fillId="0" borderId="13" xfId="953" applyFont="1" applyBorder="1" applyAlignment="1">
      <alignment horizontal="center" vertical="center" wrapText="1"/>
    </xf>
    <xf numFmtId="0" fontId="33" fillId="2" borderId="10" xfId="16" applyFont="1" applyFill="1" applyBorder="1" applyAlignment="1">
      <alignment horizontal="center"/>
    </xf>
    <xf numFmtId="0" fontId="114" fillId="0" borderId="13" xfId="0" applyFont="1" applyFill="1" applyBorder="1" applyAlignment="1">
      <alignment horizontal="center" vertical="center" wrapText="1"/>
    </xf>
    <xf numFmtId="0" fontId="6" fillId="27" borderId="0" xfId="798" applyFont="1" applyFill="1" applyAlignment="1">
      <alignment horizontal="center" vertical="center" wrapText="1"/>
    </xf>
    <xf numFmtId="0" fontId="130" fillId="27" borderId="0" xfId="798" applyFont="1" applyFill="1" applyAlignment="1">
      <alignment vertical="center" wrapText="1"/>
    </xf>
    <xf numFmtId="0" fontId="33" fillId="27" borderId="0" xfId="16" applyFont="1" applyFill="1" applyBorder="1" applyAlignment="1">
      <alignment horizontal="center" vertical="center" wrapText="1"/>
    </xf>
    <xf numFmtId="0" fontId="36" fillId="0" borderId="13" xfId="956" applyFont="1" applyBorder="1" applyAlignment="1">
      <alignment horizontal="center" vertical="center" wrapText="1"/>
    </xf>
    <xf numFmtId="0" fontId="35" fillId="0" borderId="13" xfId="18" applyFont="1" applyFill="1" applyBorder="1" applyAlignment="1">
      <alignment horizontal="center" vertical="center" wrapText="1"/>
    </xf>
    <xf numFmtId="0" fontId="130" fillId="27" borderId="0" xfId="798" applyFont="1" applyFill="1" applyAlignment="1">
      <alignment horizontal="center" vertical="center"/>
    </xf>
    <xf numFmtId="0" fontId="97" fillId="0" borderId="13" xfId="953" applyFont="1" applyBorder="1" applyAlignment="1">
      <alignment horizontal="center" vertical="center" wrapText="1"/>
    </xf>
    <xf numFmtId="0" fontId="97" fillId="0" borderId="13" xfId="953" applyFont="1" applyFill="1" applyBorder="1" applyAlignment="1">
      <alignment horizontal="center" vertical="center" wrapText="1"/>
    </xf>
    <xf numFmtId="169" fontId="33" fillId="2" borderId="13" xfId="953" applyNumberFormat="1" applyFont="1" applyFill="1" applyBorder="1" applyAlignment="1">
      <alignment horizontal="center" vertical="top" wrapText="1"/>
    </xf>
    <xf numFmtId="178" fontId="97" fillId="0" borderId="13" xfId="954" applyNumberFormat="1" applyFont="1" applyBorder="1" applyAlignment="1">
      <alignment horizontal="center" vertical="center" wrapText="1"/>
    </xf>
    <xf numFmtId="2" fontId="80" fillId="2" borderId="13" xfId="953" applyNumberFormat="1" applyFont="1" applyFill="1" applyBorder="1" applyAlignment="1">
      <alignment horizontal="center" vertical="center" wrapText="1"/>
    </xf>
    <xf numFmtId="0" fontId="97" fillId="0" borderId="13" xfId="953" applyFont="1" applyBorder="1" applyAlignment="1">
      <alignment vertical="top" wrapText="1"/>
    </xf>
    <xf numFmtId="167" fontId="67" fillId="0" borderId="13" xfId="953" applyNumberFormat="1" applyFont="1" applyFill="1" applyBorder="1" applyAlignment="1">
      <alignment horizontal="center" vertical="top" wrapText="1"/>
    </xf>
    <xf numFmtId="178" fontId="67" fillId="0" borderId="13" xfId="954" applyNumberFormat="1" applyFont="1" applyBorder="1" applyAlignment="1">
      <alignment horizontal="left" vertical="center" wrapText="1"/>
    </xf>
    <xf numFmtId="1" fontId="67" fillId="0" borderId="13" xfId="953" applyNumberFormat="1" applyFont="1" applyFill="1" applyBorder="1" applyAlignment="1">
      <alignment horizontal="center" vertical="center" wrapText="1"/>
    </xf>
    <xf numFmtId="2" fontId="95" fillId="0" borderId="13" xfId="953" applyNumberFormat="1" applyFont="1" applyFill="1" applyBorder="1" applyAlignment="1">
      <alignment horizontal="center" vertical="top" wrapText="1"/>
    </xf>
    <xf numFmtId="0" fontId="95" fillId="0" borderId="13" xfId="953" applyFont="1" applyFill="1" applyBorder="1" applyAlignment="1">
      <alignment horizontal="center" vertical="top" wrapText="1"/>
    </xf>
    <xf numFmtId="0" fontId="37" fillId="2" borderId="13" xfId="953" applyFont="1" applyFill="1" applyBorder="1" applyAlignment="1">
      <alignment vertical="top" wrapText="1"/>
    </xf>
    <xf numFmtId="0" fontId="33" fillId="2" borderId="13" xfId="953" applyNumberFormat="1" applyFont="1" applyFill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center"/>
    </xf>
    <xf numFmtId="0" fontId="33" fillId="27" borderId="30" xfId="16" applyFont="1" applyFill="1" applyBorder="1"/>
    <xf numFmtId="0" fontId="33" fillId="27" borderId="31" xfId="16" applyFont="1" applyFill="1" applyBorder="1" applyAlignment="1">
      <alignment horizontal="center"/>
    </xf>
    <xf numFmtId="0" fontId="33" fillId="27" borderId="31" xfId="16" applyFont="1" applyFill="1" applyBorder="1"/>
    <xf numFmtId="0" fontId="33" fillId="27" borderId="31" xfId="16" applyFont="1" applyFill="1" applyBorder="1" applyAlignment="1">
      <alignment horizontal="left"/>
    </xf>
    <xf numFmtId="0" fontId="33" fillId="27" borderId="34" xfId="16" applyFont="1" applyFill="1" applyBorder="1" applyAlignment="1">
      <alignment horizontal="center"/>
    </xf>
    <xf numFmtId="0" fontId="33" fillId="27" borderId="35" xfId="16" applyFont="1" applyFill="1" applyBorder="1"/>
    <xf numFmtId="0" fontId="33" fillId="27" borderId="36" xfId="16" applyFont="1" applyFill="1" applyBorder="1" applyAlignment="1">
      <alignment horizontal="center"/>
    </xf>
    <xf numFmtId="0" fontId="33" fillId="27" borderId="35" xfId="16" applyFont="1" applyFill="1" applyBorder="1" applyAlignment="1">
      <alignment horizontal="center"/>
    </xf>
    <xf numFmtId="0" fontId="73" fillId="27" borderId="35" xfId="16" applyFont="1" applyFill="1" applyBorder="1" applyAlignment="1">
      <alignment horizontal="center"/>
    </xf>
    <xf numFmtId="0" fontId="73" fillId="27" borderId="36" xfId="16" applyFont="1" applyFill="1" applyBorder="1" applyAlignment="1">
      <alignment horizontal="center"/>
    </xf>
    <xf numFmtId="0" fontId="35" fillId="0" borderId="35" xfId="834" applyFont="1" applyFill="1" applyBorder="1" applyAlignment="1">
      <alignment horizontal="center" vertical="center"/>
    </xf>
    <xf numFmtId="2" fontId="7" fillId="0" borderId="36" xfId="834" applyNumberFormat="1" applyFont="1" applyFill="1" applyBorder="1" applyAlignment="1">
      <alignment horizontal="center" vertical="center"/>
    </xf>
    <xf numFmtId="0" fontId="7" fillId="0" borderId="35" xfId="834" applyFont="1" applyFill="1" applyBorder="1" applyAlignment="1">
      <alignment horizontal="center"/>
    </xf>
    <xf numFmtId="2" fontId="7" fillId="0" borderId="36" xfId="834" applyNumberFormat="1" applyFont="1" applyFill="1" applyBorder="1" applyAlignment="1">
      <alignment horizontal="center"/>
    </xf>
    <xf numFmtId="0" fontId="35" fillId="0" borderId="35" xfId="834" applyFont="1" applyFill="1" applyBorder="1" applyAlignment="1">
      <alignment horizontal="center" vertical="center" wrapText="1"/>
    </xf>
    <xf numFmtId="2" fontId="7" fillId="0" borderId="36" xfId="834" applyNumberFormat="1" applyFont="1" applyFill="1" applyBorder="1" applyAlignment="1">
      <alignment horizontal="center" vertical="center" wrapText="1"/>
    </xf>
    <xf numFmtId="0" fontId="7" fillId="0" borderId="35" xfId="617" applyFont="1" applyFill="1" applyBorder="1" applyAlignment="1">
      <alignment horizontal="center" vertical="center"/>
    </xf>
    <xf numFmtId="0" fontId="7" fillId="0" borderId="35" xfId="834" applyFont="1" applyFill="1" applyBorder="1" applyAlignment="1">
      <alignment horizontal="center" vertical="center"/>
    </xf>
    <xf numFmtId="0" fontId="7" fillId="0" borderId="35" xfId="617" applyFont="1" applyFill="1" applyBorder="1" applyAlignment="1">
      <alignment horizontal="center"/>
    </xf>
    <xf numFmtId="0" fontId="35" fillId="30" borderId="35" xfId="18" applyFont="1" applyFill="1" applyBorder="1" applyAlignment="1">
      <alignment horizontal="center"/>
    </xf>
    <xf numFmtId="1" fontId="70" fillId="0" borderId="13" xfId="949" applyNumberFormat="1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114" fillId="0" borderId="13" xfId="3" applyFont="1" applyFill="1" applyBorder="1" applyAlignment="1">
      <alignment horizontal="center" vertical="center" wrapText="1"/>
    </xf>
    <xf numFmtId="0" fontId="114" fillId="0" borderId="13" xfId="10" applyFont="1" applyFill="1" applyBorder="1" applyAlignment="1">
      <alignment horizontal="center" vertical="center" wrapText="1"/>
    </xf>
    <xf numFmtId="0" fontId="114" fillId="0" borderId="13" xfId="13" applyFont="1" applyFill="1" applyBorder="1" applyAlignment="1">
      <alignment horizontal="center" vertical="center" wrapText="1"/>
    </xf>
    <xf numFmtId="168" fontId="114" fillId="0" borderId="13" xfId="13" applyNumberFormat="1" applyFont="1" applyFill="1" applyBorder="1" applyAlignment="1">
      <alignment horizontal="center" vertical="center" wrapText="1"/>
    </xf>
    <xf numFmtId="2" fontId="114" fillId="0" borderId="13" xfId="13" applyNumberFormat="1" applyFont="1" applyFill="1" applyBorder="1" applyAlignment="1">
      <alignment horizontal="center" vertical="center" wrapText="1"/>
    </xf>
    <xf numFmtId="0" fontId="114" fillId="0" borderId="13" xfId="3" applyFont="1" applyFill="1" applyBorder="1" applyAlignment="1">
      <alignment horizontal="center" vertical="center"/>
    </xf>
    <xf numFmtId="0" fontId="37" fillId="0" borderId="13" xfId="3" applyFont="1" applyFill="1" applyBorder="1" applyAlignment="1">
      <alignment horizontal="center" vertical="center"/>
    </xf>
    <xf numFmtId="0" fontId="64" fillId="0" borderId="13" xfId="839" applyFont="1" applyFill="1" applyBorder="1" applyAlignment="1">
      <alignment horizontal="center" vertical="center" wrapText="1"/>
    </xf>
    <xf numFmtId="0" fontId="33" fillId="0" borderId="13" xfId="949" applyFont="1" applyFill="1" applyBorder="1" applyAlignment="1">
      <alignment horizontal="center" wrapText="1"/>
    </xf>
    <xf numFmtId="0" fontId="80" fillId="0" borderId="13" xfId="0" applyFont="1" applyBorder="1" applyAlignment="1">
      <alignment wrapText="1"/>
    </xf>
    <xf numFmtId="0" fontId="37" fillId="0" borderId="13" xfId="953" applyFont="1" applyBorder="1" applyAlignment="1">
      <alignment horizontal="center" vertical="center" wrapText="1"/>
    </xf>
    <xf numFmtId="0" fontId="35" fillId="0" borderId="4" xfId="0" applyFont="1" applyBorder="1" applyAlignment="1">
      <alignment vertical="center" wrapText="1"/>
    </xf>
    <xf numFmtId="0" fontId="37" fillId="30" borderId="13" xfId="0" applyFont="1" applyFill="1" applyBorder="1" applyAlignment="1">
      <alignment horizontal="center" vertical="center" wrapText="1"/>
    </xf>
    <xf numFmtId="167" fontId="37" fillId="30" borderId="13" xfId="0" applyNumberFormat="1" applyFont="1" applyFill="1" applyBorder="1" applyAlignment="1">
      <alignment horizontal="center" vertical="center" wrapText="1"/>
    </xf>
    <xf numFmtId="2" fontId="80" fillId="0" borderId="13" xfId="953" quotePrefix="1" applyNumberFormat="1" applyFont="1" applyFill="1" applyBorder="1" applyAlignment="1">
      <alignment horizontal="center" vertical="center" wrapText="1"/>
    </xf>
    <xf numFmtId="169" fontId="67" fillId="0" borderId="13" xfId="953" applyNumberFormat="1" applyFont="1" applyFill="1" applyBorder="1" applyAlignment="1">
      <alignment horizontal="center" vertical="center" wrapText="1"/>
    </xf>
    <xf numFmtId="0" fontId="140" fillId="0" borderId="35" xfId="953" quotePrefix="1" applyFont="1" applyBorder="1" applyAlignment="1">
      <alignment horizontal="center" vertical="center" wrapText="1"/>
    </xf>
    <xf numFmtId="0" fontId="141" fillId="0" borderId="13" xfId="953" applyFont="1" applyBorder="1" applyAlignment="1">
      <alignment horizontal="center" vertical="center" wrapText="1"/>
    </xf>
    <xf numFmtId="0" fontId="80" fillId="0" borderId="13" xfId="953" applyFont="1" applyBorder="1" applyAlignment="1">
      <alignment vertical="center" wrapText="1"/>
    </xf>
    <xf numFmtId="0" fontId="142" fillId="0" borderId="13" xfId="953" applyFont="1" applyBorder="1" applyAlignment="1">
      <alignment horizontal="center" vertical="center" wrapText="1"/>
    </xf>
    <xf numFmtId="178" fontId="37" fillId="0" borderId="13" xfId="954" applyNumberFormat="1" applyFont="1" applyFill="1" applyBorder="1" applyAlignment="1">
      <alignment horizontal="left" vertical="center" wrapText="1"/>
    </xf>
    <xf numFmtId="0" fontId="37" fillId="0" borderId="13" xfId="953" applyFont="1" applyFill="1" applyBorder="1" applyAlignment="1">
      <alignment vertical="top" wrapText="1"/>
    </xf>
    <xf numFmtId="0" fontId="33" fillId="0" borderId="13" xfId="953" applyFont="1" applyFill="1" applyBorder="1" applyAlignment="1">
      <alignment horizontal="center" wrapText="1"/>
    </xf>
    <xf numFmtId="2" fontId="144" fillId="0" borderId="13" xfId="22" applyNumberFormat="1" applyFont="1" applyFill="1" applyBorder="1" applyAlignment="1">
      <alignment horizontal="center" vertical="center"/>
    </xf>
    <xf numFmtId="167" fontId="144" fillId="0" borderId="13" xfId="22" applyNumberFormat="1" applyFont="1" applyFill="1" applyBorder="1" applyAlignment="1">
      <alignment horizontal="center" vertical="center"/>
    </xf>
    <xf numFmtId="49" fontId="80" fillId="0" borderId="13" xfId="953" applyNumberFormat="1" applyFont="1" applyFill="1" applyBorder="1" applyAlignment="1">
      <alignment horizontal="center" vertical="center" wrapText="1"/>
    </xf>
    <xf numFmtId="0" fontId="80" fillId="0" borderId="13" xfId="953" applyFont="1" applyBorder="1" applyAlignment="1">
      <alignment horizontal="center" vertical="top" wrapText="1"/>
    </xf>
    <xf numFmtId="0" fontId="67" fillId="0" borderId="13" xfId="953" applyFont="1" applyBorder="1" applyAlignment="1">
      <alignment horizontal="left" vertical="center" wrapText="1"/>
    </xf>
    <xf numFmtId="0" fontId="80" fillId="0" borderId="13" xfId="953" applyFont="1" applyFill="1" applyBorder="1" applyAlignment="1">
      <alignment vertical="top" wrapText="1"/>
    </xf>
    <xf numFmtId="0" fontId="146" fillId="0" borderId="0" xfId="0" applyFont="1" applyAlignment="1">
      <alignment horizontal="center" vertical="center"/>
    </xf>
    <xf numFmtId="2" fontId="147" fillId="0" borderId="13" xfId="950" applyNumberFormat="1" applyFont="1" applyFill="1" applyBorder="1" applyAlignment="1">
      <alignment horizontal="center" vertical="center" wrapText="1"/>
    </xf>
    <xf numFmtId="168" fontId="144" fillId="0" borderId="13" xfId="22" applyNumberFormat="1" applyFont="1" applyFill="1" applyBorder="1" applyAlignment="1">
      <alignment horizontal="center" vertical="center"/>
    </xf>
    <xf numFmtId="2" fontId="144" fillId="0" borderId="13" xfId="950" applyNumberFormat="1" applyFont="1" applyFill="1" applyBorder="1" applyAlignment="1">
      <alignment horizontal="center" vertical="center"/>
    </xf>
    <xf numFmtId="2" fontId="144" fillId="0" borderId="13" xfId="950" applyNumberFormat="1" applyFont="1" applyFill="1" applyBorder="1" applyAlignment="1">
      <alignment horizontal="center" vertical="center" wrapText="1"/>
    </xf>
    <xf numFmtId="2" fontId="147" fillId="0" borderId="13" xfId="22" applyNumberFormat="1" applyFont="1" applyFill="1" applyBorder="1" applyAlignment="1">
      <alignment horizontal="center" vertical="center" wrapText="1"/>
    </xf>
    <xf numFmtId="173" fontId="80" fillId="2" borderId="13" xfId="953" applyNumberFormat="1" applyFont="1" applyFill="1" applyBorder="1" applyAlignment="1">
      <alignment horizontal="center" vertical="center" wrapText="1"/>
    </xf>
    <xf numFmtId="2" fontId="147" fillId="0" borderId="13" xfId="22" applyNumberFormat="1" applyFont="1" applyFill="1" applyBorder="1" applyAlignment="1">
      <alignment horizontal="center" vertical="center"/>
    </xf>
    <xf numFmtId="2" fontId="147" fillId="0" borderId="13" xfId="0" applyNumberFormat="1" applyFont="1" applyFill="1" applyBorder="1" applyAlignment="1">
      <alignment horizontal="center" vertical="center" wrapText="1"/>
    </xf>
    <xf numFmtId="2" fontId="71" fillId="0" borderId="31" xfId="0" applyNumberFormat="1" applyFont="1" applyFill="1" applyBorder="1" applyAlignment="1">
      <alignment horizontal="center" vertical="center" wrapText="1"/>
    </xf>
    <xf numFmtId="2" fontId="71" fillId="0" borderId="31" xfId="0" applyNumberFormat="1" applyFont="1" applyBorder="1" applyAlignment="1">
      <alignment horizontal="center" vertical="center" wrapText="1"/>
    </xf>
    <xf numFmtId="2" fontId="71" fillId="0" borderId="3" xfId="0" applyNumberFormat="1" applyFont="1" applyBorder="1" applyAlignment="1">
      <alignment horizontal="center" vertical="center" wrapText="1"/>
    </xf>
    <xf numFmtId="2" fontId="71" fillId="0" borderId="3" xfId="0" applyNumberFormat="1" applyFont="1" applyFill="1" applyBorder="1" applyAlignment="1">
      <alignment horizontal="center" vertical="center" wrapText="1"/>
    </xf>
    <xf numFmtId="2" fontId="71" fillId="30" borderId="13" xfId="0" applyNumberFormat="1" applyFont="1" applyFill="1" applyBorder="1" applyAlignment="1">
      <alignment horizontal="center" vertical="center" wrapText="1"/>
    </xf>
    <xf numFmtId="0" fontId="148" fillId="0" borderId="13" xfId="16" applyFont="1" applyFill="1" applyBorder="1" applyAlignment="1">
      <alignment horizontal="center" wrapText="1"/>
    </xf>
    <xf numFmtId="0" fontId="64" fillId="39" borderId="15" xfId="798" applyFont="1" applyFill="1" applyBorder="1" applyAlignment="1">
      <alignment horizontal="center" vertical="center"/>
    </xf>
    <xf numFmtId="0" fontId="7" fillId="40" borderId="13" xfId="798" applyFont="1" applyFill="1" applyBorder="1" applyAlignment="1">
      <alignment horizontal="center" vertical="center"/>
    </xf>
    <xf numFmtId="0" fontId="35" fillId="40" borderId="13" xfId="798" applyFont="1" applyFill="1" applyBorder="1" applyAlignment="1">
      <alignment horizontal="center" vertical="center" wrapText="1"/>
    </xf>
    <xf numFmtId="168" fontId="7" fillId="40" borderId="13" xfId="798" applyNumberFormat="1" applyFont="1" applyFill="1" applyBorder="1" applyAlignment="1">
      <alignment horizontal="center" vertical="center" wrapText="1"/>
    </xf>
    <xf numFmtId="169" fontId="7" fillId="40" borderId="13" xfId="798" applyNumberFormat="1" applyFont="1" applyFill="1" applyBorder="1" applyAlignment="1">
      <alignment horizontal="center" vertical="center"/>
    </xf>
    <xf numFmtId="167" fontId="37" fillId="40" borderId="13" xfId="798" applyNumberFormat="1" applyFont="1" applyFill="1" applyBorder="1" applyAlignment="1">
      <alignment horizontal="center" vertical="center"/>
    </xf>
    <xf numFmtId="2" fontId="7" fillId="40" borderId="13" xfId="798" applyNumberFormat="1" applyFont="1" applyFill="1" applyBorder="1" applyAlignment="1">
      <alignment horizontal="center" vertical="center"/>
    </xf>
    <xf numFmtId="2" fontId="37" fillId="0" borderId="13" xfId="952" applyNumberFormat="1" applyFont="1" applyFill="1" applyBorder="1" applyAlignment="1">
      <alignment horizontal="center" vertical="center" wrapText="1"/>
    </xf>
    <xf numFmtId="168" fontId="37" fillId="0" borderId="13" xfId="18" applyNumberFormat="1" applyFont="1" applyFill="1" applyBorder="1" applyAlignment="1">
      <alignment horizontal="center" vertical="center"/>
    </xf>
    <xf numFmtId="0" fontId="45" fillId="0" borderId="13" xfId="821" applyFont="1" applyFill="1" applyBorder="1" applyAlignment="1">
      <alignment horizontal="center" vertical="center"/>
    </xf>
    <xf numFmtId="49" fontId="67" fillId="0" borderId="13" xfId="821" applyNumberFormat="1" applyFont="1" applyFill="1" applyBorder="1" applyAlignment="1">
      <alignment horizontal="center" vertical="center"/>
    </xf>
    <xf numFmtId="0" fontId="148" fillId="0" borderId="13" xfId="821" applyFont="1" applyFill="1" applyBorder="1" applyAlignment="1">
      <alignment horizontal="center" vertical="center" wrapText="1"/>
    </xf>
    <xf numFmtId="0" fontId="67" fillId="0" borderId="13" xfId="821" applyFont="1" applyFill="1" applyBorder="1" applyAlignment="1">
      <alignment horizontal="center" vertical="center"/>
    </xf>
    <xf numFmtId="0" fontId="67" fillId="0" borderId="13" xfId="821" applyFont="1" applyFill="1" applyBorder="1" applyAlignment="1">
      <alignment horizontal="center" vertical="center" wrapText="1"/>
    </xf>
    <xf numFmtId="2" fontId="67" fillId="0" borderId="13" xfId="821" applyNumberFormat="1" applyFont="1" applyFill="1" applyBorder="1" applyAlignment="1">
      <alignment horizontal="center" vertical="center"/>
    </xf>
    <xf numFmtId="0" fontId="45" fillId="0" borderId="13" xfId="655" applyFont="1" applyFill="1" applyBorder="1" applyAlignment="1">
      <alignment horizontal="center" vertical="center" wrapText="1"/>
    </xf>
    <xf numFmtId="0" fontId="141" fillId="0" borderId="13" xfId="655" applyFont="1" applyFill="1" applyBorder="1" applyAlignment="1">
      <alignment horizontal="center" vertical="center" wrapText="1"/>
    </xf>
    <xf numFmtId="0" fontId="80" fillId="0" borderId="13" xfId="655" applyFont="1" applyFill="1" applyBorder="1" applyAlignment="1">
      <alignment horizontal="center" vertical="center" wrapText="1"/>
    </xf>
    <xf numFmtId="0" fontId="148" fillId="0" borderId="13" xfId="655" applyFont="1" applyFill="1" applyBorder="1" applyAlignment="1">
      <alignment horizontal="center" vertical="center" wrapText="1"/>
    </xf>
    <xf numFmtId="168" fontId="45" fillId="0" borderId="13" xfId="655" applyNumberFormat="1" applyFont="1" applyFill="1" applyBorder="1" applyAlignment="1">
      <alignment horizontal="center" vertical="center" wrapText="1"/>
    </xf>
    <xf numFmtId="2" fontId="148" fillId="0" borderId="13" xfId="655" applyNumberFormat="1" applyFont="1" applyFill="1" applyBorder="1" applyAlignment="1">
      <alignment horizontal="center" vertical="center" wrapText="1"/>
    </xf>
    <xf numFmtId="2" fontId="45" fillId="0" borderId="13" xfId="655" applyNumberFormat="1" applyFont="1" applyFill="1" applyBorder="1" applyAlignment="1">
      <alignment horizontal="center" vertical="center" wrapText="1"/>
    </xf>
    <xf numFmtId="0" fontId="45" fillId="0" borderId="13" xfId="655" applyFont="1" applyFill="1" applyBorder="1" applyAlignment="1">
      <alignment horizontal="center" vertical="center"/>
    </xf>
    <xf numFmtId="14" fontId="45" fillId="0" borderId="13" xfId="655" applyNumberFormat="1" applyFont="1" applyFill="1" applyBorder="1" applyAlignment="1">
      <alignment horizontal="center" vertical="center"/>
    </xf>
    <xf numFmtId="2" fontId="45" fillId="0" borderId="13" xfId="655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67" fillId="0" borderId="13" xfId="655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168" fontId="45" fillId="0" borderId="13" xfId="0" applyNumberFormat="1" applyFont="1" applyFill="1" applyBorder="1" applyAlignment="1">
      <alignment horizontal="center" vertical="center" wrapText="1"/>
    </xf>
    <xf numFmtId="0" fontId="148" fillId="0" borderId="13" xfId="0" applyFont="1" applyFill="1" applyBorder="1" applyAlignment="1">
      <alignment horizontal="center" vertical="center" wrapText="1"/>
    </xf>
    <xf numFmtId="168" fontId="148" fillId="0" borderId="13" xfId="0" applyNumberFormat="1" applyFont="1" applyFill="1" applyBorder="1" applyAlignment="1">
      <alignment horizontal="center" vertical="center" wrapText="1"/>
    </xf>
    <xf numFmtId="2" fontId="148" fillId="0" borderId="13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center" vertical="center" wrapText="1"/>
    </xf>
    <xf numFmtId="167" fontId="45" fillId="0" borderId="13" xfId="0" applyNumberFormat="1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45" fillId="0" borderId="13" xfId="875" applyFont="1" applyFill="1" applyBorder="1" applyAlignment="1">
      <alignment horizontal="center" vertical="center" wrapText="1"/>
    </xf>
    <xf numFmtId="168" fontId="45" fillId="0" borderId="13" xfId="0" applyNumberFormat="1" applyFont="1" applyFill="1" applyBorder="1" applyAlignment="1">
      <alignment horizontal="center" vertical="center"/>
    </xf>
    <xf numFmtId="169" fontId="45" fillId="0" borderId="13" xfId="0" applyNumberFormat="1" applyFont="1" applyFill="1" applyBorder="1" applyAlignment="1">
      <alignment horizontal="center" vertical="center" wrapText="1"/>
    </xf>
    <xf numFmtId="0" fontId="148" fillId="0" borderId="13" xfId="0" applyFont="1" applyFill="1" applyBorder="1" applyAlignment="1">
      <alignment horizontal="center" vertical="center"/>
    </xf>
    <xf numFmtId="2" fontId="148" fillId="0" borderId="13" xfId="0" applyNumberFormat="1" applyFont="1" applyFill="1" applyBorder="1" applyAlignment="1">
      <alignment horizontal="center" vertical="center"/>
    </xf>
    <xf numFmtId="2" fontId="105" fillId="0" borderId="13" xfId="0" applyNumberFormat="1" applyFont="1" applyFill="1" applyBorder="1" applyAlignment="1">
      <alignment horizontal="center" vertical="center"/>
    </xf>
    <xf numFmtId="167" fontId="105" fillId="0" borderId="13" xfId="0" applyNumberFormat="1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16" fontId="45" fillId="0" borderId="13" xfId="0" applyNumberFormat="1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 vertical="center" wrapText="1"/>
    </xf>
    <xf numFmtId="2" fontId="105" fillId="0" borderId="13" xfId="0" applyNumberFormat="1" applyFont="1" applyFill="1" applyBorder="1" applyAlignment="1">
      <alignment horizontal="center" vertical="center" wrapText="1"/>
    </xf>
    <xf numFmtId="167" fontId="105" fillId="0" borderId="13" xfId="0" applyNumberFormat="1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37" fillId="0" borderId="0" xfId="953" applyNumberFormat="1" applyFont="1" applyFill="1" applyBorder="1" applyAlignment="1">
      <alignment horizontal="center" vertical="center" wrapText="1"/>
    </xf>
    <xf numFmtId="166" fontId="37" fillId="0" borderId="13" xfId="948" applyNumberFormat="1" applyFont="1" applyFill="1" applyBorder="1" applyAlignment="1">
      <alignment horizontal="center"/>
    </xf>
    <xf numFmtId="2" fontId="37" fillId="30" borderId="13" xfId="953" applyNumberFormat="1" applyFont="1" applyFill="1" applyBorder="1" applyAlignment="1">
      <alignment horizontal="center" vertical="center" wrapText="1"/>
    </xf>
    <xf numFmtId="178" fontId="80" fillId="0" borderId="13" xfId="954" applyNumberFormat="1" applyFont="1" applyFill="1" applyBorder="1" applyAlignment="1">
      <alignment horizontal="left" vertical="center" wrapText="1"/>
    </xf>
    <xf numFmtId="0" fontId="70" fillId="0" borderId="13" xfId="953" applyFont="1" applyFill="1" applyBorder="1" applyAlignment="1">
      <alignment horizontal="center" vertical="center" wrapText="1"/>
    </xf>
    <xf numFmtId="0" fontId="67" fillId="0" borderId="13" xfId="953" applyFont="1" applyFill="1" applyBorder="1" applyAlignment="1">
      <alignment horizontal="center" wrapText="1"/>
    </xf>
    <xf numFmtId="0" fontId="6" fillId="0" borderId="13" xfId="657" applyFont="1" applyBorder="1" applyAlignment="1">
      <alignment horizontal="center"/>
    </xf>
    <xf numFmtId="0" fontId="64" fillId="0" borderId="13" xfId="620" applyFont="1" applyBorder="1"/>
    <xf numFmtId="0" fontId="37" fillId="0" borderId="13" xfId="657" applyFont="1" applyBorder="1" applyAlignment="1">
      <alignment horizontal="center" vertical="center"/>
    </xf>
    <xf numFmtId="0" fontId="6" fillId="0" borderId="13" xfId="657" applyFont="1" applyBorder="1"/>
    <xf numFmtId="166" fontId="37" fillId="30" borderId="13" xfId="657" applyNumberFormat="1" applyFont="1" applyFill="1" applyBorder="1"/>
    <xf numFmtId="0" fontId="64" fillId="0" borderId="0" xfId="657" applyFont="1" applyAlignment="1">
      <alignment horizontal="center"/>
    </xf>
    <xf numFmtId="0" fontId="6" fillId="0" borderId="0" xfId="657" applyFont="1" applyAlignment="1">
      <alignment horizontal="center" vertical="center"/>
    </xf>
    <xf numFmtId="0" fontId="34" fillId="0" borderId="0" xfId="620" applyFont="1" applyAlignment="1">
      <alignment horizontal="center" vertical="center"/>
    </xf>
    <xf numFmtId="0" fontId="64" fillId="0" borderId="0" xfId="798" applyFont="1" applyAlignment="1">
      <alignment horizontal="center" vertical="center"/>
    </xf>
    <xf numFmtId="0" fontId="64" fillId="0" borderId="0" xfId="798" applyFont="1" applyAlignment="1">
      <alignment horizontal="center" vertical="center" wrapText="1"/>
    </xf>
    <xf numFmtId="0" fontId="69" fillId="0" borderId="3" xfId="657" applyFont="1" applyBorder="1" applyAlignment="1">
      <alignment horizontal="center" vertical="center" wrapText="1"/>
    </xf>
    <xf numFmtId="0" fontId="69" fillId="0" borderId="9" xfId="657" applyFont="1" applyBorder="1" applyAlignment="1">
      <alignment horizontal="center" vertical="center" wrapText="1"/>
    </xf>
    <xf numFmtId="0" fontId="37" fillId="0" borderId="3" xfId="657" applyFont="1" applyBorder="1" applyAlignment="1">
      <alignment horizontal="center" vertical="center" wrapText="1"/>
    </xf>
    <xf numFmtId="0" fontId="37" fillId="0" borderId="9" xfId="657" applyFont="1" applyBorder="1" applyAlignment="1">
      <alignment horizontal="center" vertical="center" wrapText="1"/>
    </xf>
    <xf numFmtId="0" fontId="37" fillId="0" borderId="12" xfId="657" applyFont="1" applyBorder="1" applyAlignment="1">
      <alignment horizontal="center" vertical="center"/>
    </xf>
    <xf numFmtId="0" fontId="37" fillId="0" borderId="14" xfId="657" applyFont="1" applyBorder="1" applyAlignment="1">
      <alignment horizontal="center" vertical="center"/>
    </xf>
    <xf numFmtId="0" fontId="37" fillId="0" borderId="15" xfId="657" applyFont="1" applyBorder="1" applyAlignment="1">
      <alignment horizontal="center" vertical="center"/>
    </xf>
    <xf numFmtId="0" fontId="33" fillId="0" borderId="13" xfId="657" applyFont="1" applyBorder="1" applyAlignment="1">
      <alignment horizontal="center" vertical="center" wrapText="1"/>
    </xf>
    <xf numFmtId="0" fontId="33" fillId="0" borderId="3" xfId="657" applyFont="1" applyBorder="1" applyAlignment="1">
      <alignment horizontal="center" vertical="center"/>
    </xf>
    <xf numFmtId="0" fontId="33" fillId="0" borderId="9" xfId="657" applyFont="1" applyBorder="1" applyAlignment="1">
      <alignment horizontal="center" vertical="center"/>
    </xf>
    <xf numFmtId="0" fontId="64" fillId="0" borderId="3" xfId="657" applyFont="1" applyBorder="1" applyAlignment="1">
      <alignment horizontal="center" vertical="center"/>
    </xf>
    <xf numFmtId="0" fontId="64" fillId="0" borderId="9" xfId="657" applyFont="1" applyBorder="1" applyAlignment="1">
      <alignment horizontal="center" vertical="center"/>
    </xf>
    <xf numFmtId="0" fontId="33" fillId="0" borderId="0" xfId="657" applyFont="1" applyAlignment="1">
      <alignment horizontal="center" vertical="center"/>
    </xf>
    <xf numFmtId="0" fontId="33" fillId="0" borderId="0" xfId="657" applyFont="1" applyAlignment="1">
      <alignment horizontal="center"/>
    </xf>
    <xf numFmtId="0" fontId="33" fillId="0" borderId="12" xfId="657" applyFont="1" applyBorder="1" applyAlignment="1">
      <alignment horizontal="center" vertical="center"/>
    </xf>
    <xf numFmtId="0" fontId="33" fillId="0" borderId="14" xfId="657" applyFont="1" applyBorder="1" applyAlignment="1">
      <alignment horizontal="center" vertical="center"/>
    </xf>
    <xf numFmtId="0" fontId="33" fillId="0" borderId="15" xfId="657" applyFont="1" applyBorder="1" applyAlignment="1">
      <alignment horizontal="center" vertical="center"/>
    </xf>
    <xf numFmtId="0" fontId="33" fillId="0" borderId="0" xfId="953" applyFont="1" applyBorder="1" applyAlignment="1">
      <alignment vertical="center" wrapText="1"/>
    </xf>
    <xf numFmtId="0" fontId="37" fillId="0" borderId="31" xfId="953" applyNumberFormat="1" applyFont="1" applyBorder="1" applyAlignment="1">
      <alignment horizontal="center" vertical="center" wrapText="1"/>
    </xf>
    <xf numFmtId="2" fontId="37" fillId="0" borderId="34" xfId="953" applyNumberFormat="1" applyFont="1" applyBorder="1" applyAlignment="1">
      <alignment horizontal="center" vertical="center" wrapText="1"/>
    </xf>
    <xf numFmtId="2" fontId="37" fillId="0" borderId="36" xfId="953" applyNumberFormat="1" applyFont="1" applyBorder="1" applyAlignment="1">
      <alignment horizontal="center" vertical="center" wrapText="1"/>
    </xf>
    <xf numFmtId="0" fontId="81" fillId="0" borderId="30" xfId="953" applyFont="1" applyBorder="1" applyAlignment="1">
      <alignment horizontal="center" vertical="center" wrapText="1"/>
    </xf>
    <xf numFmtId="0" fontId="81" fillId="0" borderId="35" xfId="953" applyFont="1" applyBorder="1" applyAlignment="1">
      <alignment horizontal="center" vertical="center" wrapText="1"/>
    </xf>
    <xf numFmtId="49" fontId="37" fillId="0" borderId="31" xfId="953" applyNumberFormat="1" applyFont="1" applyBorder="1" applyAlignment="1">
      <alignment horizontal="center" vertical="center" wrapText="1"/>
    </xf>
    <xf numFmtId="49" fontId="37" fillId="0" borderId="13" xfId="953" applyNumberFormat="1" applyFont="1" applyBorder="1" applyAlignment="1">
      <alignment horizontal="center" vertical="center" wrapText="1"/>
    </xf>
    <xf numFmtId="0" fontId="37" fillId="0" borderId="31" xfId="953" applyFont="1" applyBorder="1" applyAlignment="1">
      <alignment horizontal="center" vertical="center" wrapText="1"/>
    </xf>
    <xf numFmtId="0" fontId="37" fillId="0" borderId="13" xfId="953" applyFont="1" applyBorder="1" applyAlignment="1">
      <alignment horizontal="center" vertical="center" wrapText="1"/>
    </xf>
    <xf numFmtId="0" fontId="37" fillId="0" borderId="32" xfId="953" applyFont="1" applyBorder="1" applyAlignment="1">
      <alignment horizontal="center" vertical="center" wrapText="1"/>
    </xf>
    <xf numFmtId="0" fontId="37" fillId="0" borderId="33" xfId="953" applyFont="1" applyBorder="1" applyAlignment="1">
      <alignment horizontal="center" vertical="center" wrapText="1"/>
    </xf>
    <xf numFmtId="0" fontId="37" fillId="0" borderId="0" xfId="953" applyNumberFormat="1" applyFont="1" applyBorder="1" applyAlignment="1">
      <alignment horizontal="right" vertical="center" wrapText="1"/>
    </xf>
    <xf numFmtId="0" fontId="37" fillId="0" borderId="32" xfId="953" applyNumberFormat="1" applyFont="1" applyBorder="1" applyAlignment="1">
      <alignment horizontal="center" vertical="center" wrapText="1"/>
    </xf>
    <xf numFmtId="0" fontId="37" fillId="0" borderId="33" xfId="953" applyNumberFormat="1" applyFont="1" applyBorder="1" applyAlignment="1">
      <alignment horizontal="center" vertical="center" wrapText="1"/>
    </xf>
    <xf numFmtId="0" fontId="69" fillId="0" borderId="31" xfId="953" applyFont="1" applyBorder="1" applyAlignment="1">
      <alignment horizontal="center" vertical="center" wrapText="1"/>
    </xf>
    <xf numFmtId="0" fontId="69" fillId="0" borderId="13" xfId="953" applyFont="1" applyBorder="1" applyAlignment="1">
      <alignment horizontal="center" vertical="center" wrapText="1"/>
    </xf>
    <xf numFmtId="0" fontId="33" fillId="2" borderId="3" xfId="16" applyFont="1" applyFill="1" applyBorder="1" applyAlignment="1">
      <alignment horizontal="center" vertical="center"/>
    </xf>
    <xf numFmtId="0" fontId="33" fillId="2" borderId="5" xfId="16" applyFont="1" applyFill="1" applyBorder="1" applyAlignment="1">
      <alignment horizontal="center" vertical="center"/>
    </xf>
    <xf numFmtId="0" fontId="33" fillId="2" borderId="9" xfId="16" applyFont="1" applyFill="1" applyBorder="1" applyAlignment="1">
      <alignment horizontal="center" vertical="center"/>
    </xf>
    <xf numFmtId="0" fontId="33" fillId="2" borderId="10" xfId="16" applyFont="1" applyFill="1" applyBorder="1" applyAlignment="1">
      <alignment horizontal="center"/>
    </xf>
    <xf numFmtId="0" fontId="33" fillId="2" borderId="11" xfId="16" applyFont="1" applyFill="1" applyBorder="1" applyAlignment="1">
      <alignment horizontal="center"/>
    </xf>
    <xf numFmtId="0" fontId="33" fillId="2" borderId="3" xfId="16" applyFont="1" applyFill="1" applyBorder="1" applyAlignment="1">
      <alignment horizontal="center" vertical="center" wrapText="1"/>
    </xf>
    <xf numFmtId="0" fontId="33" fillId="2" borderId="9" xfId="16" applyFont="1" applyFill="1" applyBorder="1" applyAlignment="1">
      <alignment horizontal="center" vertical="center" wrapText="1"/>
    </xf>
    <xf numFmtId="0" fontId="37" fillId="2" borderId="3" xfId="16" applyFont="1" applyFill="1" applyBorder="1" applyAlignment="1">
      <alignment horizontal="center" vertical="center" wrapText="1"/>
    </xf>
    <xf numFmtId="0" fontId="37" fillId="2" borderId="5" xfId="16" applyFont="1" applyFill="1" applyBorder="1" applyAlignment="1">
      <alignment horizontal="center" vertical="center" wrapText="1"/>
    </xf>
    <xf numFmtId="0" fontId="37" fillId="2" borderId="9" xfId="16" applyFont="1" applyFill="1" applyBorder="1" applyAlignment="1">
      <alignment horizontal="center" vertical="center" wrapText="1"/>
    </xf>
    <xf numFmtId="0" fontId="33" fillId="2" borderId="2" xfId="16" applyFont="1" applyFill="1" applyBorder="1" applyAlignment="1">
      <alignment horizontal="center" vertical="center"/>
    </xf>
    <xf numFmtId="0" fontId="33" fillId="2" borderId="7" xfId="16" applyFont="1" applyFill="1" applyBorder="1" applyAlignment="1">
      <alignment horizontal="center" vertical="center"/>
    </xf>
    <xf numFmtId="0" fontId="33" fillId="2" borderId="10" xfId="16" applyFont="1" applyFill="1" applyBorder="1" applyAlignment="1">
      <alignment horizontal="center" vertical="center"/>
    </xf>
    <xf numFmtId="0" fontId="33" fillId="2" borderId="11" xfId="16" applyFont="1" applyFill="1" applyBorder="1" applyAlignment="1">
      <alignment horizontal="center" vertical="center"/>
    </xf>
    <xf numFmtId="0" fontId="64" fillId="0" borderId="8" xfId="657" applyFont="1" applyFill="1" applyBorder="1" applyAlignment="1">
      <alignment horizontal="center" vertical="center"/>
    </xf>
    <xf numFmtId="0" fontId="64" fillId="0" borderId="0" xfId="657" applyFont="1" applyFill="1" applyBorder="1" applyAlignment="1">
      <alignment horizontal="center" vertical="center"/>
    </xf>
    <xf numFmtId="0" fontId="37" fillId="2" borderId="13" xfId="16" applyFont="1" applyFill="1" applyBorder="1" applyAlignment="1">
      <alignment horizontal="center" vertical="center" wrapText="1"/>
    </xf>
    <xf numFmtId="0" fontId="37" fillId="2" borderId="3" xfId="16" applyFont="1" applyFill="1" applyBorder="1" applyAlignment="1">
      <alignment horizontal="center" vertical="center"/>
    </xf>
    <xf numFmtId="0" fontId="37" fillId="2" borderId="5" xfId="16" applyFont="1" applyFill="1" applyBorder="1" applyAlignment="1">
      <alignment horizontal="center" vertical="center"/>
    </xf>
    <xf numFmtId="0" fontId="37" fillId="2" borderId="9" xfId="16" applyFont="1" applyFill="1" applyBorder="1" applyAlignment="1">
      <alignment horizontal="center" vertical="center"/>
    </xf>
    <xf numFmtId="0" fontId="154" fillId="0" borderId="0" xfId="0" applyFont="1" applyFill="1" applyAlignment="1">
      <alignment horizontal="center" vertical="center"/>
    </xf>
    <xf numFmtId="0" fontId="154" fillId="0" borderId="6" xfId="0" applyFont="1" applyFill="1" applyBorder="1" applyAlignment="1">
      <alignment horizontal="center" vertical="center"/>
    </xf>
    <xf numFmtId="0" fontId="37" fillId="2" borderId="13" xfId="16" applyFont="1" applyFill="1" applyBorder="1" applyAlignment="1">
      <alignment horizontal="center" vertical="center"/>
    </xf>
    <xf numFmtId="0" fontId="37" fillId="2" borderId="13" xfId="16" applyFont="1" applyFill="1" applyBorder="1" applyAlignment="1">
      <alignment vertical="center"/>
    </xf>
    <xf numFmtId="0" fontId="37" fillId="27" borderId="3" xfId="16" applyFont="1" applyFill="1" applyBorder="1" applyAlignment="1">
      <alignment horizontal="center" vertical="center" wrapText="1"/>
    </xf>
    <xf numFmtId="0" fontId="37" fillId="27" borderId="5" xfId="16" applyFont="1" applyFill="1" applyBorder="1" applyAlignment="1">
      <alignment horizontal="center" vertical="center" wrapText="1"/>
    </xf>
    <xf numFmtId="0" fontId="37" fillId="27" borderId="9" xfId="16" applyFont="1" applyFill="1" applyBorder="1" applyAlignment="1">
      <alignment horizontal="center" vertical="center" wrapText="1"/>
    </xf>
    <xf numFmtId="0" fontId="37" fillId="27" borderId="3" xfId="16" applyFont="1" applyFill="1" applyBorder="1" applyAlignment="1">
      <alignment horizontal="center" vertical="center"/>
    </xf>
    <xf numFmtId="0" fontId="37" fillId="27" borderId="9" xfId="16" applyFont="1" applyFill="1" applyBorder="1" applyAlignment="1">
      <alignment horizontal="center" vertical="center"/>
    </xf>
    <xf numFmtId="0" fontId="37" fillId="0" borderId="49" xfId="3" applyFont="1" applyBorder="1" applyAlignment="1">
      <alignment horizontal="center" vertical="center" wrapText="1"/>
    </xf>
    <xf numFmtId="0" fontId="37" fillId="0" borderId="51" xfId="3" applyFont="1" applyBorder="1" applyAlignment="1">
      <alignment horizontal="center" vertical="center" wrapText="1"/>
    </xf>
    <xf numFmtId="0" fontId="35" fillId="0" borderId="47" xfId="3" applyFont="1" applyBorder="1" applyAlignment="1">
      <alignment horizontal="center" vertical="center" wrapText="1"/>
    </xf>
    <xf numFmtId="0" fontId="35" fillId="0" borderId="9" xfId="3" applyFont="1" applyBorder="1" applyAlignment="1">
      <alignment horizontal="center" vertical="center" wrapText="1"/>
    </xf>
    <xf numFmtId="0" fontId="37" fillId="0" borderId="47" xfId="3" applyFont="1" applyBorder="1" applyAlignment="1">
      <alignment horizontal="center" vertical="center" wrapText="1"/>
    </xf>
    <xf numFmtId="0" fontId="37" fillId="0" borderId="9" xfId="3" applyFont="1" applyBorder="1" applyAlignment="1">
      <alignment horizontal="center" vertical="center" wrapText="1"/>
    </xf>
    <xf numFmtId="0" fontId="37" fillId="0" borderId="46" xfId="3" applyFont="1" applyBorder="1" applyAlignment="1">
      <alignment horizontal="center" wrapText="1"/>
    </xf>
    <xf numFmtId="0" fontId="37" fillId="0" borderId="50" xfId="3" applyFont="1" applyBorder="1" applyAlignment="1">
      <alignment horizontal="center" wrapText="1"/>
    </xf>
    <xf numFmtId="0" fontId="35" fillId="0" borderId="14" xfId="3" applyFont="1" applyFill="1" applyBorder="1" applyAlignment="1">
      <alignment horizontal="center" vertical="center"/>
    </xf>
    <xf numFmtId="0" fontId="35" fillId="0" borderId="15" xfId="3" applyFont="1" applyFill="1" applyBorder="1" applyAlignment="1">
      <alignment horizontal="center" vertical="center"/>
    </xf>
    <xf numFmtId="0" fontId="37" fillId="0" borderId="32" xfId="3" applyFont="1" applyBorder="1" applyAlignment="1">
      <alignment horizontal="center" vertical="center" wrapText="1"/>
    </xf>
    <xf numFmtId="0" fontId="37" fillId="0" borderId="33" xfId="3" applyFont="1" applyBorder="1" applyAlignment="1">
      <alignment horizontal="center" vertical="center" wrapText="1"/>
    </xf>
    <xf numFmtId="0" fontId="37" fillId="0" borderId="48" xfId="3" applyFont="1" applyBorder="1" applyAlignment="1">
      <alignment horizontal="center" vertical="center" wrapText="1"/>
    </xf>
    <xf numFmtId="0" fontId="37" fillId="0" borderId="3" xfId="3" applyFont="1" applyBorder="1" applyAlignment="1">
      <alignment horizontal="center" vertical="center"/>
    </xf>
    <xf numFmtId="0" fontId="37" fillId="0" borderId="5" xfId="3" applyFont="1" applyBorder="1" applyAlignment="1">
      <alignment horizontal="center" vertical="center"/>
    </xf>
    <xf numFmtId="0" fontId="37" fillId="0" borderId="9" xfId="3" applyFont="1" applyBorder="1" applyAlignment="1">
      <alignment horizontal="center" vertical="center"/>
    </xf>
    <xf numFmtId="0" fontId="37" fillId="0" borderId="3" xfId="3" applyFont="1" applyBorder="1" applyAlignment="1">
      <alignment horizontal="center" vertical="center" wrapText="1"/>
    </xf>
    <xf numFmtId="0" fontId="37" fillId="0" borderId="5" xfId="3" applyFont="1" applyBorder="1" applyAlignment="1">
      <alignment horizontal="center" vertical="center" wrapText="1"/>
    </xf>
    <xf numFmtId="0" fontId="37" fillId="0" borderId="2" xfId="3" applyFont="1" applyBorder="1" applyAlignment="1">
      <alignment horizontal="center" vertical="center"/>
    </xf>
    <xf numFmtId="0" fontId="37" fillId="0" borderId="7" xfId="3" applyFont="1" applyBorder="1" applyAlignment="1">
      <alignment horizontal="center" vertical="center"/>
    </xf>
    <xf numFmtId="0" fontId="37" fillId="0" borderId="10" xfId="3" applyFont="1" applyBorder="1" applyAlignment="1">
      <alignment horizontal="center" vertical="center"/>
    </xf>
    <xf numFmtId="0" fontId="37" fillId="0" borderId="11" xfId="3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 wrapText="1"/>
    </xf>
    <xf numFmtId="2" fontId="33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2" xfId="956" applyFont="1" applyBorder="1" applyAlignment="1">
      <alignment horizontal="center" vertical="center" wrapText="1"/>
    </xf>
    <xf numFmtId="0" fontId="33" fillId="0" borderId="7" xfId="956" applyFont="1" applyBorder="1" applyAlignment="1">
      <alignment horizontal="center" vertical="center" wrapText="1"/>
    </xf>
    <xf numFmtId="0" fontId="33" fillId="0" borderId="10" xfId="956" applyFont="1" applyBorder="1" applyAlignment="1">
      <alignment horizontal="center" vertical="center" wrapText="1"/>
    </xf>
    <xf numFmtId="0" fontId="33" fillId="0" borderId="11" xfId="956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957">
    <cellStyle name="20% - Accent1 2" xfId="23"/>
    <cellStyle name="20% - Accent1 2 2" xfId="24"/>
    <cellStyle name="20% - Accent1 2 2 2" xfId="25"/>
    <cellStyle name="20% - Accent1 2 3" xfId="26"/>
    <cellStyle name="20% - Accent1 2 3 2" xfId="27"/>
    <cellStyle name="20% - Accent1 2 4" xfId="28"/>
    <cellStyle name="20% - Accent1 2 4 2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4" xfId="35"/>
    <cellStyle name="20% - Accent1 4 2" xfId="36"/>
    <cellStyle name="20% - Accent1 4 2 2" xfId="37"/>
    <cellStyle name="20% - Accent1 4 3" xfId="38"/>
    <cellStyle name="20% - Accent1 5" xfId="39"/>
    <cellStyle name="20% - Accent1 5 2" xfId="40"/>
    <cellStyle name="20% - Accent1 6" xfId="41"/>
    <cellStyle name="20% - Accent1 6 2" xfId="42"/>
    <cellStyle name="20% - Accent1 7" xfId="43"/>
    <cellStyle name="20% - Accent1 7 2" xfId="44"/>
    <cellStyle name="20% - Accent2 2" xfId="45"/>
    <cellStyle name="20% - Accent2 2 2" xfId="46"/>
    <cellStyle name="20% - Accent2 2 2 2" xfId="47"/>
    <cellStyle name="20% - Accent2 2 3" xfId="48"/>
    <cellStyle name="20% - Accent2 2 3 2" xfId="49"/>
    <cellStyle name="20% - Accent2 2 4" xfId="50"/>
    <cellStyle name="20% - Accent2 2 4 2" xfId="51"/>
    <cellStyle name="20% - Accent2 2 5" xfId="52"/>
    <cellStyle name="20% - Accent2 2 5 2" xfId="53"/>
    <cellStyle name="20% - Accent2 2 6" xfId="54"/>
    <cellStyle name="20% - Accent2 3" xfId="55"/>
    <cellStyle name="20% - Accent2 3 2" xfId="56"/>
    <cellStyle name="20% - Accent2 4" xfId="57"/>
    <cellStyle name="20% - Accent2 4 2" xfId="58"/>
    <cellStyle name="20% - Accent2 4 2 2" xfId="59"/>
    <cellStyle name="20% - Accent2 4 3" xfId="60"/>
    <cellStyle name="20% - Accent2 5" xfId="61"/>
    <cellStyle name="20% - Accent2 5 2" xfId="62"/>
    <cellStyle name="20% - Accent2 6" xfId="63"/>
    <cellStyle name="20% - Accent2 6 2" xfId="64"/>
    <cellStyle name="20% - Accent2 7" xfId="65"/>
    <cellStyle name="20% - Accent2 7 2" xfId="66"/>
    <cellStyle name="20% - Accent3 2" xfId="67"/>
    <cellStyle name="20% - Accent3 2 2" xfId="68"/>
    <cellStyle name="20% - Accent3 2 2 2" xfId="69"/>
    <cellStyle name="20% - Accent3 2 3" xfId="70"/>
    <cellStyle name="20% - Accent3 2 3 2" xfId="71"/>
    <cellStyle name="20% - Accent3 2 4" xfId="72"/>
    <cellStyle name="20% - Accent3 2 4 2" xfId="73"/>
    <cellStyle name="20% - Accent3 2 5" xfId="74"/>
    <cellStyle name="20% - Accent3 2 5 2" xfId="75"/>
    <cellStyle name="20% - Accent3 2 6" xfId="76"/>
    <cellStyle name="20% - Accent3 3" xfId="77"/>
    <cellStyle name="20% - Accent3 3 2" xfId="78"/>
    <cellStyle name="20% - Accent3 4" xfId="79"/>
    <cellStyle name="20% - Accent3 4 2" xfId="80"/>
    <cellStyle name="20% - Accent3 4 2 2" xfId="81"/>
    <cellStyle name="20% - Accent3 4 3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7 2" xfId="88"/>
    <cellStyle name="20% - Accent4 2" xfId="89"/>
    <cellStyle name="20% - Accent4 2 2" xfId="90"/>
    <cellStyle name="20% - Accent4 2 2 2" xfId="91"/>
    <cellStyle name="20% - Accent4 2 3" xfId="92"/>
    <cellStyle name="20% - Accent4 2 3 2" xfId="93"/>
    <cellStyle name="20% - Accent4 2 4" xfId="94"/>
    <cellStyle name="20% - Accent4 2 4 2" xfId="95"/>
    <cellStyle name="20% - Accent4 2 5" xfId="96"/>
    <cellStyle name="20% - Accent4 2 5 2" xfId="97"/>
    <cellStyle name="20% - Accent4 2 6" xfId="98"/>
    <cellStyle name="20% - Accent4 3" xfId="99"/>
    <cellStyle name="20% - Accent4 3 2" xfId="100"/>
    <cellStyle name="20% - Accent4 4" xfId="101"/>
    <cellStyle name="20% - Accent4 4 2" xfId="102"/>
    <cellStyle name="20% - Accent4 4 2 2" xfId="103"/>
    <cellStyle name="20% - Accent4 4 3" xfId="104"/>
    <cellStyle name="20% - Accent4 5" xfId="105"/>
    <cellStyle name="20% - Accent4 5 2" xfId="106"/>
    <cellStyle name="20% - Accent4 6" xfId="107"/>
    <cellStyle name="20% - Accent4 6 2" xfId="108"/>
    <cellStyle name="20% - Accent4 7" xfId="109"/>
    <cellStyle name="20% - Accent4 7 2" xfId="110"/>
    <cellStyle name="20% - Accent5 2" xfId="111"/>
    <cellStyle name="20% - Accent5 2 2" xfId="112"/>
    <cellStyle name="20% - Accent5 2 2 2" xfId="113"/>
    <cellStyle name="20% - Accent5 2 3" xfId="114"/>
    <cellStyle name="20% - Accent5 2 3 2" xfId="115"/>
    <cellStyle name="20% - Accent5 2 4" xfId="116"/>
    <cellStyle name="20% - Accent5 2 4 2" xfId="117"/>
    <cellStyle name="20% - Accent5 2 5" xfId="118"/>
    <cellStyle name="20% - Accent5 2 5 2" xfId="119"/>
    <cellStyle name="20% - Accent5 2 6" xfId="120"/>
    <cellStyle name="20% - Accent5 3" xfId="121"/>
    <cellStyle name="20% - Accent5 3 2" xfId="122"/>
    <cellStyle name="20% - Accent5 4" xfId="123"/>
    <cellStyle name="20% - Accent5 4 2" xfId="124"/>
    <cellStyle name="20% - Accent5 4 2 2" xfId="125"/>
    <cellStyle name="20% - Accent5 4 3" xfId="126"/>
    <cellStyle name="20% - Accent5 5" xfId="127"/>
    <cellStyle name="20% - Accent5 5 2" xfId="128"/>
    <cellStyle name="20% - Accent5 6" xfId="129"/>
    <cellStyle name="20% - Accent5 6 2" xfId="130"/>
    <cellStyle name="20% - Accent5 7" xfId="131"/>
    <cellStyle name="20% - Accent5 7 2" xfId="132"/>
    <cellStyle name="20% - Accent6 2" xfId="133"/>
    <cellStyle name="20% - Accent6 2 2" xfId="134"/>
    <cellStyle name="20% - Accent6 2 2 2" xfId="135"/>
    <cellStyle name="20% - Accent6 2 3" xfId="136"/>
    <cellStyle name="20% - Accent6 2 3 2" xfId="137"/>
    <cellStyle name="20% - Accent6 2 4" xfId="138"/>
    <cellStyle name="20% - Accent6 2 4 2" xfId="139"/>
    <cellStyle name="20% - Accent6 2 5" xfId="140"/>
    <cellStyle name="20% - Accent6 2 5 2" xfId="141"/>
    <cellStyle name="20% - Accent6 2 6" xfId="142"/>
    <cellStyle name="20% - Accent6 3" xfId="143"/>
    <cellStyle name="20% - Accent6 3 2" xfId="144"/>
    <cellStyle name="20% - Accent6 4" xfId="145"/>
    <cellStyle name="20% - Accent6 4 2" xfId="146"/>
    <cellStyle name="20% - Accent6 4 2 2" xfId="147"/>
    <cellStyle name="20% - Accent6 4 3" xfId="148"/>
    <cellStyle name="20% - Accent6 5" xfId="149"/>
    <cellStyle name="20% - Accent6 5 2" xfId="150"/>
    <cellStyle name="20% - Accent6 6" xfId="151"/>
    <cellStyle name="20% - Accent6 6 2" xfId="152"/>
    <cellStyle name="20% - Accent6 7" xfId="153"/>
    <cellStyle name="20% - Accent6 7 2" xfId="154"/>
    <cellStyle name="20% - Акцент1" xfId="878"/>
    <cellStyle name="20% - Акцент2" xfId="879"/>
    <cellStyle name="20% - Акцент3" xfId="880"/>
    <cellStyle name="20% - Акцент4" xfId="881"/>
    <cellStyle name="20% - Акцент5" xfId="882"/>
    <cellStyle name="20% - Акцент6" xfId="883"/>
    <cellStyle name="40% - Accent1 2" xfId="155"/>
    <cellStyle name="40% - Accent1 2 2" xfId="156"/>
    <cellStyle name="40% - Accent1 2 2 2" xfId="157"/>
    <cellStyle name="40% - Accent1 2 3" xfId="158"/>
    <cellStyle name="40% - Accent1 2 3 2" xfId="159"/>
    <cellStyle name="40% - Accent1 2 4" xfId="160"/>
    <cellStyle name="40% - Accent1 2 4 2" xfId="161"/>
    <cellStyle name="40% - Accent1 2 5" xfId="162"/>
    <cellStyle name="40% - Accent1 2 5 2" xfId="163"/>
    <cellStyle name="40% - Accent1 2 6" xfId="164"/>
    <cellStyle name="40% - Accent1 3" xfId="165"/>
    <cellStyle name="40% - Accent1 3 2" xfId="166"/>
    <cellStyle name="40% - Accent1 4" xfId="167"/>
    <cellStyle name="40% - Accent1 4 2" xfId="168"/>
    <cellStyle name="40% - Accent1 4 2 2" xfId="169"/>
    <cellStyle name="40% - Accent1 4 3" xfId="170"/>
    <cellStyle name="40% - Accent1 5" xfId="171"/>
    <cellStyle name="40% - Accent1 5 2" xfId="172"/>
    <cellStyle name="40% - Accent1 6" xfId="173"/>
    <cellStyle name="40% - Accent1 6 2" xfId="174"/>
    <cellStyle name="40% - Accent1 7" xfId="175"/>
    <cellStyle name="40% - Accent1 7 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 2" xfId="199"/>
    <cellStyle name="40% - Accent3 2 2" xfId="200"/>
    <cellStyle name="40% - Accent3 2 2 2" xfId="201"/>
    <cellStyle name="40% - Accent3 2 3" xfId="202"/>
    <cellStyle name="40% - Accent3 2 3 2" xfId="203"/>
    <cellStyle name="40% - Accent3 2 4" xfId="204"/>
    <cellStyle name="40% - Accent3 2 4 2" xfId="205"/>
    <cellStyle name="40% - Accent3 2 5" xfId="206"/>
    <cellStyle name="40% - Accent3 2 5 2" xfId="207"/>
    <cellStyle name="40% - Accent3 2 6" xfId="208"/>
    <cellStyle name="40% - Accent3 3" xfId="209"/>
    <cellStyle name="40% - Accent3 3 2" xfId="210"/>
    <cellStyle name="40% - Accent3 4" xfId="211"/>
    <cellStyle name="40% - Accent3 4 2" xfId="212"/>
    <cellStyle name="40% - Accent3 4 2 2" xfId="213"/>
    <cellStyle name="40% - Accent3 4 3" xfId="214"/>
    <cellStyle name="40% - Accent3 5" xfId="215"/>
    <cellStyle name="40% - Accent3 5 2" xfId="216"/>
    <cellStyle name="40% - Accent3 6" xfId="217"/>
    <cellStyle name="40% - Accent3 6 2" xfId="218"/>
    <cellStyle name="40% - Accent3 7" xfId="219"/>
    <cellStyle name="40% - Accent3 7 2" xfId="220"/>
    <cellStyle name="40% - Accent4 2" xfId="221"/>
    <cellStyle name="40% - Accent4 2 2" xfId="222"/>
    <cellStyle name="40% - Accent4 2 2 2" xfId="223"/>
    <cellStyle name="40% - Accent4 2 3" xfId="224"/>
    <cellStyle name="40% - Accent4 2 3 2" xfId="225"/>
    <cellStyle name="40% - Accent4 2 4" xfId="226"/>
    <cellStyle name="40% - Accent4 2 4 2" xfId="227"/>
    <cellStyle name="40% - Accent4 2 5" xfId="228"/>
    <cellStyle name="40% - Accent4 2 5 2" xfId="229"/>
    <cellStyle name="40% - Accent4 2 6" xfId="230"/>
    <cellStyle name="40% - Accent4 3" xfId="231"/>
    <cellStyle name="40% - Accent4 3 2" xfId="232"/>
    <cellStyle name="40% - Accent4 4" xfId="233"/>
    <cellStyle name="40% - Accent4 4 2" xfId="234"/>
    <cellStyle name="40% - Accent4 4 2 2" xfId="235"/>
    <cellStyle name="40% - Accent4 4 3" xfId="236"/>
    <cellStyle name="40% - Accent4 5" xfId="237"/>
    <cellStyle name="40% - Accent4 5 2" xfId="238"/>
    <cellStyle name="40% - Accent4 6" xfId="239"/>
    <cellStyle name="40% - Accent4 6 2" xfId="240"/>
    <cellStyle name="40% - Accent4 7" xfId="241"/>
    <cellStyle name="40% - Accent4 7 2" xfId="242"/>
    <cellStyle name="40% - Accent5 2" xfId="243"/>
    <cellStyle name="40% - Accent5 2 2" xfId="244"/>
    <cellStyle name="40% - Accent5 2 2 2" xfId="245"/>
    <cellStyle name="40% - Accent5 2 3" xfId="246"/>
    <cellStyle name="40% - Accent5 2 3 2" xfId="247"/>
    <cellStyle name="40% - Accent5 2 4" xfId="248"/>
    <cellStyle name="40% - Accent5 2 4 2" xfId="249"/>
    <cellStyle name="40% - Accent5 2 5" xfId="250"/>
    <cellStyle name="40% - Accent5 2 5 2" xfId="251"/>
    <cellStyle name="40% - Accent5 2 6" xfId="252"/>
    <cellStyle name="40% - Accent5 3" xfId="253"/>
    <cellStyle name="40% - Accent5 3 2" xfId="254"/>
    <cellStyle name="40% - Accent5 4" xfId="255"/>
    <cellStyle name="40% - Accent5 4 2" xfId="256"/>
    <cellStyle name="40% - Accent5 4 2 2" xfId="257"/>
    <cellStyle name="40% - Accent5 4 3" xfId="258"/>
    <cellStyle name="40% - Accent5 5" xfId="259"/>
    <cellStyle name="40% - Accent5 5 2" xfId="260"/>
    <cellStyle name="40% - Accent5 6" xfId="261"/>
    <cellStyle name="40% - Accent5 6 2" xfId="262"/>
    <cellStyle name="40% - Accent5 7" xfId="263"/>
    <cellStyle name="40% - Accent5 7 2" xfId="264"/>
    <cellStyle name="40% - Accent6 2" xfId="265"/>
    <cellStyle name="40% - Accent6 2 2" xfId="266"/>
    <cellStyle name="40% - Accent6 2 2 2" xfId="267"/>
    <cellStyle name="40% - Accent6 2 3" xfId="268"/>
    <cellStyle name="40% - Accent6 2 3 2" xfId="269"/>
    <cellStyle name="40% - Accent6 2 4" xfId="270"/>
    <cellStyle name="40% - Accent6 2 4 2" xfId="271"/>
    <cellStyle name="40% - Accent6 2 5" xfId="272"/>
    <cellStyle name="40% - Accent6 2 5 2" xfId="273"/>
    <cellStyle name="40% - Accent6 2 6" xfId="274"/>
    <cellStyle name="40% - Accent6 3" xfId="275"/>
    <cellStyle name="40% - Accent6 3 2" xfId="276"/>
    <cellStyle name="40% - Accent6 4" xfId="277"/>
    <cellStyle name="40% - Accent6 4 2" xfId="278"/>
    <cellStyle name="40% - Accent6 4 2 2" xfId="279"/>
    <cellStyle name="40% - Accent6 4 3" xfId="280"/>
    <cellStyle name="40% - Accent6 5" xfId="281"/>
    <cellStyle name="40% - Accent6 5 2" xfId="282"/>
    <cellStyle name="40% - Accent6 6" xfId="283"/>
    <cellStyle name="40% - Accent6 6 2" xfId="284"/>
    <cellStyle name="40% - Accent6 7" xfId="285"/>
    <cellStyle name="40% - Accent6 7 2" xfId="286"/>
    <cellStyle name="40% - Акцент1" xfId="884"/>
    <cellStyle name="40% - Акцент2" xfId="885"/>
    <cellStyle name="40% - Акцент3" xfId="886"/>
    <cellStyle name="40% - Акцент4" xfId="887"/>
    <cellStyle name="40% - Акцент5" xfId="888"/>
    <cellStyle name="40% - Акцент6" xfId="889"/>
    <cellStyle name="60% - Accent1 2" xfId="287"/>
    <cellStyle name="60% - Accent1 2 2" xfId="288"/>
    <cellStyle name="60% - Accent1 2 3" xfId="289"/>
    <cellStyle name="60% - Accent1 2 4" xfId="290"/>
    <cellStyle name="60% - Accent1 2 5" xfId="291"/>
    <cellStyle name="60% - Accent1 3" xfId="292"/>
    <cellStyle name="60% - Accent1 4" xfId="293"/>
    <cellStyle name="60% - Accent1 4 2" xfId="294"/>
    <cellStyle name="60% - Accent1 5" xfId="295"/>
    <cellStyle name="60% - Accent1 6" xfId="296"/>
    <cellStyle name="60% - Accent1 7" xfId="297"/>
    <cellStyle name="60% - Accent2 2" xfId="298"/>
    <cellStyle name="60% - Accent2 2 2" xfId="299"/>
    <cellStyle name="60% - Accent2 2 3" xfId="300"/>
    <cellStyle name="60% - Accent2 2 4" xfId="301"/>
    <cellStyle name="60% - Accent2 2 5" xfId="302"/>
    <cellStyle name="60% - Accent2 3" xfId="303"/>
    <cellStyle name="60% - Accent2 4" xfId="304"/>
    <cellStyle name="60% - Accent2 4 2" xfId="305"/>
    <cellStyle name="60% - Accent2 5" xfId="306"/>
    <cellStyle name="60% - Accent2 6" xfId="307"/>
    <cellStyle name="60% - Accent2 7" xfId="308"/>
    <cellStyle name="60% - Accent3 2" xfId="309"/>
    <cellStyle name="60% - Accent3 2 2" xfId="310"/>
    <cellStyle name="60% - Accent3 2 3" xfId="311"/>
    <cellStyle name="60% - Accent3 2 4" xfId="312"/>
    <cellStyle name="60% - Accent3 2 5" xfId="313"/>
    <cellStyle name="60% - Accent3 3" xfId="314"/>
    <cellStyle name="60% - Accent3 4" xfId="315"/>
    <cellStyle name="60% - Accent3 4 2" xfId="316"/>
    <cellStyle name="60% - Accent3 5" xfId="317"/>
    <cellStyle name="60% - Accent3 6" xfId="318"/>
    <cellStyle name="60% - Accent3 7" xfId="319"/>
    <cellStyle name="60% - Accent4 2" xfId="320"/>
    <cellStyle name="60% - Accent4 2 2" xfId="321"/>
    <cellStyle name="60% - Accent4 2 3" xfId="322"/>
    <cellStyle name="60% - Accent4 2 4" xfId="323"/>
    <cellStyle name="60% - Accent4 2 5" xfId="324"/>
    <cellStyle name="60% - Accent4 3" xfId="325"/>
    <cellStyle name="60% - Accent4 4" xfId="326"/>
    <cellStyle name="60% - Accent4 4 2" xfId="327"/>
    <cellStyle name="60% - Accent4 5" xfId="328"/>
    <cellStyle name="60% - Accent4 6" xfId="329"/>
    <cellStyle name="60% - Accent4 7" xfId="330"/>
    <cellStyle name="60% - Accent5 2" xfId="331"/>
    <cellStyle name="60% - Accent5 2 2" xfId="332"/>
    <cellStyle name="60% - Accent5 2 3" xfId="333"/>
    <cellStyle name="60% - Accent5 2 4" xfId="334"/>
    <cellStyle name="60% - Accent5 2 5" xfId="335"/>
    <cellStyle name="60% - Accent5 3" xfId="336"/>
    <cellStyle name="60% - Accent5 4" xfId="337"/>
    <cellStyle name="60% - Accent5 4 2" xfId="338"/>
    <cellStyle name="60% - Accent5 5" xfId="339"/>
    <cellStyle name="60% - Accent5 6" xfId="340"/>
    <cellStyle name="60% - Accent5 7" xfId="341"/>
    <cellStyle name="60% - Accent6 2" xfId="342"/>
    <cellStyle name="60% - Accent6 2 2" xfId="343"/>
    <cellStyle name="60% - Accent6 2 3" xfId="344"/>
    <cellStyle name="60% - Accent6 2 4" xfId="345"/>
    <cellStyle name="60% - Accent6 2 5" xfId="346"/>
    <cellStyle name="60% - Accent6 3" xfId="347"/>
    <cellStyle name="60% - Accent6 4" xfId="348"/>
    <cellStyle name="60% - Accent6 4 2" xfId="349"/>
    <cellStyle name="60% - Accent6 5" xfId="350"/>
    <cellStyle name="60% - Accent6 6" xfId="351"/>
    <cellStyle name="60% - Accent6 7" xfId="352"/>
    <cellStyle name="60% - Акцент1" xfId="890"/>
    <cellStyle name="60% - Акцент2" xfId="891"/>
    <cellStyle name="60% - Акцент3" xfId="892"/>
    <cellStyle name="60% - Акцент4" xfId="893"/>
    <cellStyle name="60% - Акцент5" xfId="894"/>
    <cellStyle name="60% - Акцент6" xfId="895"/>
    <cellStyle name="Accent1 2" xfId="353"/>
    <cellStyle name="Accent1 2 2" xfId="354"/>
    <cellStyle name="Accent1 2 3" xfId="355"/>
    <cellStyle name="Accent1 2 4" xfId="356"/>
    <cellStyle name="Accent1 2 5" xfId="357"/>
    <cellStyle name="Accent1 3" xfId="358"/>
    <cellStyle name="Accent1 4" xfId="359"/>
    <cellStyle name="Accent1 4 2" xfId="360"/>
    <cellStyle name="Accent1 5" xfId="361"/>
    <cellStyle name="Accent1 6" xfId="362"/>
    <cellStyle name="Accent1 7" xfId="363"/>
    <cellStyle name="Accent2 2" xfId="364"/>
    <cellStyle name="Accent2 2 2" xfId="365"/>
    <cellStyle name="Accent2 2 3" xfId="366"/>
    <cellStyle name="Accent2 2 4" xfId="367"/>
    <cellStyle name="Accent2 2 5" xfId="368"/>
    <cellStyle name="Accent2 3" xfId="369"/>
    <cellStyle name="Accent2 4" xfId="370"/>
    <cellStyle name="Accent2 4 2" xfId="371"/>
    <cellStyle name="Accent2 5" xfId="372"/>
    <cellStyle name="Accent2 6" xfId="373"/>
    <cellStyle name="Accent2 7" xfId="374"/>
    <cellStyle name="Accent3 2" xfId="375"/>
    <cellStyle name="Accent3 2 2" xfId="376"/>
    <cellStyle name="Accent3 2 3" xfId="377"/>
    <cellStyle name="Accent3 2 4" xfId="378"/>
    <cellStyle name="Accent3 2 5" xfId="379"/>
    <cellStyle name="Accent3 3" xfId="380"/>
    <cellStyle name="Accent3 4" xfId="381"/>
    <cellStyle name="Accent3 4 2" xfId="382"/>
    <cellStyle name="Accent3 5" xfId="383"/>
    <cellStyle name="Accent3 6" xfId="384"/>
    <cellStyle name="Accent3 7" xfId="385"/>
    <cellStyle name="Accent4 2" xfId="386"/>
    <cellStyle name="Accent4 2 2" xfId="387"/>
    <cellStyle name="Accent4 2 3" xfId="388"/>
    <cellStyle name="Accent4 2 4" xfId="389"/>
    <cellStyle name="Accent4 2 5" xfId="390"/>
    <cellStyle name="Accent4 3" xfId="391"/>
    <cellStyle name="Accent4 4" xfId="392"/>
    <cellStyle name="Accent4 4 2" xfId="393"/>
    <cellStyle name="Accent4 5" xfId="394"/>
    <cellStyle name="Accent4 6" xfId="395"/>
    <cellStyle name="Accent4 7" xfId="396"/>
    <cellStyle name="Accent5 2" xfId="397"/>
    <cellStyle name="Accent5 2 2" xfId="398"/>
    <cellStyle name="Accent5 2 3" xfId="399"/>
    <cellStyle name="Accent5 2 4" xfId="400"/>
    <cellStyle name="Accent5 2 5" xfId="401"/>
    <cellStyle name="Accent5 3" xfId="402"/>
    <cellStyle name="Accent5 4" xfId="403"/>
    <cellStyle name="Accent5 4 2" xfId="404"/>
    <cellStyle name="Accent5 5" xfId="405"/>
    <cellStyle name="Accent5 6" xfId="406"/>
    <cellStyle name="Accent5 7" xfId="407"/>
    <cellStyle name="Accent6 2" xfId="408"/>
    <cellStyle name="Accent6 2 2" xfId="409"/>
    <cellStyle name="Accent6 2 3" xfId="410"/>
    <cellStyle name="Accent6 2 4" xfId="411"/>
    <cellStyle name="Accent6 2 5" xfId="412"/>
    <cellStyle name="Accent6 3" xfId="413"/>
    <cellStyle name="Accent6 4" xfId="414"/>
    <cellStyle name="Accent6 4 2" xfId="415"/>
    <cellStyle name="Accent6 5" xfId="416"/>
    <cellStyle name="Accent6 6" xfId="417"/>
    <cellStyle name="Accent6 7" xfId="418"/>
    <cellStyle name="Bad 2" xfId="419"/>
    <cellStyle name="Bad 2 2" xfId="420"/>
    <cellStyle name="Bad 2 3" xfId="421"/>
    <cellStyle name="Bad 2 4" xfId="422"/>
    <cellStyle name="Bad 2 5" xfId="423"/>
    <cellStyle name="Bad 3" xfId="424"/>
    <cellStyle name="Bad 4" xfId="425"/>
    <cellStyle name="Bad 4 2" xfId="426"/>
    <cellStyle name="Bad 5" xfId="427"/>
    <cellStyle name="Bad 6" xfId="428"/>
    <cellStyle name="Bad 7" xfId="429"/>
    <cellStyle name="Calculation 2" xfId="430"/>
    <cellStyle name="Calculation 2 2" xfId="431"/>
    <cellStyle name="Calculation 2 3" xfId="432"/>
    <cellStyle name="Calculation 2 4" xfId="433"/>
    <cellStyle name="Calculation 2 5" xfId="434"/>
    <cellStyle name="Calculation 2_anakia II etapi.xls sm. defeqturi" xfId="435"/>
    <cellStyle name="Calculation 3" xfId="436"/>
    <cellStyle name="Calculation 4" xfId="437"/>
    <cellStyle name="Calculation 4 2" xfId="438"/>
    <cellStyle name="Calculation 4_anakia II etapi.xls sm. defeqturi" xfId="439"/>
    <cellStyle name="Calculation 5" xfId="440"/>
    <cellStyle name="Calculation 6" xfId="441"/>
    <cellStyle name="Calculation 7" xfId="442"/>
    <cellStyle name="Check Cell 2" xfId="443"/>
    <cellStyle name="Check Cell 2 2" xfId="444"/>
    <cellStyle name="Check Cell 2 3" xfId="445"/>
    <cellStyle name="Check Cell 2 4" xfId="446"/>
    <cellStyle name="Check Cell 2 5" xfId="447"/>
    <cellStyle name="Check Cell 2_anakia II etapi.xls sm. defeqturi" xfId="448"/>
    <cellStyle name="Check Cell 3" xfId="449"/>
    <cellStyle name="Check Cell 4" xfId="450"/>
    <cellStyle name="Check Cell 4 2" xfId="451"/>
    <cellStyle name="Check Cell 4_anakia II etapi.xls sm. defeqturi" xfId="452"/>
    <cellStyle name="Check Cell 5" xfId="453"/>
    <cellStyle name="Check Cell 6" xfId="454"/>
    <cellStyle name="Check Cell 7" xfId="455"/>
    <cellStyle name="Comma 10" xfId="456"/>
    <cellStyle name="Comma 10 2" xfId="457"/>
    <cellStyle name="Comma 10 3" xfId="896"/>
    <cellStyle name="Comma 11" xfId="458"/>
    <cellStyle name="Comma 12" xfId="459"/>
    <cellStyle name="Comma 12 2" xfId="460"/>
    <cellStyle name="Comma 12 3" xfId="461"/>
    <cellStyle name="Comma 12 4" xfId="462"/>
    <cellStyle name="Comma 12 5" xfId="463"/>
    <cellStyle name="Comma 12 6" xfId="464"/>
    <cellStyle name="Comma 12 7" xfId="465"/>
    <cellStyle name="Comma 12 8" xfId="466"/>
    <cellStyle name="Comma 13" xfId="467"/>
    <cellStyle name="Comma 14" xfId="468"/>
    <cellStyle name="Comma 15" xfId="469"/>
    <cellStyle name="Comma 15 2" xfId="470"/>
    <cellStyle name="Comma 16" xfId="471"/>
    <cellStyle name="Comma 16 2" xfId="945"/>
    <cellStyle name="Comma 17" xfId="472"/>
    <cellStyle name="Comma 17 2" xfId="473"/>
    <cellStyle name="Comma 17 3" xfId="849"/>
    <cellStyle name="Comma 17 3 2" xfId="897"/>
    <cellStyle name="Comma 17 4" xfId="898"/>
    <cellStyle name="Comma 18" xfId="820"/>
    <cellStyle name="Comma 18 2" xfId="850"/>
    <cellStyle name="Comma 18 3" xfId="899"/>
    <cellStyle name="Comma 18 4" xfId="948"/>
    <cellStyle name="Comma 19" xfId="826"/>
    <cellStyle name="Comma 2" xfId="474"/>
    <cellStyle name="Comma 2 2" xfId="475"/>
    <cellStyle name="Comma 2 2 2" xfId="476"/>
    <cellStyle name="Comma 2 2 3" xfId="477"/>
    <cellStyle name="Comma 2 3" xfId="478"/>
    <cellStyle name="Comma 2 3 2" xfId="900"/>
    <cellStyle name="Comma 2 4" xfId="901"/>
    <cellStyle name="Comma 20" xfId="827"/>
    <cellStyle name="Comma 21" xfId="902"/>
    <cellStyle name="Comma 3" xfId="479"/>
    <cellStyle name="Comma 4" xfId="480"/>
    <cellStyle name="Comma 5" xfId="481"/>
    <cellStyle name="Comma 6" xfId="482"/>
    <cellStyle name="Comma 7" xfId="483"/>
    <cellStyle name="Comma 8" xfId="484"/>
    <cellStyle name="Comma 9" xfId="485"/>
    <cellStyle name="Explanatory Text 2" xfId="486"/>
    <cellStyle name="Explanatory Text 2 2" xfId="487"/>
    <cellStyle name="Explanatory Text 2 3" xfId="488"/>
    <cellStyle name="Explanatory Text 2 4" xfId="489"/>
    <cellStyle name="Explanatory Text 2 5" xfId="490"/>
    <cellStyle name="Explanatory Text 3" xfId="491"/>
    <cellStyle name="Explanatory Text 4" xfId="492"/>
    <cellStyle name="Explanatory Text 4 2" xfId="493"/>
    <cellStyle name="Explanatory Text 5" xfId="494"/>
    <cellStyle name="Explanatory Text 6" xfId="495"/>
    <cellStyle name="Explanatory Text 7" xfId="496"/>
    <cellStyle name="Good 2" xfId="497"/>
    <cellStyle name="Good 2 2" xfId="498"/>
    <cellStyle name="Good 2 3" xfId="499"/>
    <cellStyle name="Good 2 4" xfId="500"/>
    <cellStyle name="Good 2 5" xfId="501"/>
    <cellStyle name="Good 3" xfId="502"/>
    <cellStyle name="Good 4" xfId="503"/>
    <cellStyle name="Good 4 2" xfId="504"/>
    <cellStyle name="Good 5" xfId="505"/>
    <cellStyle name="Good 6" xfId="506"/>
    <cellStyle name="Good 7" xfId="507"/>
    <cellStyle name="Heading 1 2" xfId="508"/>
    <cellStyle name="Heading 1 2 2" xfId="509"/>
    <cellStyle name="Heading 1 2 3" xfId="510"/>
    <cellStyle name="Heading 1 2 4" xfId="511"/>
    <cellStyle name="Heading 1 2 5" xfId="512"/>
    <cellStyle name="Heading 1 2_anakia II etapi.xls sm. defeqturi" xfId="513"/>
    <cellStyle name="Heading 1 3" xfId="514"/>
    <cellStyle name="Heading 1 4" xfId="515"/>
    <cellStyle name="Heading 1 4 2" xfId="516"/>
    <cellStyle name="Heading 1 4_anakia II etapi.xls sm. defeqturi" xfId="517"/>
    <cellStyle name="Heading 1 5" xfId="518"/>
    <cellStyle name="Heading 1 6" xfId="519"/>
    <cellStyle name="Heading 1 7" xfId="520"/>
    <cellStyle name="Heading 2 2" xfId="521"/>
    <cellStyle name="Heading 2 2 2" xfId="522"/>
    <cellStyle name="Heading 2 2 3" xfId="523"/>
    <cellStyle name="Heading 2 2 4" xfId="524"/>
    <cellStyle name="Heading 2 2 5" xfId="525"/>
    <cellStyle name="Heading 2 2_anakia II etapi.xls sm. defeqturi" xfId="526"/>
    <cellStyle name="Heading 2 3" xfId="527"/>
    <cellStyle name="Heading 2 4" xfId="528"/>
    <cellStyle name="Heading 2 4 2" xfId="529"/>
    <cellStyle name="Heading 2 4_anakia II etapi.xls sm. defeqturi" xfId="530"/>
    <cellStyle name="Heading 2 5" xfId="531"/>
    <cellStyle name="Heading 2 6" xfId="532"/>
    <cellStyle name="Heading 2 7" xfId="533"/>
    <cellStyle name="Heading 3 2" xfId="534"/>
    <cellStyle name="Heading 3 2 2" xfId="535"/>
    <cellStyle name="Heading 3 2 3" xfId="536"/>
    <cellStyle name="Heading 3 2 4" xfId="537"/>
    <cellStyle name="Heading 3 2 5" xfId="538"/>
    <cellStyle name="Heading 3 2_anakia II etapi.xls sm. defeqturi" xfId="539"/>
    <cellStyle name="Heading 3 3" xfId="540"/>
    <cellStyle name="Heading 3 4" xfId="541"/>
    <cellStyle name="Heading 3 4 2" xfId="542"/>
    <cellStyle name="Heading 3 4_anakia II etapi.xls sm. defeqturi" xfId="543"/>
    <cellStyle name="Heading 3 5" xfId="544"/>
    <cellStyle name="Heading 3 6" xfId="545"/>
    <cellStyle name="Heading 3 7" xfId="546"/>
    <cellStyle name="Heading 4 2" xfId="547"/>
    <cellStyle name="Heading 4 2 2" xfId="548"/>
    <cellStyle name="Heading 4 2 3" xfId="549"/>
    <cellStyle name="Heading 4 2 4" xfId="550"/>
    <cellStyle name="Heading 4 2 5" xfId="551"/>
    <cellStyle name="Heading 4 3" xfId="552"/>
    <cellStyle name="Heading 4 4" xfId="553"/>
    <cellStyle name="Heading 4 4 2" xfId="554"/>
    <cellStyle name="Heading 4 5" xfId="555"/>
    <cellStyle name="Heading 4 6" xfId="556"/>
    <cellStyle name="Heading 4 7" xfId="557"/>
    <cellStyle name="Hyperlink 2" xfId="828"/>
    <cellStyle name="Input 2" xfId="558"/>
    <cellStyle name="Input 2 2" xfId="559"/>
    <cellStyle name="Input 2 3" xfId="560"/>
    <cellStyle name="Input 2 4" xfId="561"/>
    <cellStyle name="Input 2 5" xfId="562"/>
    <cellStyle name="Input 2_anakia II etapi.xls sm. defeqturi" xfId="563"/>
    <cellStyle name="Input 3" xfId="564"/>
    <cellStyle name="Input 4" xfId="565"/>
    <cellStyle name="Input 4 2" xfId="566"/>
    <cellStyle name="Input 4_anakia II etapi.xls sm. defeqturi" xfId="567"/>
    <cellStyle name="Input 5" xfId="568"/>
    <cellStyle name="Input 6" xfId="569"/>
    <cellStyle name="Input 7" xfId="570"/>
    <cellStyle name="Linked Cell 2" xfId="571"/>
    <cellStyle name="Linked Cell 2 2" xfId="572"/>
    <cellStyle name="Linked Cell 2 3" xfId="573"/>
    <cellStyle name="Linked Cell 2 4" xfId="574"/>
    <cellStyle name="Linked Cell 2 5" xfId="575"/>
    <cellStyle name="Linked Cell 2_anakia II etapi.xls sm. defeqturi" xfId="576"/>
    <cellStyle name="Linked Cell 3" xfId="577"/>
    <cellStyle name="Linked Cell 4" xfId="578"/>
    <cellStyle name="Linked Cell 4 2" xfId="579"/>
    <cellStyle name="Linked Cell 4_anakia II etapi.xls sm. defeqturi" xfId="580"/>
    <cellStyle name="Linked Cell 5" xfId="581"/>
    <cellStyle name="Linked Cell 6" xfId="582"/>
    <cellStyle name="Linked Cell 7" xfId="583"/>
    <cellStyle name="Neutral 2" xfId="584"/>
    <cellStyle name="Neutral 2 2" xfId="585"/>
    <cellStyle name="Neutral 2 3" xfId="586"/>
    <cellStyle name="Neutral 2 4" xfId="587"/>
    <cellStyle name="Neutral 2 5" xfId="588"/>
    <cellStyle name="Neutral 3" xfId="589"/>
    <cellStyle name="Neutral 4" xfId="590"/>
    <cellStyle name="Neutral 4 2" xfId="591"/>
    <cellStyle name="Neutral 5" xfId="592"/>
    <cellStyle name="Neutral 6" xfId="593"/>
    <cellStyle name="Neutral 7" xfId="594"/>
    <cellStyle name="Normal 10" xfId="18"/>
    <cellStyle name="Normal 10 2" xfId="595"/>
    <cellStyle name="Normal 11" xfId="596"/>
    <cellStyle name="Normal 11 2" xfId="14"/>
    <cellStyle name="Normal 11 2 2" xfId="20"/>
    <cellStyle name="Normal 11 3" xfId="597"/>
    <cellStyle name="Normal 11_GAZI-2010" xfId="598"/>
    <cellStyle name="Normal 12" xfId="599"/>
    <cellStyle name="Normal 12 2" xfId="600"/>
    <cellStyle name="Normal 12_gazis gare qseli" xfId="601"/>
    <cellStyle name="Normal 13" xfId="602"/>
    <cellStyle name="Normal 13 2" xfId="603"/>
    <cellStyle name="Normal 13 2 2" xfId="829"/>
    <cellStyle name="Normal 13 2 2 2" xfId="903"/>
    <cellStyle name="Normal 13 2 3" xfId="851"/>
    <cellStyle name="Normal 13 2 3 2" xfId="904"/>
    <cellStyle name="Normal 13 2 4" xfId="905"/>
    <cellStyle name="Normal 13 3" xfId="604"/>
    <cellStyle name="Normal 13 3 2" xfId="605"/>
    <cellStyle name="Normal 13 3 2 2" xfId="906"/>
    <cellStyle name="Normal 13 3 3" xfId="606"/>
    <cellStyle name="Normal 13 3 3 2" xfId="830"/>
    <cellStyle name="Normal 13 3 3 2 2" xfId="852"/>
    <cellStyle name="Normal 13 3 3 3" xfId="831"/>
    <cellStyle name="Normal 13 3 3 4" xfId="853"/>
    <cellStyle name="Normal 13 3 3 5" xfId="854"/>
    <cellStyle name="Normal 13 3 3 6" xfId="848"/>
    <cellStyle name="Normal 13 3 4" xfId="832"/>
    <cellStyle name="Normal 13 3 4 2" xfId="907"/>
    <cellStyle name="Normal 13 3 5" xfId="855"/>
    <cellStyle name="Normal 13 4" xfId="607"/>
    <cellStyle name="Normal 13 5" xfId="7"/>
    <cellStyle name="Normal 13 5 2" xfId="833"/>
    <cellStyle name="Normal 13 5 3" xfId="834"/>
    <cellStyle name="Normal 13 5 3 2" xfId="835"/>
    <cellStyle name="Normal 13 5 3 2 2" xfId="856"/>
    <cellStyle name="Normal 13 5 3 3" xfId="836"/>
    <cellStyle name="Normal 13 5 3 3 2" xfId="857"/>
    <cellStyle name="Normal 13 5 3 3 3" xfId="858"/>
    <cellStyle name="Normal 13 5 3 4" xfId="859"/>
    <cellStyle name="Normal 13 5 3 5" xfId="860"/>
    <cellStyle name="Normal 13 5 3 6" xfId="861"/>
    <cellStyle name="Normal 13 5 3 7" xfId="862"/>
    <cellStyle name="Normal 13 5 4" xfId="837"/>
    <cellStyle name="Normal 13 5 5" xfId="863"/>
    <cellStyle name="Normal 13 6" xfId="608"/>
    <cellStyle name="Normal 13 7" xfId="838"/>
    <cellStyle name="Normal 13 8" xfId="864"/>
    <cellStyle name="Normal 13_# 6-1 27.01.12 - копия (1)" xfId="609"/>
    <cellStyle name="Normal 14" xfId="610"/>
    <cellStyle name="Normal 14 2" xfId="611"/>
    <cellStyle name="Normal 14 3" xfId="612"/>
    <cellStyle name="Normal 14 3 2" xfId="613"/>
    <cellStyle name="Normal 14 4" xfId="614"/>
    <cellStyle name="Normal 14 5" xfId="615"/>
    <cellStyle name="Normal 14 6" xfId="616"/>
    <cellStyle name="Normal 14_anakia II etapi.xls sm. defeqturi" xfId="617"/>
    <cellStyle name="Normal 14_anakia II etapi.xls sm. defeqturi 2" xfId="819"/>
    <cellStyle name="Normal 14_axalqalaqis skola " xfId="8"/>
    <cellStyle name="Normal 15" xfId="618"/>
    <cellStyle name="Normal 16" xfId="619"/>
    <cellStyle name="Normal 16 2" xfId="620"/>
    <cellStyle name="Normal 16 3" xfId="621"/>
    <cellStyle name="Normal 16 4" xfId="622"/>
    <cellStyle name="Normal 16_# 6-1 27.01.12 - копия (1)" xfId="623"/>
    <cellStyle name="Normal 17" xfId="624"/>
    <cellStyle name="Normal 18" xfId="625"/>
    <cellStyle name="Normal 19" xfId="626"/>
    <cellStyle name="Normal 2" xfId="2"/>
    <cellStyle name="Normal 2 10" xfId="6"/>
    <cellStyle name="Normal 2 11" xfId="839"/>
    <cellStyle name="Normal 2 12" xfId="908"/>
    <cellStyle name="Normal 2 2" xfId="627"/>
    <cellStyle name="Normal 2 2 2" xfId="628"/>
    <cellStyle name="Normal 2 2 3" xfId="629"/>
    <cellStyle name="Normal 2 2 4" xfId="630"/>
    <cellStyle name="Normal 2 2 5" xfId="631"/>
    <cellStyle name="Normal 2 2 6" xfId="632"/>
    <cellStyle name="Normal 2 2 7" xfId="633"/>
    <cellStyle name="Normal 2 2_2D4CD000" xfId="634"/>
    <cellStyle name="Normal 2 3" xfId="635"/>
    <cellStyle name="Normal 2 4" xfId="636"/>
    <cellStyle name="Normal 2 5" xfId="637"/>
    <cellStyle name="Normal 2 6" xfId="638"/>
    <cellStyle name="Normal 2 7" xfId="639"/>
    <cellStyle name="Normal 2 7 2" xfId="640"/>
    <cellStyle name="Normal 2 7 3" xfId="641"/>
    <cellStyle name="Normal 2 7_anakia II etapi.xls sm. defeqturi" xfId="642"/>
    <cellStyle name="Normal 2 8" xfId="643"/>
    <cellStyle name="Normal 2 9" xfId="644"/>
    <cellStyle name="Normal 2_anakia II etapi.xls sm. defeqturi" xfId="645"/>
    <cellStyle name="Normal 20" xfId="646"/>
    <cellStyle name="Normal 21" xfId="647"/>
    <cellStyle name="Normal 22" xfId="648"/>
    <cellStyle name="Normal 23" xfId="649"/>
    <cellStyle name="Normal 24" xfId="650"/>
    <cellStyle name="Normal 25" xfId="651"/>
    <cellStyle name="Normal 26" xfId="652"/>
    <cellStyle name="Normal 27" xfId="653"/>
    <cellStyle name="Normal 28" xfId="654"/>
    <cellStyle name="Normal 29" xfId="655"/>
    <cellStyle name="Normal 29 2" xfId="656"/>
    <cellStyle name="Normal 3" xfId="657"/>
    <cellStyle name="Normal 3 2" xfId="658"/>
    <cellStyle name="Normal 3 2 2" xfId="659"/>
    <cellStyle name="Normal 3 2_anakia II etapi.xls sm. defeqturi" xfId="660"/>
    <cellStyle name="Normal 3 2_Q.W. ADMINISTRACIULI SENOBA" xfId="824"/>
    <cellStyle name="Normal 3 3" xfId="840"/>
    <cellStyle name="Normal 3 4" xfId="909"/>
    <cellStyle name="Normal 3 5" xfId="910"/>
    <cellStyle name="Normal 30" xfId="661"/>
    <cellStyle name="Normal 30 2" xfId="662"/>
    <cellStyle name="Normal 31" xfId="663"/>
    <cellStyle name="Normal 32" xfId="664"/>
    <cellStyle name="Normal 32 2" xfId="665"/>
    <cellStyle name="Normal 32 2 2" xfId="666"/>
    <cellStyle name="Normal 32 3" xfId="667"/>
    <cellStyle name="Normal 32 3 2" xfId="668"/>
    <cellStyle name="Normal 32 3 2 2" xfId="669"/>
    <cellStyle name="Normal 32 3 2 2 2" xfId="911"/>
    <cellStyle name="Normal 32 3 2 2 3" xfId="912"/>
    <cellStyle name="Normal 32 4" xfId="670"/>
    <cellStyle name="Normal 32_# 6-1 27.01.12 - копия (1)" xfId="671"/>
    <cellStyle name="Normal 33" xfId="672"/>
    <cellStyle name="Normal 33 2" xfId="673"/>
    <cellStyle name="Normal 34" xfId="674"/>
    <cellStyle name="Normal 35" xfId="675"/>
    <cellStyle name="Normal 35 2" xfId="676"/>
    <cellStyle name="Normal 35 3" xfId="677"/>
    <cellStyle name="Normal 36" xfId="678"/>
    <cellStyle name="Normal 36 2" xfId="21"/>
    <cellStyle name="Normal 36 2 2" xfId="13"/>
    <cellStyle name="Normal 36 2 2 2" xfId="865"/>
    <cellStyle name="Normal 36 2 2 3" xfId="913"/>
    <cellStyle name="Normal 36 2 2 4" xfId="914"/>
    <cellStyle name="Normal 36 2 3" xfId="841"/>
    <cellStyle name="Normal 36 2 3 2" xfId="866"/>
    <cellStyle name="Normal 36 2 3 2 2" xfId="867"/>
    <cellStyle name="Normal 36 2 4" xfId="842"/>
    <cellStyle name="Normal 36 2 5" xfId="868"/>
    <cellStyle name="Normal 36 2 6" xfId="869"/>
    <cellStyle name="Normal 36 2 7" xfId="870"/>
    <cellStyle name="Normal 36 3" xfId="679"/>
    <cellStyle name="Normal 36 4" xfId="843"/>
    <cellStyle name="Normal 36 5" xfId="946"/>
    <cellStyle name="Normal 37" xfId="680"/>
    <cellStyle name="Normal 37 2" xfId="681"/>
    <cellStyle name="Normal 38" xfId="682"/>
    <cellStyle name="Normal 38 2" xfId="683"/>
    <cellStyle name="Normal 38 2 2" xfId="684"/>
    <cellStyle name="Normal 38 3" xfId="685"/>
    <cellStyle name="Normal 38 3 2" xfId="686"/>
    <cellStyle name="Normal 38 4" xfId="687"/>
    <cellStyle name="Normal 39" xfId="688"/>
    <cellStyle name="Normal 39 2" xfId="689"/>
    <cellStyle name="Normal 4" xfId="690"/>
    <cellStyle name="Normal 4 2" xfId="844"/>
    <cellStyle name="Normal 4 3" xfId="691"/>
    <cellStyle name="Normal 4 4" xfId="915"/>
    <cellStyle name="Normal 40" xfId="692"/>
    <cellStyle name="Normal 40 2" xfId="693"/>
    <cellStyle name="Normal 40 3" xfId="694"/>
    <cellStyle name="Normal 41" xfId="695"/>
    <cellStyle name="Normal 41 2" xfId="696"/>
    <cellStyle name="Normal 42" xfId="697"/>
    <cellStyle name="Normal 42 2" xfId="698"/>
    <cellStyle name="Normal 42 3" xfId="699"/>
    <cellStyle name="Normal 43" xfId="700"/>
    <cellStyle name="Normal 44" xfId="701"/>
    <cellStyle name="Normal 45" xfId="702"/>
    <cellStyle name="Normal 46" xfId="703"/>
    <cellStyle name="Normal 47" xfId="704"/>
    <cellStyle name="Normal 47 2" xfId="823"/>
    <cellStyle name="Normal 47 3" xfId="825"/>
    <cellStyle name="Normal 47 3 2" xfId="847"/>
    <cellStyle name="Normal 47 3 3" xfId="871"/>
    <cellStyle name="Normal 47 3 3 2" xfId="916"/>
    <cellStyle name="Normal 47 4" xfId="872"/>
    <cellStyle name="Normal 48" xfId="873"/>
    <cellStyle name="Normal 48 2" xfId="917"/>
    <cellStyle name="Normal 49" xfId="874"/>
    <cellStyle name="Normal 5" xfId="705"/>
    <cellStyle name="Normal 5 2" xfId="706"/>
    <cellStyle name="Normal 5 2 2" xfId="707"/>
    <cellStyle name="Normal 5 3" xfId="708"/>
    <cellStyle name="Normal 5 4" xfId="709"/>
    <cellStyle name="Normal 5 4 2" xfId="710"/>
    <cellStyle name="Normal 5 4 3" xfId="711"/>
    <cellStyle name="Normal 5 5" xfId="712"/>
    <cellStyle name="Normal 5 6" xfId="947"/>
    <cellStyle name="Normal 5_Copy of SAN2010" xfId="713"/>
    <cellStyle name="Normal 50" xfId="918"/>
    <cellStyle name="Normal 50 2" xfId="919"/>
    <cellStyle name="Normal 51" xfId="920"/>
    <cellStyle name="Normal 6" xfId="714"/>
    <cellStyle name="Normal 7" xfId="715"/>
    <cellStyle name="Normal 7 2" xfId="921"/>
    <cellStyle name="Normal 75" xfId="716"/>
    <cellStyle name="Normal 8" xfId="717"/>
    <cellStyle name="Normal 8 2" xfId="718"/>
    <cellStyle name="Normal 8 3" xfId="922"/>
    <cellStyle name="Normal 8_2D4CD000" xfId="719"/>
    <cellStyle name="Normal 9" xfId="720"/>
    <cellStyle name="Normal 9 2" xfId="721"/>
    <cellStyle name="Normal 9 2 2" xfId="722"/>
    <cellStyle name="Normal 9 2 3" xfId="723"/>
    <cellStyle name="Normal 9 2 4" xfId="724"/>
    <cellStyle name="Normal 9 2_anakia II etapi.xls sm. defeqturi" xfId="725"/>
    <cellStyle name="Normal 9_2D4CD000" xfId="726"/>
    <cellStyle name="Normal_1 axali Fasebi" xfId="949"/>
    <cellStyle name="Normal_2-1-1" xfId="954"/>
    <cellStyle name="Normal_axalqalaqis skola  2" xfId="1"/>
    <cellStyle name="Normal_Book1 2" xfId="12"/>
    <cellStyle name="Normal_gare wyalsadfenigagarini" xfId="875"/>
    <cellStyle name="Normal_gare wyalsadfenigagarini 10" xfId="11"/>
    <cellStyle name="Normal_gare wyalsadfenigagarini 2 2" xfId="16"/>
    <cellStyle name="Normal_gare wyalsadfenigagarini 2_SMSH2008-IIkv ." xfId="821"/>
    <cellStyle name="Normal_gare wyalsadfenigagarini_ELEQ-08-IIkv" xfId="3"/>
    <cellStyle name="Normal_gare wyalsadfenigagarini_ELEQ10-I" xfId="9"/>
    <cellStyle name="Normal_gare wyalsadfenigagarini_SAN2008=IIkv" xfId="956"/>
    <cellStyle name="Normal_sida wyalsadeni 2 2" xfId="955"/>
    <cellStyle name="Normal_sida wyalsadeni_ELEQ-08-IIkv" xfId="4"/>
    <cellStyle name="Normal_SMETA 3" xfId="950"/>
    <cellStyle name="Normal_stadion-1" xfId="953"/>
    <cellStyle name="Note 2" xfId="727"/>
    <cellStyle name="Note 2 2" xfId="728"/>
    <cellStyle name="Note 2 3" xfId="729"/>
    <cellStyle name="Note 2 4" xfId="730"/>
    <cellStyle name="Note 2 5" xfId="731"/>
    <cellStyle name="Note 2_anakia II etapi.xls sm. defeqturi" xfId="732"/>
    <cellStyle name="Note 3" xfId="733"/>
    <cellStyle name="Note 4" xfId="734"/>
    <cellStyle name="Note 4 2" xfId="735"/>
    <cellStyle name="Note 4_anakia II etapi.xls sm. defeqturi" xfId="736"/>
    <cellStyle name="Note 5" xfId="737"/>
    <cellStyle name="Note 6" xfId="738"/>
    <cellStyle name="Note 7" xfId="739"/>
    <cellStyle name="Output 2" xfId="740"/>
    <cellStyle name="Output 2 2" xfId="741"/>
    <cellStyle name="Output 2 3" xfId="742"/>
    <cellStyle name="Output 2 4" xfId="743"/>
    <cellStyle name="Output 2 5" xfId="744"/>
    <cellStyle name="Output 2_anakia II etapi.xls sm. defeqturi" xfId="745"/>
    <cellStyle name="Output 3" xfId="746"/>
    <cellStyle name="Output 4" xfId="747"/>
    <cellStyle name="Output 4 2" xfId="748"/>
    <cellStyle name="Output 4_anakia II etapi.xls sm. defeqturi" xfId="749"/>
    <cellStyle name="Output 5" xfId="750"/>
    <cellStyle name="Output 6" xfId="751"/>
    <cellStyle name="Output 7" xfId="752"/>
    <cellStyle name="Percent 2" xfId="19"/>
    <cellStyle name="Percent 3" xfId="753"/>
    <cellStyle name="Percent 3 2" xfId="754"/>
    <cellStyle name="Percent 4" xfId="755"/>
    <cellStyle name="Percent 5" xfId="756"/>
    <cellStyle name="Percent 6" xfId="757"/>
    <cellStyle name="Style 1" xfId="758"/>
    <cellStyle name="Title 2" xfId="759"/>
    <cellStyle name="Title 2 2" xfId="760"/>
    <cellStyle name="Title 2 3" xfId="761"/>
    <cellStyle name="Title 2 4" xfId="762"/>
    <cellStyle name="Title 2 5" xfId="763"/>
    <cellStyle name="Title 3" xfId="764"/>
    <cellStyle name="Title 4" xfId="765"/>
    <cellStyle name="Title 4 2" xfId="766"/>
    <cellStyle name="Title 5" xfId="767"/>
    <cellStyle name="Title 6" xfId="768"/>
    <cellStyle name="Title 7" xfId="769"/>
    <cellStyle name="Total 2" xfId="770"/>
    <cellStyle name="Total 2 2" xfId="771"/>
    <cellStyle name="Total 2 3" xfId="772"/>
    <cellStyle name="Total 2 4" xfId="773"/>
    <cellStyle name="Total 2 5" xfId="774"/>
    <cellStyle name="Total 2_anakia II etapi.xls sm. defeqturi" xfId="775"/>
    <cellStyle name="Total 3" xfId="776"/>
    <cellStyle name="Total 4" xfId="777"/>
    <cellStyle name="Total 4 2" xfId="778"/>
    <cellStyle name="Total 4_anakia II etapi.xls sm. defeqturi" xfId="779"/>
    <cellStyle name="Total 5" xfId="780"/>
    <cellStyle name="Total 6" xfId="781"/>
    <cellStyle name="Total 7" xfId="782"/>
    <cellStyle name="Warning Text 2" xfId="783"/>
    <cellStyle name="Warning Text 2 2" xfId="784"/>
    <cellStyle name="Warning Text 2 3" xfId="785"/>
    <cellStyle name="Warning Text 2 4" xfId="786"/>
    <cellStyle name="Warning Text 2 5" xfId="787"/>
    <cellStyle name="Warning Text 3" xfId="788"/>
    <cellStyle name="Warning Text 4" xfId="789"/>
    <cellStyle name="Warning Text 4 2" xfId="790"/>
    <cellStyle name="Warning Text 5" xfId="791"/>
    <cellStyle name="Warning Text 6" xfId="792"/>
    <cellStyle name="Warning Text 7" xfId="793"/>
    <cellStyle name="Акцент1" xfId="923"/>
    <cellStyle name="Акцент2" xfId="924"/>
    <cellStyle name="Акцент3" xfId="925"/>
    <cellStyle name="Акцент4" xfId="926"/>
    <cellStyle name="Акцент5" xfId="927"/>
    <cellStyle name="Акцент6" xfId="928"/>
    <cellStyle name="Ввод " xfId="929"/>
    <cellStyle name="Вывод" xfId="930"/>
    <cellStyle name="Вычисление" xfId="931"/>
    <cellStyle name="Заголовок 1" xfId="932"/>
    <cellStyle name="Заголовок 2" xfId="933"/>
    <cellStyle name="Заголовок 3" xfId="934"/>
    <cellStyle name="Заголовок 4" xfId="935"/>
    <cellStyle name="Итог" xfId="936"/>
    <cellStyle name="Контрольная ячейка" xfId="937"/>
    <cellStyle name="Название" xfId="938"/>
    <cellStyle name="Нейтральный" xfId="939"/>
    <cellStyle name="Обычный" xfId="0" builtinId="0"/>
    <cellStyle name="Обычный 10" xfId="794"/>
    <cellStyle name="Обычный 10 2" xfId="795"/>
    <cellStyle name="Обычный 10 2 2" xfId="876"/>
    <cellStyle name="Обычный 2" xfId="15"/>
    <cellStyle name="Обычный 2 2" xfId="22"/>
    <cellStyle name="Обычный 3" xfId="17"/>
    <cellStyle name="Обычный 3 2" xfId="796"/>
    <cellStyle name="Обычный 3 3" xfId="797"/>
    <cellStyle name="Обычный 4" xfId="5"/>
    <cellStyle name="Обычный 4 2" xfId="798"/>
    <cellStyle name="Обычный 4 3" xfId="10"/>
    <cellStyle name="Обычный 4 4" xfId="799"/>
    <cellStyle name="Обычный 5" xfId="800"/>
    <cellStyle name="Обычный 5 2" xfId="801"/>
    <cellStyle name="Обычный 5 2 2" xfId="802"/>
    <cellStyle name="Обычный 5 3" xfId="803"/>
    <cellStyle name="Обычный 5 4" xfId="804"/>
    <cellStyle name="Обычный 5 4 2" xfId="877"/>
    <cellStyle name="Обычный 5 5" xfId="845"/>
    <cellStyle name="Обычный 6" xfId="805"/>
    <cellStyle name="Обычный 6 2" xfId="806"/>
    <cellStyle name="Обычный 7" xfId="807"/>
    <cellStyle name="Обычный 8" xfId="808"/>
    <cellStyle name="Обычный 8 2" xfId="809"/>
    <cellStyle name="Обычный 9" xfId="810"/>
    <cellStyle name="Обычный_SAN2008-I" xfId="822"/>
    <cellStyle name="Плохой" xfId="846"/>
    <cellStyle name="Пояснение" xfId="940"/>
    <cellStyle name="Примечание" xfId="941"/>
    <cellStyle name="Процентный" xfId="952" builtinId="5"/>
    <cellStyle name="Процентный 2" xfId="811"/>
    <cellStyle name="Процентный 3" xfId="812"/>
    <cellStyle name="Процентный 3 2" xfId="813"/>
    <cellStyle name="Связанная ячейка" xfId="942"/>
    <cellStyle name="Текст предупреждения" xfId="943"/>
    <cellStyle name="Финансовый" xfId="951" builtinId="3"/>
    <cellStyle name="Финансовый 2" xfId="814"/>
    <cellStyle name="Финансовый 2 2" xfId="815"/>
    <cellStyle name="Финансовый 3" xfId="816"/>
    <cellStyle name="Финансовый 4" xfId="817"/>
    <cellStyle name="Финансовый 5" xfId="818"/>
    <cellStyle name="Хороший" xfId="9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tabSelected="1" view="pageBreakPreview" zoomScaleNormal="120" zoomScaleSheetLayoutView="100" workbookViewId="0">
      <selection activeCell="E11" sqref="E11"/>
    </sheetView>
  </sheetViews>
  <sheetFormatPr defaultRowHeight="16.5"/>
  <cols>
    <col min="1" max="1" width="3.7109375" style="157" customWidth="1"/>
    <col min="2" max="2" width="11.140625" style="159" customWidth="1"/>
    <col min="3" max="3" width="40.140625" style="159" customWidth="1"/>
    <col min="4" max="4" width="11.42578125" style="159" customWidth="1"/>
    <col min="5" max="5" width="9.140625" style="159" customWidth="1"/>
    <col min="6" max="6" width="10.85546875" style="159" customWidth="1"/>
    <col min="7" max="7" width="11.28515625" style="159" customWidth="1"/>
    <col min="8" max="8" width="18.7109375" style="159" customWidth="1"/>
    <col min="9" max="11" width="9.140625" style="159"/>
    <col min="12" max="12" width="10.5703125" style="159" bestFit="1" customWidth="1"/>
    <col min="13" max="256" width="9.140625" style="159"/>
    <col min="257" max="257" width="3.7109375" style="159" customWidth="1"/>
    <col min="258" max="258" width="13.28515625" style="159" customWidth="1"/>
    <col min="259" max="259" width="40.140625" style="159" customWidth="1"/>
    <col min="260" max="260" width="11.42578125" style="159" customWidth="1"/>
    <col min="261" max="261" width="9.140625" style="159" customWidth="1"/>
    <col min="262" max="262" width="10.85546875" style="159" customWidth="1"/>
    <col min="263" max="263" width="11.28515625" style="159" customWidth="1"/>
    <col min="264" max="264" width="14.28515625" style="159" customWidth="1"/>
    <col min="265" max="512" width="9.140625" style="159"/>
    <col min="513" max="513" width="3.7109375" style="159" customWidth="1"/>
    <col min="514" max="514" width="13.28515625" style="159" customWidth="1"/>
    <col min="515" max="515" width="40.140625" style="159" customWidth="1"/>
    <col min="516" max="516" width="11.42578125" style="159" customWidth="1"/>
    <col min="517" max="517" width="9.140625" style="159" customWidth="1"/>
    <col min="518" max="518" width="10.85546875" style="159" customWidth="1"/>
    <col min="519" max="519" width="11.28515625" style="159" customWidth="1"/>
    <col min="520" max="520" width="14.28515625" style="159" customWidth="1"/>
    <col min="521" max="768" width="9.140625" style="159"/>
    <col min="769" max="769" width="3.7109375" style="159" customWidth="1"/>
    <col min="770" max="770" width="13.28515625" style="159" customWidth="1"/>
    <col min="771" max="771" width="40.140625" style="159" customWidth="1"/>
    <col min="772" max="772" width="11.42578125" style="159" customWidth="1"/>
    <col min="773" max="773" width="9.140625" style="159" customWidth="1"/>
    <col min="774" max="774" width="10.85546875" style="159" customWidth="1"/>
    <col min="775" max="775" width="11.28515625" style="159" customWidth="1"/>
    <col min="776" max="776" width="14.28515625" style="159" customWidth="1"/>
    <col min="777" max="1024" width="9.140625" style="159"/>
    <col min="1025" max="1025" width="3.7109375" style="159" customWidth="1"/>
    <col min="1026" max="1026" width="13.28515625" style="159" customWidth="1"/>
    <col min="1027" max="1027" width="40.140625" style="159" customWidth="1"/>
    <col min="1028" max="1028" width="11.42578125" style="159" customWidth="1"/>
    <col min="1029" max="1029" width="9.140625" style="159" customWidth="1"/>
    <col min="1030" max="1030" width="10.85546875" style="159" customWidth="1"/>
    <col min="1031" max="1031" width="11.28515625" style="159" customWidth="1"/>
    <col min="1032" max="1032" width="14.28515625" style="159" customWidth="1"/>
    <col min="1033" max="1280" width="9.140625" style="159"/>
    <col min="1281" max="1281" width="3.7109375" style="159" customWidth="1"/>
    <col min="1282" max="1282" width="13.28515625" style="159" customWidth="1"/>
    <col min="1283" max="1283" width="40.140625" style="159" customWidth="1"/>
    <col min="1284" max="1284" width="11.42578125" style="159" customWidth="1"/>
    <col min="1285" max="1285" width="9.140625" style="159" customWidth="1"/>
    <col min="1286" max="1286" width="10.85546875" style="159" customWidth="1"/>
    <col min="1287" max="1287" width="11.28515625" style="159" customWidth="1"/>
    <col min="1288" max="1288" width="14.28515625" style="159" customWidth="1"/>
    <col min="1289" max="1536" width="9.140625" style="159"/>
    <col min="1537" max="1537" width="3.7109375" style="159" customWidth="1"/>
    <col min="1538" max="1538" width="13.28515625" style="159" customWidth="1"/>
    <col min="1539" max="1539" width="40.140625" style="159" customWidth="1"/>
    <col min="1540" max="1540" width="11.42578125" style="159" customWidth="1"/>
    <col min="1541" max="1541" width="9.140625" style="159" customWidth="1"/>
    <col min="1542" max="1542" width="10.85546875" style="159" customWidth="1"/>
    <col min="1543" max="1543" width="11.28515625" style="159" customWidth="1"/>
    <col min="1544" max="1544" width="14.28515625" style="159" customWidth="1"/>
    <col min="1545" max="1792" width="9.140625" style="159"/>
    <col min="1793" max="1793" width="3.7109375" style="159" customWidth="1"/>
    <col min="1794" max="1794" width="13.28515625" style="159" customWidth="1"/>
    <col min="1795" max="1795" width="40.140625" style="159" customWidth="1"/>
    <col min="1796" max="1796" width="11.42578125" style="159" customWidth="1"/>
    <col min="1797" max="1797" width="9.140625" style="159" customWidth="1"/>
    <col min="1798" max="1798" width="10.85546875" style="159" customWidth="1"/>
    <col min="1799" max="1799" width="11.28515625" style="159" customWidth="1"/>
    <col min="1800" max="1800" width="14.28515625" style="159" customWidth="1"/>
    <col min="1801" max="2048" width="9.140625" style="159"/>
    <col min="2049" max="2049" width="3.7109375" style="159" customWidth="1"/>
    <col min="2050" max="2050" width="13.28515625" style="159" customWidth="1"/>
    <col min="2051" max="2051" width="40.140625" style="159" customWidth="1"/>
    <col min="2052" max="2052" width="11.42578125" style="159" customWidth="1"/>
    <col min="2053" max="2053" width="9.140625" style="159" customWidth="1"/>
    <col min="2054" max="2054" width="10.85546875" style="159" customWidth="1"/>
    <col min="2055" max="2055" width="11.28515625" style="159" customWidth="1"/>
    <col min="2056" max="2056" width="14.28515625" style="159" customWidth="1"/>
    <col min="2057" max="2304" width="9.140625" style="159"/>
    <col min="2305" max="2305" width="3.7109375" style="159" customWidth="1"/>
    <col min="2306" max="2306" width="13.28515625" style="159" customWidth="1"/>
    <col min="2307" max="2307" width="40.140625" style="159" customWidth="1"/>
    <col min="2308" max="2308" width="11.42578125" style="159" customWidth="1"/>
    <col min="2309" max="2309" width="9.140625" style="159" customWidth="1"/>
    <col min="2310" max="2310" width="10.85546875" style="159" customWidth="1"/>
    <col min="2311" max="2311" width="11.28515625" style="159" customWidth="1"/>
    <col min="2312" max="2312" width="14.28515625" style="159" customWidth="1"/>
    <col min="2313" max="2560" width="9.140625" style="159"/>
    <col min="2561" max="2561" width="3.7109375" style="159" customWidth="1"/>
    <col min="2562" max="2562" width="13.28515625" style="159" customWidth="1"/>
    <col min="2563" max="2563" width="40.140625" style="159" customWidth="1"/>
    <col min="2564" max="2564" width="11.42578125" style="159" customWidth="1"/>
    <col min="2565" max="2565" width="9.140625" style="159" customWidth="1"/>
    <col min="2566" max="2566" width="10.85546875" style="159" customWidth="1"/>
    <col min="2567" max="2567" width="11.28515625" style="159" customWidth="1"/>
    <col min="2568" max="2568" width="14.28515625" style="159" customWidth="1"/>
    <col min="2569" max="2816" width="9.140625" style="159"/>
    <col min="2817" max="2817" width="3.7109375" style="159" customWidth="1"/>
    <col min="2818" max="2818" width="13.28515625" style="159" customWidth="1"/>
    <col min="2819" max="2819" width="40.140625" style="159" customWidth="1"/>
    <col min="2820" max="2820" width="11.42578125" style="159" customWidth="1"/>
    <col min="2821" max="2821" width="9.140625" style="159" customWidth="1"/>
    <col min="2822" max="2822" width="10.85546875" style="159" customWidth="1"/>
    <col min="2823" max="2823" width="11.28515625" style="159" customWidth="1"/>
    <col min="2824" max="2824" width="14.28515625" style="159" customWidth="1"/>
    <col min="2825" max="3072" width="9.140625" style="159"/>
    <col min="3073" max="3073" width="3.7109375" style="159" customWidth="1"/>
    <col min="3074" max="3074" width="13.28515625" style="159" customWidth="1"/>
    <col min="3075" max="3075" width="40.140625" style="159" customWidth="1"/>
    <col min="3076" max="3076" width="11.42578125" style="159" customWidth="1"/>
    <col min="3077" max="3077" width="9.140625" style="159" customWidth="1"/>
    <col min="3078" max="3078" width="10.85546875" style="159" customWidth="1"/>
    <col min="3079" max="3079" width="11.28515625" style="159" customWidth="1"/>
    <col min="3080" max="3080" width="14.28515625" style="159" customWidth="1"/>
    <col min="3081" max="3328" width="9.140625" style="159"/>
    <col min="3329" max="3329" width="3.7109375" style="159" customWidth="1"/>
    <col min="3330" max="3330" width="13.28515625" style="159" customWidth="1"/>
    <col min="3331" max="3331" width="40.140625" style="159" customWidth="1"/>
    <col min="3332" max="3332" width="11.42578125" style="159" customWidth="1"/>
    <col min="3333" max="3333" width="9.140625" style="159" customWidth="1"/>
    <col min="3334" max="3334" width="10.85546875" style="159" customWidth="1"/>
    <col min="3335" max="3335" width="11.28515625" style="159" customWidth="1"/>
    <col min="3336" max="3336" width="14.28515625" style="159" customWidth="1"/>
    <col min="3337" max="3584" width="9.140625" style="159"/>
    <col min="3585" max="3585" width="3.7109375" style="159" customWidth="1"/>
    <col min="3586" max="3586" width="13.28515625" style="159" customWidth="1"/>
    <col min="3587" max="3587" width="40.140625" style="159" customWidth="1"/>
    <col min="3588" max="3588" width="11.42578125" style="159" customWidth="1"/>
    <col min="3589" max="3589" width="9.140625" style="159" customWidth="1"/>
    <col min="3590" max="3590" width="10.85546875" style="159" customWidth="1"/>
    <col min="3591" max="3591" width="11.28515625" style="159" customWidth="1"/>
    <col min="3592" max="3592" width="14.28515625" style="159" customWidth="1"/>
    <col min="3593" max="3840" width="9.140625" style="159"/>
    <col min="3841" max="3841" width="3.7109375" style="159" customWidth="1"/>
    <col min="3842" max="3842" width="13.28515625" style="159" customWidth="1"/>
    <col min="3843" max="3843" width="40.140625" style="159" customWidth="1"/>
    <col min="3844" max="3844" width="11.42578125" style="159" customWidth="1"/>
    <col min="3845" max="3845" width="9.140625" style="159" customWidth="1"/>
    <col min="3846" max="3846" width="10.85546875" style="159" customWidth="1"/>
    <col min="3847" max="3847" width="11.28515625" style="159" customWidth="1"/>
    <col min="3848" max="3848" width="14.28515625" style="159" customWidth="1"/>
    <col min="3849" max="4096" width="9.140625" style="159"/>
    <col min="4097" max="4097" width="3.7109375" style="159" customWidth="1"/>
    <col min="4098" max="4098" width="13.28515625" style="159" customWidth="1"/>
    <col min="4099" max="4099" width="40.140625" style="159" customWidth="1"/>
    <col min="4100" max="4100" width="11.42578125" style="159" customWidth="1"/>
    <col min="4101" max="4101" width="9.140625" style="159" customWidth="1"/>
    <col min="4102" max="4102" width="10.85546875" style="159" customWidth="1"/>
    <col min="4103" max="4103" width="11.28515625" style="159" customWidth="1"/>
    <col min="4104" max="4104" width="14.28515625" style="159" customWidth="1"/>
    <col min="4105" max="4352" width="9.140625" style="159"/>
    <col min="4353" max="4353" width="3.7109375" style="159" customWidth="1"/>
    <col min="4354" max="4354" width="13.28515625" style="159" customWidth="1"/>
    <col min="4355" max="4355" width="40.140625" style="159" customWidth="1"/>
    <col min="4356" max="4356" width="11.42578125" style="159" customWidth="1"/>
    <col min="4357" max="4357" width="9.140625" style="159" customWidth="1"/>
    <col min="4358" max="4358" width="10.85546875" style="159" customWidth="1"/>
    <col min="4359" max="4359" width="11.28515625" style="159" customWidth="1"/>
    <col min="4360" max="4360" width="14.28515625" style="159" customWidth="1"/>
    <col min="4361" max="4608" width="9.140625" style="159"/>
    <col min="4609" max="4609" width="3.7109375" style="159" customWidth="1"/>
    <col min="4610" max="4610" width="13.28515625" style="159" customWidth="1"/>
    <col min="4611" max="4611" width="40.140625" style="159" customWidth="1"/>
    <col min="4612" max="4612" width="11.42578125" style="159" customWidth="1"/>
    <col min="4613" max="4613" width="9.140625" style="159" customWidth="1"/>
    <col min="4614" max="4614" width="10.85546875" style="159" customWidth="1"/>
    <col min="4615" max="4615" width="11.28515625" style="159" customWidth="1"/>
    <col min="4616" max="4616" width="14.28515625" style="159" customWidth="1"/>
    <col min="4617" max="4864" width="9.140625" style="159"/>
    <col min="4865" max="4865" width="3.7109375" style="159" customWidth="1"/>
    <col min="4866" max="4866" width="13.28515625" style="159" customWidth="1"/>
    <col min="4867" max="4867" width="40.140625" style="159" customWidth="1"/>
    <col min="4868" max="4868" width="11.42578125" style="159" customWidth="1"/>
    <col min="4869" max="4869" width="9.140625" style="159" customWidth="1"/>
    <col min="4870" max="4870" width="10.85546875" style="159" customWidth="1"/>
    <col min="4871" max="4871" width="11.28515625" style="159" customWidth="1"/>
    <col min="4872" max="4872" width="14.28515625" style="159" customWidth="1"/>
    <col min="4873" max="5120" width="9.140625" style="159"/>
    <col min="5121" max="5121" width="3.7109375" style="159" customWidth="1"/>
    <col min="5122" max="5122" width="13.28515625" style="159" customWidth="1"/>
    <col min="5123" max="5123" width="40.140625" style="159" customWidth="1"/>
    <col min="5124" max="5124" width="11.42578125" style="159" customWidth="1"/>
    <col min="5125" max="5125" width="9.140625" style="159" customWidth="1"/>
    <col min="5126" max="5126" width="10.85546875" style="159" customWidth="1"/>
    <col min="5127" max="5127" width="11.28515625" style="159" customWidth="1"/>
    <col min="5128" max="5128" width="14.28515625" style="159" customWidth="1"/>
    <col min="5129" max="5376" width="9.140625" style="159"/>
    <col min="5377" max="5377" width="3.7109375" style="159" customWidth="1"/>
    <col min="5378" max="5378" width="13.28515625" style="159" customWidth="1"/>
    <col min="5379" max="5379" width="40.140625" style="159" customWidth="1"/>
    <col min="5380" max="5380" width="11.42578125" style="159" customWidth="1"/>
    <col min="5381" max="5381" width="9.140625" style="159" customWidth="1"/>
    <col min="5382" max="5382" width="10.85546875" style="159" customWidth="1"/>
    <col min="5383" max="5383" width="11.28515625" style="159" customWidth="1"/>
    <col min="5384" max="5384" width="14.28515625" style="159" customWidth="1"/>
    <col min="5385" max="5632" width="9.140625" style="159"/>
    <col min="5633" max="5633" width="3.7109375" style="159" customWidth="1"/>
    <col min="5634" max="5634" width="13.28515625" style="159" customWidth="1"/>
    <col min="5635" max="5635" width="40.140625" style="159" customWidth="1"/>
    <col min="5636" max="5636" width="11.42578125" style="159" customWidth="1"/>
    <col min="5637" max="5637" width="9.140625" style="159" customWidth="1"/>
    <col min="5638" max="5638" width="10.85546875" style="159" customWidth="1"/>
    <col min="5639" max="5639" width="11.28515625" style="159" customWidth="1"/>
    <col min="5640" max="5640" width="14.28515625" style="159" customWidth="1"/>
    <col min="5641" max="5888" width="9.140625" style="159"/>
    <col min="5889" max="5889" width="3.7109375" style="159" customWidth="1"/>
    <col min="5890" max="5890" width="13.28515625" style="159" customWidth="1"/>
    <col min="5891" max="5891" width="40.140625" style="159" customWidth="1"/>
    <col min="5892" max="5892" width="11.42578125" style="159" customWidth="1"/>
    <col min="5893" max="5893" width="9.140625" style="159" customWidth="1"/>
    <col min="5894" max="5894" width="10.85546875" style="159" customWidth="1"/>
    <col min="5895" max="5895" width="11.28515625" style="159" customWidth="1"/>
    <col min="5896" max="5896" width="14.28515625" style="159" customWidth="1"/>
    <col min="5897" max="6144" width="9.140625" style="159"/>
    <col min="6145" max="6145" width="3.7109375" style="159" customWidth="1"/>
    <col min="6146" max="6146" width="13.28515625" style="159" customWidth="1"/>
    <col min="6147" max="6147" width="40.140625" style="159" customWidth="1"/>
    <col min="6148" max="6148" width="11.42578125" style="159" customWidth="1"/>
    <col min="6149" max="6149" width="9.140625" style="159" customWidth="1"/>
    <col min="6150" max="6150" width="10.85546875" style="159" customWidth="1"/>
    <col min="6151" max="6151" width="11.28515625" style="159" customWidth="1"/>
    <col min="6152" max="6152" width="14.28515625" style="159" customWidth="1"/>
    <col min="6153" max="6400" width="9.140625" style="159"/>
    <col min="6401" max="6401" width="3.7109375" style="159" customWidth="1"/>
    <col min="6402" max="6402" width="13.28515625" style="159" customWidth="1"/>
    <col min="6403" max="6403" width="40.140625" style="159" customWidth="1"/>
    <col min="6404" max="6404" width="11.42578125" style="159" customWidth="1"/>
    <col min="6405" max="6405" width="9.140625" style="159" customWidth="1"/>
    <col min="6406" max="6406" width="10.85546875" style="159" customWidth="1"/>
    <col min="6407" max="6407" width="11.28515625" style="159" customWidth="1"/>
    <col min="6408" max="6408" width="14.28515625" style="159" customWidth="1"/>
    <col min="6409" max="6656" width="9.140625" style="159"/>
    <col min="6657" max="6657" width="3.7109375" style="159" customWidth="1"/>
    <col min="6658" max="6658" width="13.28515625" style="159" customWidth="1"/>
    <col min="6659" max="6659" width="40.140625" style="159" customWidth="1"/>
    <col min="6660" max="6660" width="11.42578125" style="159" customWidth="1"/>
    <col min="6661" max="6661" width="9.140625" style="159" customWidth="1"/>
    <col min="6662" max="6662" width="10.85546875" style="159" customWidth="1"/>
    <col min="6663" max="6663" width="11.28515625" style="159" customWidth="1"/>
    <col min="6664" max="6664" width="14.28515625" style="159" customWidth="1"/>
    <col min="6665" max="6912" width="9.140625" style="159"/>
    <col min="6913" max="6913" width="3.7109375" style="159" customWidth="1"/>
    <col min="6914" max="6914" width="13.28515625" style="159" customWidth="1"/>
    <col min="6915" max="6915" width="40.140625" style="159" customWidth="1"/>
    <col min="6916" max="6916" width="11.42578125" style="159" customWidth="1"/>
    <col min="6917" max="6917" width="9.140625" style="159" customWidth="1"/>
    <col min="6918" max="6918" width="10.85546875" style="159" customWidth="1"/>
    <col min="6919" max="6919" width="11.28515625" style="159" customWidth="1"/>
    <col min="6920" max="6920" width="14.28515625" style="159" customWidth="1"/>
    <col min="6921" max="7168" width="9.140625" style="159"/>
    <col min="7169" max="7169" width="3.7109375" style="159" customWidth="1"/>
    <col min="7170" max="7170" width="13.28515625" style="159" customWidth="1"/>
    <col min="7171" max="7171" width="40.140625" style="159" customWidth="1"/>
    <col min="7172" max="7172" width="11.42578125" style="159" customWidth="1"/>
    <col min="7173" max="7173" width="9.140625" style="159" customWidth="1"/>
    <col min="7174" max="7174" width="10.85546875" style="159" customWidth="1"/>
    <col min="7175" max="7175" width="11.28515625" style="159" customWidth="1"/>
    <col min="7176" max="7176" width="14.28515625" style="159" customWidth="1"/>
    <col min="7177" max="7424" width="9.140625" style="159"/>
    <col min="7425" max="7425" width="3.7109375" style="159" customWidth="1"/>
    <col min="7426" max="7426" width="13.28515625" style="159" customWidth="1"/>
    <col min="7427" max="7427" width="40.140625" style="159" customWidth="1"/>
    <col min="7428" max="7428" width="11.42578125" style="159" customWidth="1"/>
    <col min="7429" max="7429" width="9.140625" style="159" customWidth="1"/>
    <col min="7430" max="7430" width="10.85546875" style="159" customWidth="1"/>
    <col min="7431" max="7431" width="11.28515625" style="159" customWidth="1"/>
    <col min="7432" max="7432" width="14.28515625" style="159" customWidth="1"/>
    <col min="7433" max="7680" width="9.140625" style="159"/>
    <col min="7681" max="7681" width="3.7109375" style="159" customWidth="1"/>
    <col min="7682" max="7682" width="13.28515625" style="159" customWidth="1"/>
    <col min="7683" max="7683" width="40.140625" style="159" customWidth="1"/>
    <col min="7684" max="7684" width="11.42578125" style="159" customWidth="1"/>
    <col min="7685" max="7685" width="9.140625" style="159" customWidth="1"/>
    <col min="7686" max="7686" width="10.85546875" style="159" customWidth="1"/>
    <col min="7687" max="7687" width="11.28515625" style="159" customWidth="1"/>
    <col min="7688" max="7688" width="14.28515625" style="159" customWidth="1"/>
    <col min="7689" max="7936" width="9.140625" style="159"/>
    <col min="7937" max="7937" width="3.7109375" style="159" customWidth="1"/>
    <col min="7938" max="7938" width="13.28515625" style="159" customWidth="1"/>
    <col min="7939" max="7939" width="40.140625" style="159" customWidth="1"/>
    <col min="7940" max="7940" width="11.42578125" style="159" customWidth="1"/>
    <col min="7941" max="7941" width="9.140625" style="159" customWidth="1"/>
    <col min="7942" max="7942" width="10.85546875" style="159" customWidth="1"/>
    <col min="7943" max="7943" width="11.28515625" style="159" customWidth="1"/>
    <col min="7944" max="7944" width="14.28515625" style="159" customWidth="1"/>
    <col min="7945" max="8192" width="9.140625" style="159"/>
    <col min="8193" max="8193" width="3.7109375" style="159" customWidth="1"/>
    <col min="8194" max="8194" width="13.28515625" style="159" customWidth="1"/>
    <col min="8195" max="8195" width="40.140625" style="159" customWidth="1"/>
    <col min="8196" max="8196" width="11.42578125" style="159" customWidth="1"/>
    <col min="8197" max="8197" width="9.140625" style="159" customWidth="1"/>
    <col min="8198" max="8198" width="10.85546875" style="159" customWidth="1"/>
    <col min="8199" max="8199" width="11.28515625" style="159" customWidth="1"/>
    <col min="8200" max="8200" width="14.28515625" style="159" customWidth="1"/>
    <col min="8201" max="8448" width="9.140625" style="159"/>
    <col min="8449" max="8449" width="3.7109375" style="159" customWidth="1"/>
    <col min="8450" max="8450" width="13.28515625" style="159" customWidth="1"/>
    <col min="8451" max="8451" width="40.140625" style="159" customWidth="1"/>
    <col min="8452" max="8452" width="11.42578125" style="159" customWidth="1"/>
    <col min="8453" max="8453" width="9.140625" style="159" customWidth="1"/>
    <col min="8454" max="8454" width="10.85546875" style="159" customWidth="1"/>
    <col min="8455" max="8455" width="11.28515625" style="159" customWidth="1"/>
    <col min="8456" max="8456" width="14.28515625" style="159" customWidth="1"/>
    <col min="8457" max="8704" width="9.140625" style="159"/>
    <col min="8705" max="8705" width="3.7109375" style="159" customWidth="1"/>
    <col min="8706" max="8706" width="13.28515625" style="159" customWidth="1"/>
    <col min="8707" max="8707" width="40.140625" style="159" customWidth="1"/>
    <col min="8708" max="8708" width="11.42578125" style="159" customWidth="1"/>
    <col min="8709" max="8709" width="9.140625" style="159" customWidth="1"/>
    <col min="8710" max="8710" width="10.85546875" style="159" customWidth="1"/>
    <col min="8711" max="8711" width="11.28515625" style="159" customWidth="1"/>
    <col min="8712" max="8712" width="14.28515625" style="159" customWidth="1"/>
    <col min="8713" max="8960" width="9.140625" style="159"/>
    <col min="8961" max="8961" width="3.7109375" style="159" customWidth="1"/>
    <col min="8962" max="8962" width="13.28515625" style="159" customWidth="1"/>
    <col min="8963" max="8963" width="40.140625" style="159" customWidth="1"/>
    <col min="8964" max="8964" width="11.42578125" style="159" customWidth="1"/>
    <col min="8965" max="8965" width="9.140625" style="159" customWidth="1"/>
    <col min="8966" max="8966" width="10.85546875" style="159" customWidth="1"/>
    <col min="8967" max="8967" width="11.28515625" style="159" customWidth="1"/>
    <col min="8968" max="8968" width="14.28515625" style="159" customWidth="1"/>
    <col min="8969" max="9216" width="9.140625" style="159"/>
    <col min="9217" max="9217" width="3.7109375" style="159" customWidth="1"/>
    <col min="9218" max="9218" width="13.28515625" style="159" customWidth="1"/>
    <col min="9219" max="9219" width="40.140625" style="159" customWidth="1"/>
    <col min="9220" max="9220" width="11.42578125" style="159" customWidth="1"/>
    <col min="9221" max="9221" width="9.140625" style="159" customWidth="1"/>
    <col min="9222" max="9222" width="10.85546875" style="159" customWidth="1"/>
    <col min="9223" max="9223" width="11.28515625" style="159" customWidth="1"/>
    <col min="9224" max="9224" width="14.28515625" style="159" customWidth="1"/>
    <col min="9225" max="9472" width="9.140625" style="159"/>
    <col min="9473" max="9473" width="3.7109375" style="159" customWidth="1"/>
    <col min="9474" max="9474" width="13.28515625" style="159" customWidth="1"/>
    <col min="9475" max="9475" width="40.140625" style="159" customWidth="1"/>
    <col min="9476" max="9476" width="11.42578125" style="159" customWidth="1"/>
    <col min="9477" max="9477" width="9.140625" style="159" customWidth="1"/>
    <col min="9478" max="9478" width="10.85546875" style="159" customWidth="1"/>
    <col min="9479" max="9479" width="11.28515625" style="159" customWidth="1"/>
    <col min="9480" max="9480" width="14.28515625" style="159" customWidth="1"/>
    <col min="9481" max="9728" width="9.140625" style="159"/>
    <col min="9729" max="9729" width="3.7109375" style="159" customWidth="1"/>
    <col min="9730" max="9730" width="13.28515625" style="159" customWidth="1"/>
    <col min="9731" max="9731" width="40.140625" style="159" customWidth="1"/>
    <col min="9732" max="9732" width="11.42578125" style="159" customWidth="1"/>
    <col min="9733" max="9733" width="9.140625" style="159" customWidth="1"/>
    <col min="9734" max="9734" width="10.85546875" style="159" customWidth="1"/>
    <col min="9735" max="9735" width="11.28515625" style="159" customWidth="1"/>
    <col min="9736" max="9736" width="14.28515625" style="159" customWidth="1"/>
    <col min="9737" max="9984" width="9.140625" style="159"/>
    <col min="9985" max="9985" width="3.7109375" style="159" customWidth="1"/>
    <col min="9986" max="9986" width="13.28515625" style="159" customWidth="1"/>
    <col min="9987" max="9987" width="40.140625" style="159" customWidth="1"/>
    <col min="9988" max="9988" width="11.42578125" style="159" customWidth="1"/>
    <col min="9989" max="9989" width="9.140625" style="159" customWidth="1"/>
    <col min="9990" max="9990" width="10.85546875" style="159" customWidth="1"/>
    <col min="9991" max="9991" width="11.28515625" style="159" customWidth="1"/>
    <col min="9992" max="9992" width="14.28515625" style="159" customWidth="1"/>
    <col min="9993" max="10240" width="9.140625" style="159"/>
    <col min="10241" max="10241" width="3.7109375" style="159" customWidth="1"/>
    <col min="10242" max="10242" width="13.28515625" style="159" customWidth="1"/>
    <col min="10243" max="10243" width="40.140625" style="159" customWidth="1"/>
    <col min="10244" max="10244" width="11.42578125" style="159" customWidth="1"/>
    <col min="10245" max="10245" width="9.140625" style="159" customWidth="1"/>
    <col min="10246" max="10246" width="10.85546875" style="159" customWidth="1"/>
    <col min="10247" max="10247" width="11.28515625" style="159" customWidth="1"/>
    <col min="10248" max="10248" width="14.28515625" style="159" customWidth="1"/>
    <col min="10249" max="10496" width="9.140625" style="159"/>
    <col min="10497" max="10497" width="3.7109375" style="159" customWidth="1"/>
    <col min="10498" max="10498" width="13.28515625" style="159" customWidth="1"/>
    <col min="10499" max="10499" width="40.140625" style="159" customWidth="1"/>
    <col min="10500" max="10500" width="11.42578125" style="159" customWidth="1"/>
    <col min="10501" max="10501" width="9.140625" style="159" customWidth="1"/>
    <col min="10502" max="10502" width="10.85546875" style="159" customWidth="1"/>
    <col min="10503" max="10503" width="11.28515625" style="159" customWidth="1"/>
    <col min="10504" max="10504" width="14.28515625" style="159" customWidth="1"/>
    <col min="10505" max="10752" width="9.140625" style="159"/>
    <col min="10753" max="10753" width="3.7109375" style="159" customWidth="1"/>
    <col min="10754" max="10754" width="13.28515625" style="159" customWidth="1"/>
    <col min="10755" max="10755" width="40.140625" style="159" customWidth="1"/>
    <col min="10756" max="10756" width="11.42578125" style="159" customWidth="1"/>
    <col min="10757" max="10757" width="9.140625" style="159" customWidth="1"/>
    <col min="10758" max="10758" width="10.85546875" style="159" customWidth="1"/>
    <col min="10759" max="10759" width="11.28515625" style="159" customWidth="1"/>
    <col min="10760" max="10760" width="14.28515625" style="159" customWidth="1"/>
    <col min="10761" max="11008" width="9.140625" style="159"/>
    <col min="11009" max="11009" width="3.7109375" style="159" customWidth="1"/>
    <col min="11010" max="11010" width="13.28515625" style="159" customWidth="1"/>
    <col min="11011" max="11011" width="40.140625" style="159" customWidth="1"/>
    <col min="11012" max="11012" width="11.42578125" style="159" customWidth="1"/>
    <col min="11013" max="11013" width="9.140625" style="159" customWidth="1"/>
    <col min="11014" max="11014" width="10.85546875" style="159" customWidth="1"/>
    <col min="11015" max="11015" width="11.28515625" style="159" customWidth="1"/>
    <col min="11016" max="11016" width="14.28515625" style="159" customWidth="1"/>
    <col min="11017" max="11264" width="9.140625" style="159"/>
    <col min="11265" max="11265" width="3.7109375" style="159" customWidth="1"/>
    <col min="11266" max="11266" width="13.28515625" style="159" customWidth="1"/>
    <col min="11267" max="11267" width="40.140625" style="159" customWidth="1"/>
    <col min="11268" max="11268" width="11.42578125" style="159" customWidth="1"/>
    <col min="11269" max="11269" width="9.140625" style="159" customWidth="1"/>
    <col min="11270" max="11270" width="10.85546875" style="159" customWidth="1"/>
    <col min="11271" max="11271" width="11.28515625" style="159" customWidth="1"/>
    <col min="11272" max="11272" width="14.28515625" style="159" customWidth="1"/>
    <col min="11273" max="11520" width="9.140625" style="159"/>
    <col min="11521" max="11521" width="3.7109375" style="159" customWidth="1"/>
    <col min="11522" max="11522" width="13.28515625" style="159" customWidth="1"/>
    <col min="11523" max="11523" width="40.140625" style="159" customWidth="1"/>
    <col min="11524" max="11524" width="11.42578125" style="159" customWidth="1"/>
    <col min="11525" max="11525" width="9.140625" style="159" customWidth="1"/>
    <col min="11526" max="11526" width="10.85546875" style="159" customWidth="1"/>
    <col min="11527" max="11527" width="11.28515625" style="159" customWidth="1"/>
    <col min="11528" max="11528" width="14.28515625" style="159" customWidth="1"/>
    <col min="11529" max="11776" width="9.140625" style="159"/>
    <col min="11777" max="11777" width="3.7109375" style="159" customWidth="1"/>
    <col min="11778" max="11778" width="13.28515625" style="159" customWidth="1"/>
    <col min="11779" max="11779" width="40.140625" style="159" customWidth="1"/>
    <col min="11780" max="11780" width="11.42578125" style="159" customWidth="1"/>
    <col min="11781" max="11781" width="9.140625" style="159" customWidth="1"/>
    <col min="11782" max="11782" width="10.85546875" style="159" customWidth="1"/>
    <col min="11783" max="11783" width="11.28515625" style="159" customWidth="1"/>
    <col min="11784" max="11784" width="14.28515625" style="159" customWidth="1"/>
    <col min="11785" max="12032" width="9.140625" style="159"/>
    <col min="12033" max="12033" width="3.7109375" style="159" customWidth="1"/>
    <col min="12034" max="12034" width="13.28515625" style="159" customWidth="1"/>
    <col min="12035" max="12035" width="40.140625" style="159" customWidth="1"/>
    <col min="12036" max="12036" width="11.42578125" style="159" customWidth="1"/>
    <col min="12037" max="12037" width="9.140625" style="159" customWidth="1"/>
    <col min="12038" max="12038" width="10.85546875" style="159" customWidth="1"/>
    <col min="12039" max="12039" width="11.28515625" style="159" customWidth="1"/>
    <col min="12040" max="12040" width="14.28515625" style="159" customWidth="1"/>
    <col min="12041" max="12288" width="9.140625" style="159"/>
    <col min="12289" max="12289" width="3.7109375" style="159" customWidth="1"/>
    <col min="12290" max="12290" width="13.28515625" style="159" customWidth="1"/>
    <col min="12291" max="12291" width="40.140625" style="159" customWidth="1"/>
    <col min="12292" max="12292" width="11.42578125" style="159" customWidth="1"/>
    <col min="12293" max="12293" width="9.140625" style="159" customWidth="1"/>
    <col min="12294" max="12294" width="10.85546875" style="159" customWidth="1"/>
    <col min="12295" max="12295" width="11.28515625" style="159" customWidth="1"/>
    <col min="12296" max="12296" width="14.28515625" style="159" customWidth="1"/>
    <col min="12297" max="12544" width="9.140625" style="159"/>
    <col min="12545" max="12545" width="3.7109375" style="159" customWidth="1"/>
    <col min="12546" max="12546" width="13.28515625" style="159" customWidth="1"/>
    <col min="12547" max="12547" width="40.140625" style="159" customWidth="1"/>
    <col min="12548" max="12548" width="11.42578125" style="159" customWidth="1"/>
    <col min="12549" max="12549" width="9.140625" style="159" customWidth="1"/>
    <col min="12550" max="12550" width="10.85546875" style="159" customWidth="1"/>
    <col min="12551" max="12551" width="11.28515625" style="159" customWidth="1"/>
    <col min="12552" max="12552" width="14.28515625" style="159" customWidth="1"/>
    <col min="12553" max="12800" width="9.140625" style="159"/>
    <col min="12801" max="12801" width="3.7109375" style="159" customWidth="1"/>
    <col min="12802" max="12802" width="13.28515625" style="159" customWidth="1"/>
    <col min="12803" max="12803" width="40.140625" style="159" customWidth="1"/>
    <col min="12804" max="12804" width="11.42578125" style="159" customWidth="1"/>
    <col min="12805" max="12805" width="9.140625" style="159" customWidth="1"/>
    <col min="12806" max="12806" width="10.85546875" style="159" customWidth="1"/>
    <col min="12807" max="12807" width="11.28515625" style="159" customWidth="1"/>
    <col min="12808" max="12808" width="14.28515625" style="159" customWidth="1"/>
    <col min="12809" max="13056" width="9.140625" style="159"/>
    <col min="13057" max="13057" width="3.7109375" style="159" customWidth="1"/>
    <col min="13058" max="13058" width="13.28515625" style="159" customWidth="1"/>
    <col min="13059" max="13059" width="40.140625" style="159" customWidth="1"/>
    <col min="13060" max="13060" width="11.42578125" style="159" customWidth="1"/>
    <col min="13061" max="13061" width="9.140625" style="159" customWidth="1"/>
    <col min="13062" max="13062" width="10.85546875" style="159" customWidth="1"/>
    <col min="13063" max="13063" width="11.28515625" style="159" customWidth="1"/>
    <col min="13064" max="13064" width="14.28515625" style="159" customWidth="1"/>
    <col min="13065" max="13312" width="9.140625" style="159"/>
    <col min="13313" max="13313" width="3.7109375" style="159" customWidth="1"/>
    <col min="13314" max="13314" width="13.28515625" style="159" customWidth="1"/>
    <col min="13315" max="13315" width="40.140625" style="159" customWidth="1"/>
    <col min="13316" max="13316" width="11.42578125" style="159" customWidth="1"/>
    <col min="13317" max="13317" width="9.140625" style="159" customWidth="1"/>
    <col min="13318" max="13318" width="10.85546875" style="159" customWidth="1"/>
    <col min="13319" max="13319" width="11.28515625" style="159" customWidth="1"/>
    <col min="13320" max="13320" width="14.28515625" style="159" customWidth="1"/>
    <col min="13321" max="13568" width="9.140625" style="159"/>
    <col min="13569" max="13569" width="3.7109375" style="159" customWidth="1"/>
    <col min="13570" max="13570" width="13.28515625" style="159" customWidth="1"/>
    <col min="13571" max="13571" width="40.140625" style="159" customWidth="1"/>
    <col min="13572" max="13572" width="11.42578125" style="159" customWidth="1"/>
    <col min="13573" max="13573" width="9.140625" style="159" customWidth="1"/>
    <col min="13574" max="13574" width="10.85546875" style="159" customWidth="1"/>
    <col min="13575" max="13575" width="11.28515625" style="159" customWidth="1"/>
    <col min="13576" max="13576" width="14.28515625" style="159" customWidth="1"/>
    <col min="13577" max="13824" width="9.140625" style="159"/>
    <col min="13825" max="13825" width="3.7109375" style="159" customWidth="1"/>
    <col min="13826" max="13826" width="13.28515625" style="159" customWidth="1"/>
    <col min="13827" max="13827" width="40.140625" style="159" customWidth="1"/>
    <col min="13828" max="13828" width="11.42578125" style="159" customWidth="1"/>
    <col min="13829" max="13829" width="9.140625" style="159" customWidth="1"/>
    <col min="13830" max="13830" width="10.85546875" style="159" customWidth="1"/>
    <col min="13831" max="13831" width="11.28515625" style="159" customWidth="1"/>
    <col min="13832" max="13832" width="14.28515625" style="159" customWidth="1"/>
    <col min="13833" max="14080" width="9.140625" style="159"/>
    <col min="14081" max="14081" width="3.7109375" style="159" customWidth="1"/>
    <col min="14082" max="14082" width="13.28515625" style="159" customWidth="1"/>
    <col min="14083" max="14083" width="40.140625" style="159" customWidth="1"/>
    <col min="14084" max="14084" width="11.42578125" style="159" customWidth="1"/>
    <col min="14085" max="14085" width="9.140625" style="159" customWidth="1"/>
    <col min="14086" max="14086" width="10.85546875" style="159" customWidth="1"/>
    <col min="14087" max="14087" width="11.28515625" style="159" customWidth="1"/>
    <col min="14088" max="14088" width="14.28515625" style="159" customWidth="1"/>
    <col min="14089" max="14336" width="9.140625" style="159"/>
    <col min="14337" max="14337" width="3.7109375" style="159" customWidth="1"/>
    <col min="14338" max="14338" width="13.28515625" style="159" customWidth="1"/>
    <col min="14339" max="14339" width="40.140625" style="159" customWidth="1"/>
    <col min="14340" max="14340" width="11.42578125" style="159" customWidth="1"/>
    <col min="14341" max="14341" width="9.140625" style="159" customWidth="1"/>
    <col min="14342" max="14342" width="10.85546875" style="159" customWidth="1"/>
    <col min="14343" max="14343" width="11.28515625" style="159" customWidth="1"/>
    <col min="14344" max="14344" width="14.28515625" style="159" customWidth="1"/>
    <col min="14345" max="14592" width="9.140625" style="159"/>
    <col min="14593" max="14593" width="3.7109375" style="159" customWidth="1"/>
    <col min="14594" max="14594" width="13.28515625" style="159" customWidth="1"/>
    <col min="14595" max="14595" width="40.140625" style="159" customWidth="1"/>
    <col min="14596" max="14596" width="11.42578125" style="159" customWidth="1"/>
    <col min="14597" max="14597" width="9.140625" style="159" customWidth="1"/>
    <col min="14598" max="14598" width="10.85546875" style="159" customWidth="1"/>
    <col min="14599" max="14599" width="11.28515625" style="159" customWidth="1"/>
    <col min="14600" max="14600" width="14.28515625" style="159" customWidth="1"/>
    <col min="14601" max="14848" width="9.140625" style="159"/>
    <col min="14849" max="14849" width="3.7109375" style="159" customWidth="1"/>
    <col min="14850" max="14850" width="13.28515625" style="159" customWidth="1"/>
    <col min="14851" max="14851" width="40.140625" style="159" customWidth="1"/>
    <col min="14852" max="14852" width="11.42578125" style="159" customWidth="1"/>
    <col min="14853" max="14853" width="9.140625" style="159" customWidth="1"/>
    <col min="14854" max="14854" width="10.85546875" style="159" customWidth="1"/>
    <col min="14855" max="14855" width="11.28515625" style="159" customWidth="1"/>
    <col min="14856" max="14856" width="14.28515625" style="159" customWidth="1"/>
    <col min="14857" max="15104" width="9.140625" style="159"/>
    <col min="15105" max="15105" width="3.7109375" style="159" customWidth="1"/>
    <col min="15106" max="15106" width="13.28515625" style="159" customWidth="1"/>
    <col min="15107" max="15107" width="40.140625" style="159" customWidth="1"/>
    <col min="15108" max="15108" width="11.42578125" style="159" customWidth="1"/>
    <col min="15109" max="15109" width="9.140625" style="159" customWidth="1"/>
    <col min="15110" max="15110" width="10.85546875" style="159" customWidth="1"/>
    <col min="15111" max="15111" width="11.28515625" style="159" customWidth="1"/>
    <col min="15112" max="15112" width="14.28515625" style="159" customWidth="1"/>
    <col min="15113" max="15360" width="9.140625" style="159"/>
    <col min="15361" max="15361" width="3.7109375" style="159" customWidth="1"/>
    <col min="15362" max="15362" width="13.28515625" style="159" customWidth="1"/>
    <col min="15363" max="15363" width="40.140625" style="159" customWidth="1"/>
    <col min="15364" max="15364" width="11.42578125" style="159" customWidth="1"/>
    <col min="15365" max="15365" width="9.140625" style="159" customWidth="1"/>
    <col min="15366" max="15366" width="10.85546875" style="159" customWidth="1"/>
    <col min="15367" max="15367" width="11.28515625" style="159" customWidth="1"/>
    <col min="15368" max="15368" width="14.28515625" style="159" customWidth="1"/>
    <col min="15369" max="15616" width="9.140625" style="159"/>
    <col min="15617" max="15617" width="3.7109375" style="159" customWidth="1"/>
    <col min="15618" max="15618" width="13.28515625" style="159" customWidth="1"/>
    <col min="15619" max="15619" width="40.140625" style="159" customWidth="1"/>
    <col min="15620" max="15620" width="11.42578125" style="159" customWidth="1"/>
    <col min="15621" max="15621" width="9.140625" style="159" customWidth="1"/>
    <col min="15622" max="15622" width="10.85546875" style="159" customWidth="1"/>
    <col min="15623" max="15623" width="11.28515625" style="159" customWidth="1"/>
    <col min="15624" max="15624" width="14.28515625" style="159" customWidth="1"/>
    <col min="15625" max="15872" width="9.140625" style="159"/>
    <col min="15873" max="15873" width="3.7109375" style="159" customWidth="1"/>
    <col min="15874" max="15874" width="13.28515625" style="159" customWidth="1"/>
    <col min="15875" max="15875" width="40.140625" style="159" customWidth="1"/>
    <col min="15876" max="15876" width="11.42578125" style="159" customWidth="1"/>
    <col min="15877" max="15877" width="9.140625" style="159" customWidth="1"/>
    <col min="15878" max="15878" width="10.85546875" style="159" customWidth="1"/>
    <col min="15879" max="15879" width="11.28515625" style="159" customWidth="1"/>
    <col min="15880" max="15880" width="14.28515625" style="159" customWidth="1"/>
    <col min="15881" max="16128" width="9.140625" style="159"/>
    <col min="16129" max="16129" width="3.7109375" style="159" customWidth="1"/>
    <col min="16130" max="16130" width="13.28515625" style="159" customWidth="1"/>
    <col min="16131" max="16131" width="40.140625" style="159" customWidth="1"/>
    <col min="16132" max="16132" width="11.42578125" style="159" customWidth="1"/>
    <col min="16133" max="16133" width="9.140625" style="159" customWidth="1"/>
    <col min="16134" max="16134" width="10.85546875" style="159" customWidth="1"/>
    <col min="16135" max="16135" width="11.28515625" style="159" customWidth="1"/>
    <col min="16136" max="16136" width="14.28515625" style="159" customWidth="1"/>
    <col min="16137" max="16384" width="9.140625" style="159"/>
  </cols>
  <sheetData>
    <row r="1" spans="1:12">
      <c r="A1" s="1676" t="s">
        <v>800</v>
      </c>
      <c r="B1" s="1676"/>
      <c r="C1" s="1676"/>
      <c r="D1" s="1676"/>
      <c r="E1" s="1676"/>
      <c r="F1" s="1676"/>
      <c r="G1" s="1676"/>
      <c r="H1" s="1676"/>
    </row>
    <row r="2" spans="1:12">
      <c r="A2" s="1677" t="s">
        <v>801</v>
      </c>
      <c r="B2" s="1677"/>
      <c r="C2" s="1677"/>
      <c r="D2" s="1677"/>
      <c r="E2" s="1677"/>
      <c r="F2" s="1677"/>
      <c r="G2" s="1677"/>
      <c r="H2" s="1677"/>
    </row>
    <row r="3" spans="1:12" ht="18" customHeight="1">
      <c r="A3" s="1676" t="s">
        <v>121</v>
      </c>
      <c r="B3" s="1676"/>
      <c r="C3" s="1676"/>
      <c r="D3" s="1676"/>
      <c r="E3" s="1676"/>
      <c r="F3" s="1676"/>
      <c r="G3" s="1676"/>
      <c r="H3" s="1676"/>
    </row>
    <row r="4" spans="1:12" ht="18.75" customHeight="1">
      <c r="A4" s="1679" t="s">
        <v>120</v>
      </c>
      <c r="B4" s="1679"/>
      <c r="C4" s="1679"/>
      <c r="D4" s="1679"/>
      <c r="E4" s="1679"/>
      <c r="F4" s="1679"/>
      <c r="G4" s="1679"/>
      <c r="H4" s="1679"/>
    </row>
    <row r="5" spans="1:12" ht="15" customHeight="1">
      <c r="A5" s="1680"/>
      <c r="B5" s="1680"/>
      <c r="C5" s="1680"/>
      <c r="D5" s="1680"/>
      <c r="E5" s="1680"/>
      <c r="F5" s="1680"/>
      <c r="G5" s="1680"/>
      <c r="H5" s="1680"/>
    </row>
    <row r="6" spans="1:12" ht="15" customHeight="1">
      <c r="B6" s="191"/>
      <c r="C6" s="191"/>
    </row>
    <row r="7" spans="1:12">
      <c r="A7" s="1691" t="s">
        <v>9</v>
      </c>
      <c r="B7" s="1681" t="s">
        <v>122</v>
      </c>
      <c r="C7" s="1683" t="s">
        <v>123</v>
      </c>
      <c r="D7" s="1685" t="s">
        <v>124</v>
      </c>
      <c r="E7" s="1686"/>
      <c r="F7" s="1686"/>
      <c r="G7" s="1687"/>
      <c r="H7" s="1681" t="s">
        <v>125</v>
      </c>
    </row>
    <row r="8" spans="1:12" ht="64.5" customHeight="1">
      <c r="A8" s="1692"/>
      <c r="B8" s="1682"/>
      <c r="C8" s="1684"/>
      <c r="D8" s="531" t="s">
        <v>126</v>
      </c>
      <c r="E8" s="532" t="s">
        <v>127</v>
      </c>
      <c r="F8" s="531" t="s">
        <v>128</v>
      </c>
      <c r="G8" s="533" t="s">
        <v>129</v>
      </c>
      <c r="H8" s="1682"/>
    </row>
    <row r="9" spans="1:12">
      <c r="A9" s="192">
        <v>1</v>
      </c>
      <c r="B9" s="193">
        <v>2</v>
      </c>
      <c r="C9" s="192">
        <v>3</v>
      </c>
      <c r="D9" s="193">
        <v>4</v>
      </c>
      <c r="E9" s="192">
        <v>5</v>
      </c>
      <c r="F9" s="193">
        <v>6</v>
      </c>
      <c r="G9" s="192">
        <v>7</v>
      </c>
      <c r="H9" s="192">
        <v>8</v>
      </c>
    </row>
    <row r="10" spans="1:12">
      <c r="A10" s="1689">
        <v>1</v>
      </c>
      <c r="B10" s="593"/>
      <c r="C10" s="594" t="s">
        <v>144</v>
      </c>
      <c r="D10" s="192"/>
      <c r="E10" s="192"/>
      <c r="F10" s="192"/>
      <c r="G10" s="192"/>
      <c r="H10" s="192"/>
    </row>
    <row r="11" spans="1:12">
      <c r="A11" s="1690"/>
      <c r="B11" s="593"/>
      <c r="C11" s="595" t="s">
        <v>171</v>
      </c>
      <c r="D11" s="192"/>
      <c r="E11" s="192"/>
      <c r="F11" s="192"/>
      <c r="G11" s="192"/>
      <c r="H11" s="1666">
        <v>0</v>
      </c>
    </row>
    <row r="12" spans="1:12" s="173" customFormat="1" ht="15.75">
      <c r="A12" s="1689">
        <v>2</v>
      </c>
      <c r="B12" s="1688" t="s">
        <v>449</v>
      </c>
      <c r="C12" s="594" t="s">
        <v>130</v>
      </c>
      <c r="D12" s="197"/>
      <c r="E12" s="197"/>
      <c r="F12" s="197"/>
      <c r="G12" s="197"/>
      <c r="H12" s="197"/>
    </row>
    <row r="13" spans="1:12" s="173" customFormat="1" ht="15.75">
      <c r="A13" s="1690"/>
      <c r="B13" s="1688"/>
      <c r="C13" s="595" t="s">
        <v>172</v>
      </c>
      <c r="D13" s="196"/>
      <c r="E13" s="196"/>
      <c r="F13" s="196"/>
      <c r="G13" s="196"/>
      <c r="H13" s="530">
        <f>'ob.xar. IIIkorp'!H19</f>
        <v>0</v>
      </c>
      <c r="L13" s="221"/>
    </row>
    <row r="14" spans="1:12" s="173" customFormat="1" ht="15.75">
      <c r="A14" s="593"/>
      <c r="B14" s="596"/>
      <c r="C14" s="590" t="s">
        <v>145</v>
      </c>
      <c r="D14" s="196"/>
      <c r="E14" s="196"/>
      <c r="F14" s="196"/>
      <c r="G14" s="196"/>
      <c r="H14" s="534">
        <f>SUM(H11:H13)</f>
        <v>0</v>
      </c>
    </row>
    <row r="15" spans="1:12" s="173" customFormat="1" ht="15.75">
      <c r="A15" s="593"/>
      <c r="C15" s="933" t="s">
        <v>168</v>
      </c>
      <c r="D15" s="197"/>
      <c r="E15" s="197"/>
      <c r="F15" s="197"/>
      <c r="G15" s="196"/>
      <c r="H15" s="534">
        <f>H14*0.03</f>
        <v>0</v>
      </c>
    </row>
    <row r="16" spans="1:12" s="173" customFormat="1" ht="15.75">
      <c r="A16" s="192"/>
      <c r="B16" s="562"/>
      <c r="C16" s="932" t="s">
        <v>8</v>
      </c>
      <c r="D16" s="196"/>
      <c r="E16" s="196"/>
      <c r="F16" s="196">
        <f>F14</f>
        <v>0</v>
      </c>
      <c r="G16" s="196"/>
      <c r="H16" s="534">
        <f>SUM(H14:H15)</f>
        <v>0</v>
      </c>
    </row>
    <row r="17" spans="1:8" s="173" customFormat="1" ht="15.75">
      <c r="A17" s="192"/>
      <c r="B17" s="562"/>
      <c r="C17" s="932" t="s">
        <v>131</v>
      </c>
      <c r="D17" s="197"/>
      <c r="E17" s="197"/>
      <c r="F17" s="197"/>
      <c r="G17" s="196"/>
      <c r="H17" s="535">
        <f>H16*0.18</f>
        <v>0</v>
      </c>
    </row>
    <row r="18" spans="1:8" ht="18" customHeight="1">
      <c r="A18" s="1671"/>
      <c r="B18" s="1672"/>
      <c r="C18" s="1673" t="s">
        <v>807</v>
      </c>
      <c r="D18" s="1674"/>
      <c r="E18" s="1674"/>
      <c r="F18" s="1672"/>
      <c r="G18" s="1672"/>
      <c r="H18" s="1675">
        <f>H16+H17</f>
        <v>0</v>
      </c>
    </row>
    <row r="19" spans="1:8" ht="18" customHeight="1">
      <c r="A19" s="198"/>
      <c r="B19" s="158"/>
      <c r="C19" s="198"/>
      <c r="D19" s="199"/>
      <c r="E19" s="199"/>
      <c r="F19" s="158"/>
      <c r="G19" s="158"/>
      <c r="H19" s="200"/>
    </row>
    <row r="20" spans="1:8" ht="21">
      <c r="A20" s="1678"/>
      <c r="B20" s="1678"/>
      <c r="C20" s="1678"/>
      <c r="D20" s="1678"/>
      <c r="E20" s="1678"/>
      <c r="F20" s="1678"/>
      <c r="G20" s="1678"/>
      <c r="H20" s="1678"/>
    </row>
  </sheetData>
  <mergeCells count="14">
    <mergeCell ref="A1:H1"/>
    <mergeCell ref="A2:H2"/>
    <mergeCell ref="A20:H20"/>
    <mergeCell ref="A3:H3"/>
    <mergeCell ref="A4:H4"/>
    <mergeCell ref="A5:H5"/>
    <mergeCell ref="B7:B8"/>
    <mergeCell ref="C7:C8"/>
    <mergeCell ref="D7:G7"/>
    <mergeCell ref="H7:H8"/>
    <mergeCell ref="B12:B13"/>
    <mergeCell ref="A10:A11"/>
    <mergeCell ref="A12:A13"/>
    <mergeCell ref="A7:A8"/>
  </mergeCells>
  <pageMargins left="1.5" right="0.25" top="0.75" bottom="0" header="0.3" footer="0.3"/>
  <pageSetup paperSize="9" orientation="landscape" r:id="rId1"/>
  <headerFooter alignWithMargins="0">
    <oddFooter>&amp;C&amp;R&amp;P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3958"/>
  <sheetViews>
    <sheetView view="pageBreakPreview" topLeftCell="C52" zoomScale="115" zoomScaleNormal="110" zoomScaleSheetLayoutView="115" workbookViewId="0">
      <selection activeCell="K10" sqref="K10:K69"/>
    </sheetView>
  </sheetViews>
  <sheetFormatPr defaultColWidth="9.140625" defaultRowHeight="16.5"/>
  <cols>
    <col min="1" max="1" width="5.5703125" style="1160" customWidth="1"/>
    <col min="2" max="2" width="8.42578125" style="1160" customWidth="1"/>
    <col min="3" max="3" width="43.28515625" style="1160" customWidth="1"/>
    <col min="4" max="4" width="9.5703125" style="1160" customWidth="1"/>
    <col min="5" max="5" width="9.42578125" style="1160" customWidth="1"/>
    <col min="6" max="6" width="9.5703125" style="1160" customWidth="1"/>
    <col min="7" max="7" width="8.85546875" style="1160" customWidth="1"/>
    <col min="8" max="8" width="9.28515625" style="1160" customWidth="1"/>
    <col min="9" max="9" width="7" style="1160" customWidth="1"/>
    <col min="10" max="10" width="9.42578125" style="1160" customWidth="1"/>
    <col min="11" max="11" width="7.85546875" style="1160" customWidth="1"/>
    <col min="12" max="12" width="8.42578125" style="1160" customWidth="1"/>
    <col min="13" max="13" width="13.7109375" style="1160" customWidth="1"/>
    <col min="14" max="16384" width="9.140625" style="1160"/>
  </cols>
  <sheetData>
    <row r="1" spans="1:212" ht="15" customHeight="1">
      <c r="G1" s="11"/>
      <c r="H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12" ht="18" customHeight="1">
      <c r="C2" s="1206" t="s">
        <v>803</v>
      </c>
      <c r="D2" s="1206"/>
      <c r="E2" s="1206"/>
      <c r="F2" s="1206"/>
      <c r="G2" s="1206"/>
      <c r="H2" s="1206"/>
      <c r="I2" s="1206"/>
      <c r="J2" s="1206"/>
      <c r="K2" s="1206"/>
      <c r="L2" s="1206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12" ht="15" customHeight="1">
      <c r="C3" s="1283" t="s">
        <v>566</v>
      </c>
      <c r="D3" s="1207"/>
      <c r="E3" s="1207"/>
      <c r="F3" s="1207"/>
      <c r="G3" s="1207"/>
      <c r="H3" s="1207"/>
      <c r="I3" s="1207"/>
      <c r="J3" s="1207"/>
      <c r="K3" s="1207"/>
      <c r="L3" s="1207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12" s="11" customFormat="1" ht="15" customHeight="1">
      <c r="D4" s="88"/>
      <c r="E4" s="88"/>
      <c r="F4" s="88"/>
      <c r="I4" s="88"/>
      <c r="K4" s="89"/>
      <c r="L4" s="90"/>
      <c r="M4" s="1"/>
    </row>
    <row r="5" spans="1:212">
      <c r="A5" s="331"/>
      <c r="B5" s="1760" t="s">
        <v>10</v>
      </c>
      <c r="C5" s="332"/>
      <c r="D5" s="333"/>
      <c r="E5" s="334" t="s">
        <v>1</v>
      </c>
      <c r="F5" s="335"/>
      <c r="G5" s="1762" t="s">
        <v>3</v>
      </c>
      <c r="H5" s="1763"/>
      <c r="I5" s="1762" t="s">
        <v>2</v>
      </c>
      <c r="J5" s="1763"/>
      <c r="K5" s="1762" t="s">
        <v>162</v>
      </c>
      <c r="L5" s="1763"/>
      <c r="M5" s="1757" t="s">
        <v>8</v>
      </c>
      <c r="N5" s="11"/>
      <c r="O5" s="11"/>
      <c r="P5" s="11"/>
      <c r="Q5" s="11"/>
      <c r="R5" s="11"/>
      <c r="S5" s="11"/>
      <c r="T5" s="11"/>
      <c r="U5" s="11"/>
      <c r="V5" s="11"/>
    </row>
    <row r="6" spans="1:212" ht="16.5" customHeight="1">
      <c r="A6" s="336"/>
      <c r="B6" s="1761"/>
      <c r="C6" s="338" t="s">
        <v>5</v>
      </c>
      <c r="D6" s="339"/>
      <c r="E6" s="340" t="s">
        <v>6</v>
      </c>
      <c r="F6" s="341"/>
      <c r="G6" s="1764"/>
      <c r="H6" s="1765"/>
      <c r="I6" s="1764"/>
      <c r="J6" s="1765"/>
      <c r="K6" s="1764"/>
      <c r="L6" s="1765"/>
      <c r="M6" s="1758"/>
      <c r="N6" s="11"/>
      <c r="O6" s="11"/>
      <c r="P6" s="11"/>
      <c r="Q6" s="11"/>
      <c r="R6" s="11"/>
      <c r="S6" s="11"/>
      <c r="T6" s="11"/>
      <c r="U6" s="11"/>
      <c r="V6" s="11"/>
    </row>
    <row r="7" spans="1:212">
      <c r="A7" s="343" t="s">
        <v>9</v>
      </c>
      <c r="B7" s="1761"/>
      <c r="C7" s="344" t="s">
        <v>11</v>
      </c>
      <c r="D7" s="337" t="s">
        <v>12</v>
      </c>
      <c r="E7" s="337" t="s">
        <v>161</v>
      </c>
      <c r="F7" s="345" t="s">
        <v>14</v>
      </c>
      <c r="G7" s="337" t="s">
        <v>15</v>
      </c>
      <c r="H7" s="345" t="s">
        <v>14</v>
      </c>
      <c r="I7" s="337" t="s">
        <v>15</v>
      </c>
      <c r="J7" s="345" t="s">
        <v>14</v>
      </c>
      <c r="K7" s="337" t="s">
        <v>15</v>
      </c>
      <c r="L7" s="345" t="s">
        <v>14</v>
      </c>
      <c r="M7" s="1758"/>
      <c r="N7" s="11"/>
      <c r="O7" s="11"/>
      <c r="P7" s="11"/>
      <c r="Q7" s="11"/>
      <c r="R7" s="11"/>
      <c r="S7" s="11"/>
      <c r="T7" s="11"/>
      <c r="U7" s="11"/>
      <c r="V7" s="11"/>
    </row>
    <row r="8" spans="1:212">
      <c r="A8" s="342"/>
      <c r="B8" s="1749"/>
      <c r="C8" s="347"/>
      <c r="D8" s="339"/>
      <c r="E8" s="346"/>
      <c r="F8" s="347"/>
      <c r="G8" s="346" t="s">
        <v>16</v>
      </c>
      <c r="H8" s="347"/>
      <c r="I8" s="346" t="s">
        <v>16</v>
      </c>
      <c r="J8" s="347"/>
      <c r="K8" s="346" t="s">
        <v>16</v>
      </c>
      <c r="L8" s="347"/>
      <c r="M8" s="1759"/>
      <c r="N8" s="11"/>
      <c r="O8" s="11"/>
      <c r="P8" s="11"/>
      <c r="Q8" s="11"/>
      <c r="R8" s="11"/>
      <c r="S8" s="11"/>
      <c r="T8" s="11"/>
      <c r="U8" s="11"/>
      <c r="V8" s="11"/>
    </row>
    <row r="9" spans="1:212">
      <c r="A9" s="91" t="s">
        <v>17</v>
      </c>
      <c r="B9" s="92" t="s">
        <v>18</v>
      </c>
      <c r="C9" s="93" t="s">
        <v>19</v>
      </c>
      <c r="D9" s="91" t="s">
        <v>20</v>
      </c>
      <c r="E9" s="92" t="s">
        <v>21</v>
      </c>
      <c r="F9" s="94" t="s">
        <v>22</v>
      </c>
      <c r="G9" s="92" t="s">
        <v>25</v>
      </c>
      <c r="H9" s="93" t="s">
        <v>26</v>
      </c>
      <c r="I9" s="93" t="s">
        <v>23</v>
      </c>
      <c r="J9" s="91" t="s">
        <v>24</v>
      </c>
      <c r="K9" s="92" t="s">
        <v>27</v>
      </c>
      <c r="L9" s="91" t="s">
        <v>28</v>
      </c>
      <c r="M9" s="92" t="s">
        <v>29</v>
      </c>
      <c r="N9" s="11"/>
      <c r="O9" s="11"/>
      <c r="P9" s="11"/>
      <c r="Q9" s="11"/>
      <c r="R9" s="11"/>
      <c r="S9" s="11"/>
      <c r="T9" s="11"/>
      <c r="U9" s="11"/>
      <c r="V9" s="11"/>
    </row>
    <row r="10" spans="1:212" s="6" customFormat="1">
      <c r="A10" s="575">
        <v>6</v>
      </c>
      <c r="B10" s="570"/>
      <c r="C10" s="575" t="s">
        <v>567</v>
      </c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</row>
    <row r="11" spans="1:212" s="6" customFormat="1">
      <c r="A11" s="560">
        <v>6.1</v>
      </c>
      <c r="B11" s="357" t="s">
        <v>51</v>
      </c>
      <c r="C11" s="1357" t="s">
        <v>564</v>
      </c>
      <c r="D11" s="357" t="s">
        <v>34</v>
      </c>
      <c r="E11" s="358"/>
      <c r="F11" s="359">
        <v>213</v>
      </c>
      <c r="G11" s="349"/>
      <c r="H11" s="348"/>
      <c r="I11" s="348"/>
      <c r="J11" s="348"/>
      <c r="K11" s="279"/>
      <c r="L11" s="279"/>
      <c r="M11" s="34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</row>
    <row r="12" spans="1:212" s="6" customFormat="1">
      <c r="A12" s="561"/>
      <c r="B12" s="350"/>
      <c r="C12" s="350" t="s">
        <v>31</v>
      </c>
      <c r="D12" s="350" t="s">
        <v>32</v>
      </c>
      <c r="E12" s="351">
        <v>3</v>
      </c>
      <c r="F12" s="351">
        <f>F11*E12</f>
        <v>639</v>
      </c>
      <c r="G12" s="350"/>
      <c r="H12" s="350"/>
      <c r="I12" s="351"/>
      <c r="J12" s="351">
        <f>F12*I12</f>
        <v>0</v>
      </c>
      <c r="K12" s="350"/>
      <c r="L12" s="350"/>
      <c r="M12" s="351">
        <f>H12+J12+L12</f>
        <v>0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</row>
    <row r="13" spans="1:212" s="6" customFormat="1">
      <c r="A13" s="561"/>
      <c r="B13" s="350"/>
      <c r="C13" s="350" t="s">
        <v>33</v>
      </c>
      <c r="D13" s="350" t="s">
        <v>0</v>
      </c>
      <c r="E13" s="351">
        <v>0.79</v>
      </c>
      <c r="F13" s="351">
        <f>F11*E13</f>
        <v>168.27</v>
      </c>
      <c r="G13" s="351"/>
      <c r="H13" s="350"/>
      <c r="I13" s="350"/>
      <c r="J13" s="351"/>
      <c r="K13" s="351"/>
      <c r="L13" s="351">
        <f>F13*K13</f>
        <v>0</v>
      </c>
      <c r="M13" s="351">
        <f t="shared" ref="M13:M16" si="0">H13+J13+L13</f>
        <v>0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</row>
    <row r="14" spans="1:212" s="6" customFormat="1">
      <c r="A14" s="558"/>
      <c r="B14" s="353"/>
      <c r="C14" s="363" t="str">
        <f>C11</f>
        <v>karada S/m 2X6 modulze</v>
      </c>
      <c r="D14" s="352" t="s">
        <v>34</v>
      </c>
      <c r="E14" s="354"/>
      <c r="F14" s="354">
        <f>F11</f>
        <v>213</v>
      </c>
      <c r="G14" s="354"/>
      <c r="H14" s="354">
        <f>F14*G14</f>
        <v>0</v>
      </c>
      <c r="I14" s="354"/>
      <c r="J14" s="354"/>
      <c r="K14" s="355"/>
      <c r="L14" s="356"/>
      <c r="M14" s="351">
        <f t="shared" si="0"/>
        <v>0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</row>
    <row r="15" spans="1:212" s="6" customFormat="1">
      <c r="A15" s="558"/>
      <c r="B15" s="353"/>
      <c r="C15" s="363" t="s">
        <v>613</v>
      </c>
      <c r="D15" s="352" t="s">
        <v>35</v>
      </c>
      <c r="E15" s="354"/>
      <c r="F15" s="354">
        <f>3*F14</f>
        <v>639</v>
      </c>
      <c r="G15" s="354"/>
      <c r="H15" s="354">
        <f t="shared" ref="H15:H16" si="1">F15*G15</f>
        <v>0</v>
      </c>
      <c r="I15" s="354"/>
      <c r="J15" s="354"/>
      <c r="K15" s="355"/>
      <c r="L15" s="356"/>
      <c r="M15" s="351">
        <f t="shared" si="0"/>
        <v>0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</row>
    <row r="16" spans="1:212" s="6" customFormat="1" ht="31.5">
      <c r="A16" s="558"/>
      <c r="B16" s="353"/>
      <c r="C16" s="348" t="s">
        <v>52</v>
      </c>
      <c r="D16" s="352" t="s">
        <v>53</v>
      </c>
      <c r="E16" s="354"/>
      <c r="F16" s="354">
        <f>11*F14</f>
        <v>2343</v>
      </c>
      <c r="G16" s="354"/>
      <c r="H16" s="354">
        <f t="shared" si="1"/>
        <v>0</v>
      </c>
      <c r="I16" s="354"/>
      <c r="J16" s="354"/>
      <c r="K16" s="355"/>
      <c r="L16" s="356"/>
      <c r="M16" s="351">
        <f t="shared" si="0"/>
        <v>0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</row>
    <row r="17" spans="1:212" s="6" customFormat="1" ht="27">
      <c r="A17" s="555">
        <v>6.2</v>
      </c>
      <c r="B17" s="364" t="s">
        <v>48</v>
      </c>
      <c r="C17" s="365" t="s">
        <v>568</v>
      </c>
      <c r="D17" s="365" t="s">
        <v>34</v>
      </c>
      <c r="E17" s="366"/>
      <c r="F17" s="367">
        <f>F11*2</f>
        <v>426</v>
      </c>
      <c r="G17" s="369"/>
      <c r="H17" s="368"/>
      <c r="I17" s="368"/>
      <c r="J17" s="369"/>
      <c r="K17" s="369"/>
      <c r="L17" s="370"/>
      <c r="M17" s="36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</row>
    <row r="18" spans="1:212" s="6" customFormat="1">
      <c r="A18" s="556"/>
      <c r="B18" s="371"/>
      <c r="C18" s="371" t="s">
        <v>31</v>
      </c>
      <c r="D18" s="371" t="s">
        <v>32</v>
      </c>
      <c r="E18" s="308">
        <v>1</v>
      </c>
      <c r="F18" s="372">
        <f>F17*E18</f>
        <v>426</v>
      </c>
      <c r="G18" s="371"/>
      <c r="H18" s="371"/>
      <c r="I18" s="351"/>
      <c r="J18" s="351">
        <f>F18*I18</f>
        <v>0</v>
      </c>
      <c r="K18" s="371"/>
      <c r="L18" s="371"/>
      <c r="M18" s="351">
        <f t="shared" ref="M18:M20" si="2">H18+J18+L18</f>
        <v>0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</row>
    <row r="19" spans="1:212" s="6" customFormat="1">
      <c r="A19" s="557"/>
      <c r="B19" s="373"/>
      <c r="C19" s="373" t="s">
        <v>33</v>
      </c>
      <c r="D19" s="373" t="s">
        <v>0</v>
      </c>
      <c r="E19" s="374">
        <v>0.01</v>
      </c>
      <c r="F19" s="374">
        <f>F17*E19</f>
        <v>4.26</v>
      </c>
      <c r="G19" s="374"/>
      <c r="H19" s="373"/>
      <c r="I19" s="373"/>
      <c r="J19" s="374"/>
      <c r="K19" s="374"/>
      <c r="L19" s="351">
        <f>F19*K19</f>
        <v>0</v>
      </c>
      <c r="M19" s="351">
        <f t="shared" si="2"/>
        <v>0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</row>
    <row r="20" spans="1:212" s="6" customFormat="1">
      <c r="A20" s="558"/>
      <c r="B20" s="353"/>
      <c r="C20" s="368" t="s">
        <v>54</v>
      </c>
      <c r="D20" s="352" t="s">
        <v>34</v>
      </c>
      <c r="E20" s="354"/>
      <c r="F20" s="354">
        <f>F17</f>
        <v>426</v>
      </c>
      <c r="G20" s="354"/>
      <c r="H20" s="354">
        <f>F20*G20</f>
        <v>0</v>
      </c>
      <c r="I20" s="354"/>
      <c r="J20" s="354"/>
      <c r="K20" s="355"/>
      <c r="L20" s="356"/>
      <c r="M20" s="351">
        <f t="shared" si="2"/>
        <v>0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</row>
    <row r="21" spans="1:212" s="6" customFormat="1" ht="31.5">
      <c r="A21" s="462">
        <v>6.3</v>
      </c>
      <c r="B21" s="284" t="s">
        <v>55</v>
      </c>
      <c r="C21" s="284" t="s">
        <v>56</v>
      </c>
      <c r="D21" s="284" t="s">
        <v>34</v>
      </c>
      <c r="E21" s="285"/>
      <c r="F21" s="286">
        <f>F11*2</f>
        <v>426</v>
      </c>
      <c r="G21" s="277"/>
      <c r="H21" s="277"/>
      <c r="I21" s="278"/>
      <c r="J21" s="301"/>
      <c r="K21" s="277"/>
      <c r="L21" s="277"/>
      <c r="M21" s="27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</row>
    <row r="22" spans="1:212" s="6" customFormat="1">
      <c r="A22" s="559"/>
      <c r="B22" s="273"/>
      <c r="C22" s="273" t="s">
        <v>31</v>
      </c>
      <c r="D22" s="273" t="s">
        <v>32</v>
      </c>
      <c r="E22" s="275">
        <v>2</v>
      </c>
      <c r="F22" s="275">
        <f>F21*E22</f>
        <v>852</v>
      </c>
      <c r="G22" s="273"/>
      <c r="H22" s="273"/>
      <c r="I22" s="351"/>
      <c r="J22" s="351">
        <f>F22*I22</f>
        <v>0</v>
      </c>
      <c r="K22" s="273"/>
      <c r="L22" s="273"/>
      <c r="M22" s="351">
        <f t="shared" ref="M22:M24" si="3">H22+J22+L22</f>
        <v>0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</row>
    <row r="23" spans="1:212" s="6" customFormat="1">
      <c r="A23" s="559"/>
      <c r="B23" s="273"/>
      <c r="C23" s="273" t="s">
        <v>33</v>
      </c>
      <c r="D23" s="273" t="s">
        <v>0</v>
      </c>
      <c r="E23" s="275">
        <v>0.09</v>
      </c>
      <c r="F23" s="275">
        <f>F21*E23</f>
        <v>38.339999999999996</v>
      </c>
      <c r="G23" s="275"/>
      <c r="H23" s="273"/>
      <c r="I23" s="273"/>
      <c r="J23" s="275"/>
      <c r="K23" s="275"/>
      <c r="L23" s="351">
        <f>F23*K23</f>
        <v>0</v>
      </c>
      <c r="M23" s="351">
        <f t="shared" si="3"/>
        <v>0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</row>
    <row r="24" spans="1:212" s="6" customFormat="1">
      <c r="A24" s="527"/>
      <c r="B24" s="376"/>
      <c r="C24" s="277" t="s">
        <v>56</v>
      </c>
      <c r="D24" s="376" t="s">
        <v>34</v>
      </c>
      <c r="E24" s="377"/>
      <c r="F24" s="378">
        <f>F21</f>
        <v>426</v>
      </c>
      <c r="G24" s="378"/>
      <c r="H24" s="354">
        <f>F24*G24</f>
        <v>0</v>
      </c>
      <c r="I24" s="376"/>
      <c r="J24" s="376"/>
      <c r="K24" s="379"/>
      <c r="L24" s="380"/>
      <c r="M24" s="351">
        <f t="shared" si="3"/>
        <v>0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</row>
    <row r="25" spans="1:212" s="6" customFormat="1" ht="31.5">
      <c r="A25" s="462">
        <v>6.4</v>
      </c>
      <c r="B25" s="284" t="s">
        <v>57</v>
      </c>
      <c r="C25" s="1358" t="s">
        <v>614</v>
      </c>
      <c r="D25" s="284" t="s">
        <v>34</v>
      </c>
      <c r="E25" s="285"/>
      <c r="F25" s="286">
        <f>F21</f>
        <v>426</v>
      </c>
      <c r="G25" s="278"/>
      <c r="H25" s="277"/>
      <c r="I25" s="277"/>
      <c r="J25" s="278"/>
      <c r="K25" s="278"/>
      <c r="L25" s="301"/>
      <c r="M25" s="27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</row>
    <row r="26" spans="1:212" s="6" customFormat="1">
      <c r="A26" s="559"/>
      <c r="B26" s="273"/>
      <c r="C26" s="273" t="s">
        <v>31</v>
      </c>
      <c r="D26" s="273" t="s">
        <v>32</v>
      </c>
      <c r="E26" s="275">
        <v>2</v>
      </c>
      <c r="F26" s="275">
        <f>F25*E26</f>
        <v>852</v>
      </c>
      <c r="G26" s="273"/>
      <c r="H26" s="273"/>
      <c r="I26" s="351"/>
      <c r="J26" s="351">
        <f>F26*I26</f>
        <v>0</v>
      </c>
      <c r="K26" s="273"/>
      <c r="L26" s="273"/>
      <c r="M26" s="351">
        <f t="shared" ref="M26:M27" si="4">H26+J26+L26</f>
        <v>0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</row>
    <row r="27" spans="1:212" s="6" customFormat="1" ht="31.5">
      <c r="A27" s="527"/>
      <c r="B27" s="376"/>
      <c r="C27" s="1359" t="s">
        <v>615</v>
      </c>
      <c r="D27" s="376" t="s">
        <v>34</v>
      </c>
      <c r="E27" s="377"/>
      <c r="F27" s="378">
        <f>F25</f>
        <v>426</v>
      </c>
      <c r="G27" s="378"/>
      <c r="H27" s="354">
        <f>F27*G27</f>
        <v>0</v>
      </c>
      <c r="I27" s="376"/>
      <c r="J27" s="376"/>
      <c r="K27" s="379"/>
      <c r="L27" s="380"/>
      <c r="M27" s="351">
        <f t="shared" si="4"/>
        <v>0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</row>
    <row r="28" spans="1:212" s="6" customFormat="1" ht="33" customHeight="1">
      <c r="A28" s="384">
        <v>6.5</v>
      </c>
      <c r="B28" s="385" t="s">
        <v>196</v>
      </c>
      <c r="C28" s="365" t="s">
        <v>764</v>
      </c>
      <c r="D28" s="385" t="s">
        <v>34</v>
      </c>
      <c r="E28" s="386"/>
      <c r="F28" s="387">
        <f>F32+F33+F31</f>
        <v>1266</v>
      </c>
      <c r="G28" s="389"/>
      <c r="H28" s="388"/>
      <c r="I28" s="388"/>
      <c r="J28" s="388"/>
      <c r="K28" s="279"/>
      <c r="L28" s="279"/>
      <c r="M28" s="389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</row>
    <row r="29" spans="1:212" s="6" customFormat="1">
      <c r="A29" s="557"/>
      <c r="B29" s="373"/>
      <c r="C29" s="390" t="s">
        <v>31</v>
      </c>
      <c r="D29" s="373" t="s">
        <v>32</v>
      </c>
      <c r="E29" s="374">
        <v>2</v>
      </c>
      <c r="F29" s="374">
        <f>F28*E29</f>
        <v>2532</v>
      </c>
      <c r="G29" s="373"/>
      <c r="H29" s="373"/>
      <c r="I29" s="351"/>
      <c r="J29" s="351">
        <f>F29*I29</f>
        <v>0</v>
      </c>
      <c r="K29" s="373"/>
      <c r="L29" s="373"/>
      <c r="M29" s="351">
        <f t="shared" ref="M29:M33" si="5">H29+J29+L29</f>
        <v>0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</row>
    <row r="30" spans="1:212" s="6" customFormat="1">
      <c r="A30" s="557"/>
      <c r="B30" s="373"/>
      <c r="C30" s="390" t="s">
        <v>33</v>
      </c>
      <c r="D30" s="373" t="s">
        <v>0</v>
      </c>
      <c r="E30" s="374">
        <v>0.09</v>
      </c>
      <c r="F30" s="374">
        <f>F28*E30</f>
        <v>113.94</v>
      </c>
      <c r="G30" s="374"/>
      <c r="H30" s="373"/>
      <c r="I30" s="373"/>
      <c r="J30" s="374"/>
      <c r="K30" s="374"/>
      <c r="L30" s="351">
        <f>F30*K30</f>
        <v>0</v>
      </c>
      <c r="M30" s="351">
        <f t="shared" si="5"/>
        <v>0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</row>
    <row r="31" spans="1:212" s="6" customFormat="1" ht="31.5">
      <c r="A31" s="558"/>
      <c r="B31" s="353"/>
      <c r="C31" s="368" t="s">
        <v>590</v>
      </c>
      <c r="D31" s="352" t="s">
        <v>34</v>
      </c>
      <c r="E31" s="354"/>
      <c r="F31" s="354">
        <v>213</v>
      </c>
      <c r="G31" s="354"/>
      <c r="H31" s="354">
        <f t="shared" ref="H31" si="6">F31*G31</f>
        <v>0</v>
      </c>
      <c r="I31" s="354"/>
      <c r="J31" s="354"/>
      <c r="K31" s="355"/>
      <c r="L31" s="356"/>
      <c r="M31" s="351">
        <f t="shared" si="5"/>
        <v>0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</row>
    <row r="32" spans="1:212" s="6" customFormat="1" ht="31.5">
      <c r="A32" s="558"/>
      <c r="B32" s="353"/>
      <c r="C32" s="368" t="s">
        <v>589</v>
      </c>
      <c r="D32" s="352" t="s">
        <v>34</v>
      </c>
      <c r="E32" s="354"/>
      <c r="F32" s="354">
        <v>213</v>
      </c>
      <c r="G32" s="354"/>
      <c r="H32" s="354">
        <f t="shared" ref="H32:H33" si="7">F32*G32</f>
        <v>0</v>
      </c>
      <c r="I32" s="354"/>
      <c r="J32" s="354"/>
      <c r="K32" s="355"/>
      <c r="L32" s="356"/>
      <c r="M32" s="351">
        <f t="shared" si="5"/>
        <v>0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</row>
    <row r="33" spans="1:212" s="6" customFormat="1" ht="31.5">
      <c r="A33" s="558"/>
      <c r="B33" s="353"/>
      <c r="C33" s="368" t="s">
        <v>591</v>
      </c>
      <c r="D33" s="352" t="s">
        <v>34</v>
      </c>
      <c r="E33" s="354"/>
      <c r="F33" s="354">
        <v>840</v>
      </c>
      <c r="G33" s="354"/>
      <c r="H33" s="354">
        <f t="shared" si="7"/>
        <v>0</v>
      </c>
      <c r="I33" s="354"/>
      <c r="J33" s="354"/>
      <c r="K33" s="355"/>
      <c r="L33" s="356"/>
      <c r="M33" s="351">
        <f t="shared" si="5"/>
        <v>0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</row>
    <row r="34" spans="1:212" s="6" customFormat="1">
      <c r="A34" s="384">
        <v>6.5</v>
      </c>
      <c r="B34" s="385" t="s">
        <v>556</v>
      </c>
      <c r="C34" s="365" t="s">
        <v>592</v>
      </c>
      <c r="D34" s="385" t="s">
        <v>34</v>
      </c>
      <c r="E34" s="386"/>
      <c r="F34" s="387">
        <f>F37</f>
        <v>213</v>
      </c>
      <c r="G34" s="389"/>
      <c r="H34" s="388"/>
      <c r="I34" s="388"/>
      <c r="J34" s="388"/>
      <c r="K34" s="279"/>
      <c r="L34" s="279"/>
      <c r="M34" s="389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</row>
    <row r="35" spans="1:212" s="6" customFormat="1">
      <c r="A35" s="557"/>
      <c r="B35" s="373"/>
      <c r="C35" s="390" t="s">
        <v>31</v>
      </c>
      <c r="D35" s="373" t="s">
        <v>32</v>
      </c>
      <c r="E35" s="374">
        <v>3</v>
      </c>
      <c r="F35" s="374">
        <f>F34*E35</f>
        <v>639</v>
      </c>
      <c r="G35" s="373"/>
      <c r="H35" s="373"/>
      <c r="I35" s="351"/>
      <c r="J35" s="351">
        <f>F35*I35</f>
        <v>0</v>
      </c>
      <c r="K35" s="373"/>
      <c r="L35" s="373"/>
      <c r="M35" s="351">
        <f t="shared" ref="M35:M37" si="8">H35+J35+L35</f>
        <v>0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</row>
    <row r="36" spans="1:212" s="6" customFormat="1">
      <c r="A36" s="557"/>
      <c r="B36" s="373"/>
      <c r="C36" s="390" t="s">
        <v>33</v>
      </c>
      <c r="D36" s="373" t="s">
        <v>0</v>
      </c>
      <c r="E36" s="374">
        <v>0.12</v>
      </c>
      <c r="F36" s="374">
        <f>F34*E36</f>
        <v>25.56</v>
      </c>
      <c r="G36" s="374"/>
      <c r="H36" s="373"/>
      <c r="I36" s="373"/>
      <c r="J36" s="374"/>
      <c r="K36" s="374"/>
      <c r="L36" s="351">
        <f>F36*K36</f>
        <v>0</v>
      </c>
      <c r="M36" s="351">
        <f t="shared" si="8"/>
        <v>0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</row>
    <row r="37" spans="1:212" s="6" customFormat="1" ht="31.5">
      <c r="A37" s="558"/>
      <c r="B37" s="353"/>
      <c r="C37" s="368" t="s">
        <v>593</v>
      </c>
      <c r="D37" s="352" t="s">
        <v>34</v>
      </c>
      <c r="E37" s="354"/>
      <c r="F37" s="354">
        <v>213</v>
      </c>
      <c r="G37" s="354"/>
      <c r="H37" s="354">
        <f>F37*G37</f>
        <v>0</v>
      </c>
      <c r="I37" s="354"/>
      <c r="J37" s="354"/>
      <c r="K37" s="355"/>
      <c r="L37" s="356"/>
      <c r="M37" s="351">
        <f t="shared" si="8"/>
        <v>0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</row>
    <row r="38" spans="1:212" s="110" customFormat="1" ht="18" customHeight="1">
      <c r="A38" s="440"/>
      <c r="B38" s="576"/>
      <c r="C38" s="385" t="s">
        <v>60</v>
      </c>
      <c r="D38" s="440"/>
      <c r="E38" s="441"/>
      <c r="F38" s="441"/>
      <c r="G38" s="441"/>
      <c r="H38" s="441"/>
      <c r="I38" s="441"/>
      <c r="J38" s="441"/>
      <c r="K38" s="577"/>
      <c r="L38" s="578"/>
      <c r="M38" s="441"/>
    </row>
    <row r="39" spans="1:212" s="382" customFormat="1">
      <c r="A39" s="385">
        <v>1</v>
      </c>
      <c r="B39" s="385" t="s">
        <v>67</v>
      </c>
      <c r="C39" s="385" t="s">
        <v>569</v>
      </c>
      <c r="D39" s="385" t="s">
        <v>34</v>
      </c>
      <c r="E39" s="386"/>
      <c r="F39" s="1346">
        <v>1052</v>
      </c>
      <c r="G39" s="389"/>
      <c r="H39" s="455"/>
      <c r="I39" s="388"/>
      <c r="J39" s="388"/>
      <c r="K39" s="429"/>
      <c r="L39" s="429"/>
      <c r="M39" s="455"/>
    </row>
    <row r="40" spans="1:212" s="383" customFormat="1">
      <c r="A40" s="481"/>
      <c r="B40" s="373"/>
      <c r="C40" s="373" t="s">
        <v>31</v>
      </c>
      <c r="D40" s="373" t="s">
        <v>32</v>
      </c>
      <c r="E40" s="417">
        <f>20/100</f>
        <v>0.2</v>
      </c>
      <c r="F40" s="374">
        <f>F39*E40</f>
        <v>210.4</v>
      </c>
      <c r="G40" s="373"/>
      <c r="H40" s="373"/>
      <c r="I40" s="351"/>
      <c r="J40" s="351">
        <f>F40*I40</f>
        <v>0</v>
      </c>
      <c r="K40" s="373"/>
      <c r="L40" s="373"/>
      <c r="M40" s="351">
        <f t="shared" ref="M40:M42" si="9">H40+J40+L40</f>
        <v>0</v>
      </c>
    </row>
    <row r="41" spans="1:212" s="383" customFormat="1">
      <c r="A41" s="481"/>
      <c r="B41" s="373"/>
      <c r="C41" s="373" t="s">
        <v>33</v>
      </c>
      <c r="D41" s="373" t="s">
        <v>0</v>
      </c>
      <c r="E41" s="482">
        <f>0.05/100</f>
        <v>5.0000000000000001E-4</v>
      </c>
      <c r="F41" s="417">
        <f>F39*E41</f>
        <v>0.52600000000000002</v>
      </c>
      <c r="G41" s="374"/>
      <c r="H41" s="373"/>
      <c r="I41" s="373"/>
      <c r="J41" s="374"/>
      <c r="K41" s="374"/>
      <c r="L41" s="351">
        <f>F41*K41</f>
        <v>0</v>
      </c>
      <c r="M41" s="351">
        <f t="shared" si="9"/>
        <v>0</v>
      </c>
    </row>
    <row r="42" spans="1:212" s="383" customFormat="1">
      <c r="A42" s="481"/>
      <c r="B42" s="373"/>
      <c r="C42" s="388" t="s">
        <v>68</v>
      </c>
      <c r="D42" s="373" t="s">
        <v>34</v>
      </c>
      <c r="E42" s="417">
        <v>1</v>
      </c>
      <c r="F42" s="485">
        <f>F39*E42</f>
        <v>1052</v>
      </c>
      <c r="G42" s="410"/>
      <c r="H42" s="354">
        <f>F42*G42</f>
        <v>0</v>
      </c>
      <c r="I42" s="373"/>
      <c r="J42" s="373"/>
      <c r="K42" s="483"/>
      <c r="L42" s="484"/>
      <c r="M42" s="351">
        <f t="shared" si="9"/>
        <v>0</v>
      </c>
      <c r="N42" s="396"/>
    </row>
    <row r="43" spans="1:212" s="383" customFormat="1">
      <c r="A43" s="481">
        <v>2</v>
      </c>
      <c r="B43" s="481" t="s">
        <v>69</v>
      </c>
      <c r="C43" s="385" t="s">
        <v>570</v>
      </c>
      <c r="D43" s="1347" t="s">
        <v>34</v>
      </c>
      <c r="E43" s="393"/>
      <c r="F43" s="394">
        <v>415</v>
      </c>
      <c r="G43" s="374"/>
      <c r="H43" s="486"/>
      <c r="I43" s="373"/>
      <c r="J43" s="373"/>
      <c r="K43" s="487"/>
      <c r="L43" s="487"/>
      <c r="M43" s="486"/>
    </row>
    <row r="44" spans="1:212" s="383" customFormat="1">
      <c r="A44" s="481"/>
      <c r="B44" s="373"/>
      <c r="C44" s="373" t="s">
        <v>31</v>
      </c>
      <c r="D44" s="373" t="s">
        <v>32</v>
      </c>
      <c r="E44" s="417">
        <f>27/100</f>
        <v>0.27</v>
      </c>
      <c r="F44" s="417">
        <f>F43*E44</f>
        <v>112.05000000000001</v>
      </c>
      <c r="G44" s="373"/>
      <c r="H44" s="373"/>
      <c r="I44" s="351"/>
      <c r="J44" s="351">
        <f>F44*I44</f>
        <v>0</v>
      </c>
      <c r="K44" s="373"/>
      <c r="L44" s="373"/>
      <c r="M44" s="351">
        <f t="shared" ref="M44:M46" si="10">H44+J44+L44</f>
        <v>0</v>
      </c>
    </row>
    <row r="45" spans="1:212" s="383" customFormat="1">
      <c r="A45" s="481"/>
      <c r="B45" s="373"/>
      <c r="C45" s="373" t="s">
        <v>33</v>
      </c>
      <c r="D45" s="373" t="s">
        <v>0</v>
      </c>
      <c r="E45" s="482">
        <f>0.04/100</f>
        <v>4.0000000000000002E-4</v>
      </c>
      <c r="F45" s="417">
        <f>F43*E45</f>
        <v>0.16600000000000001</v>
      </c>
      <c r="G45" s="374"/>
      <c r="H45" s="373"/>
      <c r="I45" s="373"/>
      <c r="J45" s="374"/>
      <c r="K45" s="374"/>
      <c r="L45" s="351">
        <f>F45*K45</f>
        <v>0</v>
      </c>
      <c r="M45" s="351">
        <f t="shared" si="10"/>
        <v>0</v>
      </c>
    </row>
    <row r="46" spans="1:212" s="383" customFormat="1">
      <c r="A46" s="481"/>
      <c r="B46" s="373"/>
      <c r="C46" s="388" t="s">
        <v>70</v>
      </c>
      <c r="D46" s="373" t="s">
        <v>34</v>
      </c>
      <c r="E46" s="417">
        <v>1</v>
      </c>
      <c r="F46" s="485">
        <f>F43*E46</f>
        <v>415</v>
      </c>
      <c r="G46" s="410"/>
      <c r="H46" s="354">
        <f>F46*G46</f>
        <v>0</v>
      </c>
      <c r="I46" s="373"/>
      <c r="J46" s="373"/>
      <c r="K46" s="483"/>
      <c r="L46" s="484"/>
      <c r="M46" s="351">
        <f t="shared" si="10"/>
        <v>0</v>
      </c>
    </row>
    <row r="47" spans="1:212" s="382" customFormat="1" ht="33" customHeight="1">
      <c r="A47" s="385">
        <v>3</v>
      </c>
      <c r="B47" s="385" t="s">
        <v>71</v>
      </c>
      <c r="C47" s="385" t="s">
        <v>72</v>
      </c>
      <c r="D47" s="385" t="s">
        <v>34</v>
      </c>
      <c r="E47" s="386"/>
      <c r="F47" s="387">
        <v>4329</v>
      </c>
      <c r="G47" s="389"/>
      <c r="H47" s="455"/>
      <c r="I47" s="388"/>
      <c r="J47" s="388"/>
      <c r="K47" s="429"/>
      <c r="L47" s="429"/>
      <c r="M47" s="455"/>
    </row>
    <row r="48" spans="1:212" s="361" customFormat="1" ht="15.75">
      <c r="A48" s="481"/>
      <c r="B48" s="373"/>
      <c r="C48" s="373" t="s">
        <v>31</v>
      </c>
      <c r="D48" s="373" t="s">
        <v>32</v>
      </c>
      <c r="E48" s="417">
        <v>0.34</v>
      </c>
      <c r="F48" s="417">
        <f>F47*E48</f>
        <v>1471.8600000000001</v>
      </c>
      <c r="G48" s="373"/>
      <c r="H48" s="373"/>
      <c r="I48" s="351"/>
      <c r="J48" s="351">
        <f>F48*I48</f>
        <v>0</v>
      </c>
      <c r="K48" s="373"/>
      <c r="L48" s="373"/>
      <c r="M48" s="351">
        <f t="shared" ref="M48:M56" si="11">H48+J48+L48</f>
        <v>0</v>
      </c>
    </row>
    <row r="49" spans="1:74" s="397" customFormat="1">
      <c r="A49" s="481"/>
      <c r="B49" s="373"/>
      <c r="C49" s="373" t="s">
        <v>33</v>
      </c>
      <c r="D49" s="373" t="s">
        <v>0</v>
      </c>
      <c r="E49" s="482">
        <v>1.1299999999999999E-2</v>
      </c>
      <c r="F49" s="417">
        <f>F47*E49</f>
        <v>48.917699999999996</v>
      </c>
      <c r="G49" s="374"/>
      <c r="H49" s="373"/>
      <c r="I49" s="373"/>
      <c r="J49" s="374"/>
      <c r="K49" s="374"/>
      <c r="L49" s="351">
        <f>F49*K49</f>
        <v>0</v>
      </c>
      <c r="M49" s="351">
        <f t="shared" si="11"/>
        <v>0</v>
      </c>
    </row>
    <row r="50" spans="1:74" s="391" customFormat="1" ht="31.5">
      <c r="A50" s="392"/>
      <c r="B50" s="390"/>
      <c r="C50" s="388" t="s">
        <v>72</v>
      </c>
      <c r="D50" s="390" t="s">
        <v>34</v>
      </c>
      <c r="E50" s="418">
        <v>1</v>
      </c>
      <c r="F50" s="1282">
        <f>F47*E50</f>
        <v>4329</v>
      </c>
      <c r="G50" s="354"/>
      <c r="H50" s="354">
        <f t="shared" ref="H50:H56" si="12">F50*G50</f>
        <v>0</v>
      </c>
      <c r="I50" s="390"/>
      <c r="J50" s="390"/>
      <c r="K50" s="355"/>
      <c r="L50" s="356"/>
      <c r="M50" s="351">
        <f t="shared" si="11"/>
        <v>0</v>
      </c>
    </row>
    <row r="51" spans="1:74" s="391" customFormat="1">
      <c r="A51" s="1246"/>
      <c r="B51" s="390"/>
      <c r="C51" s="388" t="s">
        <v>542</v>
      </c>
      <c r="D51" s="390" t="s">
        <v>34</v>
      </c>
      <c r="E51" s="418"/>
      <c r="F51" s="395">
        <v>6837</v>
      </c>
      <c r="G51" s="354"/>
      <c r="H51" s="354">
        <f t="shared" si="12"/>
        <v>0</v>
      </c>
      <c r="I51" s="354"/>
      <c r="J51" s="354"/>
      <c r="K51" s="355"/>
      <c r="L51" s="356"/>
      <c r="M51" s="351">
        <f t="shared" si="11"/>
        <v>0</v>
      </c>
    </row>
    <row r="52" spans="1:74" s="391" customFormat="1">
      <c r="A52" s="1246"/>
      <c r="B52" s="390"/>
      <c r="C52" s="1368" t="s">
        <v>594</v>
      </c>
      <c r="D52" s="390" t="s">
        <v>34</v>
      </c>
      <c r="E52" s="418"/>
      <c r="F52" s="395">
        <v>2903</v>
      </c>
      <c r="G52" s="354"/>
      <c r="H52" s="354">
        <f t="shared" si="12"/>
        <v>0</v>
      </c>
      <c r="I52" s="354"/>
      <c r="J52" s="354"/>
      <c r="K52" s="355"/>
      <c r="L52" s="356"/>
      <c r="M52" s="351">
        <f t="shared" si="11"/>
        <v>0</v>
      </c>
    </row>
    <row r="53" spans="1:74" s="391" customFormat="1">
      <c r="A53" s="392"/>
      <c r="B53" s="390"/>
      <c r="C53" s="388" t="s">
        <v>560</v>
      </c>
      <c r="D53" s="390" t="s">
        <v>34</v>
      </c>
      <c r="E53" s="418"/>
      <c r="F53" s="395">
        <v>1170</v>
      </c>
      <c r="G53" s="354"/>
      <c r="H53" s="354">
        <f t="shared" si="12"/>
        <v>0</v>
      </c>
      <c r="I53" s="390"/>
      <c r="J53" s="390"/>
      <c r="K53" s="355"/>
      <c r="L53" s="356"/>
      <c r="M53" s="351">
        <f t="shared" si="11"/>
        <v>0</v>
      </c>
    </row>
    <row r="54" spans="1:74" s="391" customFormat="1">
      <c r="A54" s="392"/>
      <c r="B54" s="390"/>
      <c r="C54" s="388" t="s">
        <v>561</v>
      </c>
      <c r="D54" s="390" t="s">
        <v>34</v>
      </c>
      <c r="E54" s="418"/>
      <c r="F54" s="395">
        <v>1517</v>
      </c>
      <c r="G54" s="354"/>
      <c r="H54" s="354">
        <f t="shared" si="12"/>
        <v>0</v>
      </c>
      <c r="I54" s="390"/>
      <c r="J54" s="390"/>
      <c r="K54" s="355"/>
      <c r="L54" s="356"/>
      <c r="M54" s="351">
        <f t="shared" si="11"/>
        <v>0</v>
      </c>
    </row>
    <row r="55" spans="1:74" s="391" customFormat="1">
      <c r="A55" s="392"/>
      <c r="B55" s="390"/>
      <c r="C55" s="388" t="s">
        <v>562</v>
      </c>
      <c r="D55" s="390" t="s">
        <v>34</v>
      </c>
      <c r="E55" s="418"/>
      <c r="F55" s="395">
        <v>405</v>
      </c>
      <c r="G55" s="354"/>
      <c r="H55" s="354">
        <f t="shared" si="12"/>
        <v>0</v>
      </c>
      <c r="I55" s="390"/>
      <c r="J55" s="390"/>
      <c r="K55" s="355"/>
      <c r="L55" s="356"/>
      <c r="M55" s="351">
        <f t="shared" si="11"/>
        <v>0</v>
      </c>
    </row>
    <row r="56" spans="1:74" s="391" customFormat="1">
      <c r="A56" s="392"/>
      <c r="B56" s="390"/>
      <c r="C56" s="388" t="s">
        <v>563</v>
      </c>
      <c r="D56" s="390" t="s">
        <v>34</v>
      </c>
      <c r="E56" s="418"/>
      <c r="F56" s="395">
        <v>414</v>
      </c>
      <c r="G56" s="354"/>
      <c r="H56" s="354">
        <f t="shared" si="12"/>
        <v>0</v>
      </c>
      <c r="I56" s="390"/>
      <c r="J56" s="390"/>
      <c r="K56" s="355"/>
      <c r="L56" s="356"/>
      <c r="M56" s="351">
        <f t="shared" si="11"/>
        <v>0</v>
      </c>
    </row>
    <row r="57" spans="1:74" s="435" customFormat="1" ht="16.5" customHeight="1">
      <c r="A57" s="437">
        <v>7</v>
      </c>
      <c r="B57" s="437" t="s">
        <v>80</v>
      </c>
      <c r="C57" s="437" t="s">
        <v>81</v>
      </c>
      <c r="D57" s="437" t="s">
        <v>36</v>
      </c>
      <c r="E57" s="438"/>
      <c r="F57" s="439">
        <f>F59+F60+F61</f>
        <v>43080</v>
      </c>
      <c r="G57" s="442"/>
      <c r="H57" s="443"/>
      <c r="I57" s="440"/>
      <c r="J57" s="441"/>
      <c r="K57" s="406"/>
      <c r="L57" s="380"/>
      <c r="M57" s="443"/>
    </row>
    <row r="58" spans="1:74" s="436" customFormat="1" ht="31.5">
      <c r="A58" s="444"/>
      <c r="B58" s="1285" t="s">
        <v>39</v>
      </c>
      <c r="C58" s="352" t="s">
        <v>31</v>
      </c>
      <c r="D58" s="440" t="s">
        <v>36</v>
      </c>
      <c r="E58" s="354">
        <v>1</v>
      </c>
      <c r="F58" s="354">
        <f>F57*E58</f>
        <v>43080</v>
      </c>
      <c r="G58" s="352"/>
      <c r="H58" s="352"/>
      <c r="I58" s="354"/>
      <c r="J58" s="503">
        <f>F58*I58</f>
        <v>0</v>
      </c>
      <c r="K58" s="352"/>
      <c r="L58" s="354"/>
      <c r="M58" s="351">
        <f t="shared" ref="M58:M62" si="13">H58+J58+L58</f>
        <v>0</v>
      </c>
    </row>
    <row r="59" spans="1:74" s="360" customFormat="1" ht="17.25" customHeight="1">
      <c r="A59" s="352"/>
      <c r="B59" s="353"/>
      <c r="C59" s="1348" t="s">
        <v>595</v>
      </c>
      <c r="D59" s="352" t="s">
        <v>35</v>
      </c>
      <c r="E59" s="447" t="s">
        <v>83</v>
      </c>
      <c r="F59" s="1349">
        <v>26180</v>
      </c>
      <c r="G59" s="354"/>
      <c r="H59" s="354">
        <f t="shared" ref="H59:H61" si="14">F59*G59</f>
        <v>0</v>
      </c>
      <c r="I59" s="354"/>
      <c r="J59" s="354"/>
      <c r="K59" s="355"/>
      <c r="L59" s="356"/>
      <c r="M59" s="351">
        <f t="shared" si="13"/>
        <v>0</v>
      </c>
    </row>
    <row r="60" spans="1:74" s="360" customFormat="1" ht="17.25" customHeight="1">
      <c r="A60" s="352"/>
      <c r="B60" s="353"/>
      <c r="C60" s="1348" t="s">
        <v>596</v>
      </c>
      <c r="D60" s="352" t="s">
        <v>35</v>
      </c>
      <c r="E60" s="447" t="s">
        <v>83</v>
      </c>
      <c r="F60" s="1349">
        <v>10280</v>
      </c>
      <c r="G60" s="354"/>
      <c r="H60" s="354">
        <f t="shared" si="14"/>
        <v>0</v>
      </c>
      <c r="I60" s="354"/>
      <c r="J60" s="354"/>
      <c r="K60" s="355"/>
      <c r="L60" s="356"/>
      <c r="M60" s="351">
        <f t="shared" si="13"/>
        <v>0</v>
      </c>
    </row>
    <row r="61" spans="1:74" s="360" customFormat="1" ht="17.25" customHeight="1">
      <c r="A61" s="352"/>
      <c r="B61" s="353"/>
      <c r="C61" s="1348" t="s">
        <v>597</v>
      </c>
      <c r="D61" s="352" t="s">
        <v>35</v>
      </c>
      <c r="E61" s="447" t="s">
        <v>83</v>
      </c>
      <c r="F61" s="1349">
        <v>6620</v>
      </c>
      <c r="G61" s="354"/>
      <c r="H61" s="354">
        <f t="shared" si="14"/>
        <v>0</v>
      </c>
      <c r="I61" s="354"/>
      <c r="J61" s="354"/>
      <c r="K61" s="355"/>
      <c r="L61" s="356"/>
      <c r="M61" s="351">
        <f t="shared" si="13"/>
        <v>0</v>
      </c>
    </row>
    <row r="62" spans="1:74" s="391" customFormat="1">
      <c r="A62" s="1253"/>
      <c r="B62" s="390"/>
      <c r="C62" s="388" t="s">
        <v>586</v>
      </c>
      <c r="D62" s="390" t="s">
        <v>0</v>
      </c>
      <c r="E62" s="418"/>
      <c r="F62" s="395">
        <v>1</v>
      </c>
      <c r="G62" s="354"/>
      <c r="H62" s="354">
        <f>F62*G62</f>
        <v>0</v>
      </c>
      <c r="I62" s="390"/>
      <c r="J62" s="390"/>
      <c r="K62" s="355"/>
      <c r="L62" s="356"/>
      <c r="M62" s="351">
        <f t="shared" si="13"/>
        <v>0</v>
      </c>
    </row>
    <row r="63" spans="1:74" s="54" customFormat="1" ht="16.5" customHeight="1">
      <c r="A63" s="1196"/>
      <c r="B63" s="1196"/>
      <c r="C63" s="1197" t="s">
        <v>8</v>
      </c>
      <c r="D63" s="1197"/>
      <c r="E63" s="1198"/>
      <c r="F63" s="1199"/>
      <c r="G63" s="1200"/>
      <c r="H63" s="1200">
        <f>SUM(H10:H62)</f>
        <v>0</v>
      </c>
      <c r="I63" s="1200"/>
      <c r="J63" s="1200">
        <f>SUM(J10:J62)</f>
        <v>0</v>
      </c>
      <c r="K63" s="1200"/>
      <c r="L63" s="1200">
        <f>SUM(L10:L62)</f>
        <v>0</v>
      </c>
      <c r="M63" s="1200">
        <f>SUM(M10:M62)</f>
        <v>0</v>
      </c>
    </row>
    <row r="64" spans="1:74" s="139" customFormat="1" ht="16.5" customHeight="1">
      <c r="A64" s="610"/>
      <c r="B64" s="725"/>
      <c r="C64" s="1193" t="s">
        <v>281</v>
      </c>
      <c r="D64" s="702">
        <v>0.05</v>
      </c>
      <c r="E64" s="624"/>
      <c r="F64" s="625"/>
      <c r="G64" s="633"/>
      <c r="H64" s="625"/>
      <c r="I64" s="635"/>
      <c r="J64" s="625"/>
      <c r="K64" s="633"/>
      <c r="L64" s="625"/>
      <c r="M64" s="1274">
        <f>H63*D64</f>
        <v>0</v>
      </c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</row>
    <row r="65" spans="1:13" s="55" customFormat="1" ht="16.5" customHeight="1">
      <c r="A65" s="703"/>
      <c r="B65" s="731"/>
      <c r="C65" s="613" t="s">
        <v>8</v>
      </c>
      <c r="D65" s="635"/>
      <c r="E65" s="635"/>
      <c r="F65" s="625"/>
      <c r="G65" s="635"/>
      <c r="H65" s="705"/>
      <c r="I65" s="705"/>
      <c r="J65" s="705"/>
      <c r="K65" s="705"/>
      <c r="L65" s="705"/>
      <c r="M65" s="1286">
        <f>M63+M64</f>
        <v>0</v>
      </c>
    </row>
    <row r="66" spans="1:13" s="56" customFormat="1" ht="32.25" customHeight="1">
      <c r="A66" s="1275"/>
      <c r="B66" s="1189"/>
      <c r="C66" s="1190" t="s">
        <v>37</v>
      </c>
      <c r="D66" s="1190">
        <v>0.75</v>
      </c>
      <c r="E66" s="1190"/>
      <c r="F66" s="1190"/>
      <c r="G66" s="1190"/>
      <c r="H66" s="1190"/>
      <c r="I66" s="1190"/>
      <c r="J66" s="1190"/>
      <c r="K66" s="1190"/>
      <c r="L66" s="1190"/>
      <c r="M66" s="1274">
        <f>J63*D66</f>
        <v>0</v>
      </c>
    </row>
    <row r="67" spans="1:13" s="56" customFormat="1" ht="16.5" customHeight="1">
      <c r="A67" s="703"/>
      <c r="B67" s="731"/>
      <c r="C67" s="613" t="s">
        <v>8</v>
      </c>
      <c r="D67" s="635"/>
      <c r="E67" s="635"/>
      <c r="F67" s="625"/>
      <c r="G67" s="635"/>
      <c r="H67" s="705"/>
      <c r="I67" s="705"/>
      <c r="J67" s="705"/>
      <c r="K67" s="705"/>
      <c r="L67" s="705"/>
      <c r="M67" s="1209">
        <f>M65+M66</f>
        <v>0</v>
      </c>
    </row>
    <row r="68" spans="1:13" s="11" customFormat="1">
      <c r="A68" s="703"/>
      <c r="B68" s="731"/>
      <c r="C68" s="1190" t="s">
        <v>263</v>
      </c>
      <c r="D68" s="702">
        <v>0.08</v>
      </c>
      <c r="E68" s="635"/>
      <c r="F68" s="625"/>
      <c r="G68" s="635"/>
      <c r="H68" s="709"/>
      <c r="I68" s="709"/>
      <c r="J68" s="728"/>
      <c r="K68" s="709"/>
      <c r="L68" s="709"/>
      <c r="M68" s="678">
        <f>M67*D68</f>
        <v>0</v>
      </c>
    </row>
    <row r="69" spans="1:13" s="8" customFormat="1" ht="22.5" customHeight="1">
      <c r="A69" s="703"/>
      <c r="B69" s="731"/>
      <c r="C69" s="1190" t="s">
        <v>8</v>
      </c>
      <c r="D69" s="613"/>
      <c r="E69" s="635"/>
      <c r="F69" s="625"/>
      <c r="G69" s="635"/>
      <c r="H69" s="705"/>
      <c r="I69" s="705"/>
      <c r="J69" s="705"/>
      <c r="K69" s="705"/>
      <c r="L69" s="705"/>
      <c r="M69" s="1209">
        <f>M67+M68</f>
        <v>0</v>
      </c>
    </row>
    <row r="70" spans="1:13" s="11" customFormat="1">
      <c r="A70" s="703"/>
      <c r="B70" s="731"/>
      <c r="C70" s="1190" t="s">
        <v>264</v>
      </c>
      <c r="D70" s="702"/>
      <c r="E70" s="635"/>
      <c r="F70" s="625"/>
      <c r="G70" s="635"/>
      <c r="H70" s="709"/>
      <c r="I70" s="709"/>
      <c r="J70" s="709"/>
      <c r="K70" s="709"/>
      <c r="L70" s="709"/>
      <c r="M70" s="678"/>
    </row>
    <row r="71" spans="1:13" s="11" customFormat="1" ht="17.25" thickBot="1">
      <c r="A71" s="711"/>
      <c r="B71" s="732"/>
      <c r="C71" s="1284" t="s">
        <v>8</v>
      </c>
      <c r="D71" s="712"/>
      <c r="E71" s="712"/>
      <c r="F71" s="714"/>
      <c r="G71" s="712"/>
      <c r="H71" s="715"/>
      <c r="I71" s="715"/>
      <c r="J71" s="715"/>
      <c r="K71" s="715"/>
      <c r="L71" s="715"/>
      <c r="M71" s="1367">
        <f>M69+M70</f>
        <v>0</v>
      </c>
    </row>
    <row r="72" spans="1:13" s="9" customFormat="1" ht="15.75">
      <c r="A72" s="111"/>
      <c r="E72" s="21"/>
      <c r="F72" s="21"/>
      <c r="G72" s="22"/>
      <c r="I72" s="3"/>
      <c r="J72" s="3"/>
      <c r="K72" s="3"/>
      <c r="L72" s="3"/>
      <c r="M72" s="23"/>
    </row>
    <row r="73" spans="1:13" s="11" customFormat="1">
      <c r="C73" s="159"/>
    </row>
    <row r="74" spans="1:13" s="11" customFormat="1">
      <c r="C74" s="159"/>
    </row>
    <row r="75" spans="1:13" s="11" customFormat="1">
      <c r="C75" s="8"/>
    </row>
    <row r="76" spans="1:13" s="11" customFormat="1">
      <c r="C76" s="8"/>
    </row>
    <row r="77" spans="1:13" s="11" customFormat="1">
      <c r="C77" s="8"/>
    </row>
    <row r="78" spans="1:13" s="11" customFormat="1">
      <c r="C78" s="8"/>
    </row>
    <row r="79" spans="1:13" s="11" customFormat="1">
      <c r="C79" s="8"/>
    </row>
    <row r="80" spans="1:13" s="11" customFormat="1">
      <c r="C80" s="8"/>
    </row>
    <row r="81" spans="3:3" s="11" customFormat="1">
      <c r="C81" s="8"/>
    </row>
    <row r="82" spans="3:3" s="11" customFormat="1">
      <c r="C82" s="8"/>
    </row>
    <row r="83" spans="3:3" s="11" customFormat="1">
      <c r="C83" s="8"/>
    </row>
    <row r="84" spans="3:3" s="11" customFormat="1">
      <c r="C84" s="8"/>
    </row>
    <row r="85" spans="3:3" s="11" customFormat="1">
      <c r="C85" s="8"/>
    </row>
    <row r="86" spans="3:3" s="11" customFormat="1">
      <c r="C86" s="8"/>
    </row>
    <row r="87" spans="3:3" s="11" customFormat="1">
      <c r="C87" s="8"/>
    </row>
    <row r="88" spans="3:3" s="11" customFormat="1">
      <c r="C88" s="8"/>
    </row>
    <row r="89" spans="3:3" s="11" customFormat="1">
      <c r="C89" s="8"/>
    </row>
    <row r="90" spans="3:3" s="11" customFormat="1">
      <c r="C90" s="8"/>
    </row>
    <row r="91" spans="3:3" s="11" customFormat="1">
      <c r="C91" s="8"/>
    </row>
    <row r="92" spans="3:3" s="11" customFormat="1">
      <c r="C92" s="8"/>
    </row>
    <row r="93" spans="3:3" s="11" customFormat="1">
      <c r="C93" s="8"/>
    </row>
    <row r="94" spans="3:3" s="11" customFormat="1">
      <c r="C94" s="8"/>
    </row>
    <row r="95" spans="3:3" s="11" customFormat="1">
      <c r="C95" s="8"/>
    </row>
    <row r="96" spans="3:3" s="11" customFormat="1">
      <c r="C96" s="8"/>
    </row>
    <row r="97" spans="3:3" s="11" customFormat="1">
      <c r="C97" s="8"/>
    </row>
    <row r="98" spans="3:3" s="11" customFormat="1">
      <c r="C98" s="8"/>
    </row>
    <row r="99" spans="3:3" s="11" customFormat="1"/>
    <row r="100" spans="3:3" s="11" customFormat="1"/>
    <row r="101" spans="3:3" s="11" customFormat="1"/>
    <row r="102" spans="3:3" s="11" customFormat="1"/>
    <row r="103" spans="3:3" s="11" customFormat="1"/>
    <row r="104" spans="3:3" s="11" customFormat="1"/>
    <row r="105" spans="3:3" s="11" customFormat="1"/>
    <row r="106" spans="3:3" s="11" customFormat="1"/>
    <row r="107" spans="3:3" s="11" customFormat="1"/>
    <row r="108" spans="3:3" s="11" customFormat="1"/>
    <row r="109" spans="3:3" s="11" customFormat="1"/>
    <row r="110" spans="3:3" s="11" customFormat="1"/>
    <row r="111" spans="3:3" s="11" customFormat="1"/>
    <row r="112" spans="3:3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pans="1:13" s="11" customFormat="1"/>
    <row r="146" spans="1:13" s="11" customFormat="1"/>
    <row r="147" spans="1:13" s="11" customFormat="1"/>
    <row r="148" spans="1:13" s="11" customFormat="1"/>
    <row r="149" spans="1:13" s="24" customFormat="1">
      <c r="B149" s="95"/>
      <c r="C149" s="11"/>
      <c r="D149" s="95"/>
      <c r="E149" s="112"/>
      <c r="F149" s="112"/>
      <c r="G149" s="113"/>
      <c r="H149" s="114"/>
      <c r="K149" s="115"/>
      <c r="L149" s="115"/>
      <c r="M149" s="114"/>
    </row>
    <row r="150" spans="1:13" s="8" customFormat="1">
      <c r="B150" s="11"/>
      <c r="C150" s="11"/>
      <c r="D150" s="11"/>
      <c r="E150" s="116"/>
      <c r="F150" s="116"/>
      <c r="G150" s="19"/>
      <c r="H150" s="20"/>
      <c r="I150" s="11"/>
      <c r="J150" s="11"/>
      <c r="K150" s="10"/>
      <c r="L150" s="10"/>
      <c r="M150" s="20"/>
    </row>
    <row r="151" spans="1:13" s="11" customFormat="1"/>
    <row r="152" spans="1:13" s="11" customFormat="1"/>
    <row r="153" spans="1:13" s="11" customFormat="1"/>
    <row r="154" spans="1:13" s="8" customFormat="1">
      <c r="C154" s="11"/>
      <c r="E154" s="18"/>
      <c r="F154" s="18"/>
      <c r="G154" s="117"/>
      <c r="H154" s="118"/>
      <c r="K154" s="119"/>
      <c r="L154" s="119"/>
      <c r="M154" s="118"/>
    </row>
    <row r="155" spans="1:13" s="11" customFormat="1">
      <c r="A155" s="8"/>
      <c r="B155" s="8"/>
      <c r="D155" s="8"/>
      <c r="E155" s="18"/>
      <c r="F155" s="18"/>
      <c r="G155" s="117"/>
      <c r="H155" s="118"/>
      <c r="I155" s="8"/>
      <c r="J155" s="118"/>
      <c r="K155" s="119"/>
      <c r="L155" s="118"/>
      <c r="M155" s="118"/>
    </row>
    <row r="156" spans="1:13" s="11" customFormat="1"/>
    <row r="157" spans="1:13" s="11" customFormat="1"/>
    <row r="158" spans="1:13" s="11" customFormat="1"/>
    <row r="159" spans="1:13" s="11" customFormat="1"/>
    <row r="160" spans="1:13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pans="1:13" s="11" customFormat="1"/>
    <row r="210" spans="1:13" s="11" customFormat="1"/>
    <row r="211" spans="1:13" s="11" customFormat="1"/>
    <row r="212" spans="1:13" s="11" customFormat="1"/>
    <row r="213" spans="1:13" s="11" customFormat="1"/>
    <row r="214" spans="1:13" s="11" customFormat="1"/>
    <row r="215" spans="1:13" s="11" customFormat="1"/>
    <row r="216" spans="1:13" s="8" customFormat="1">
      <c r="A216" s="87"/>
      <c r="B216" s="87"/>
      <c r="C216" s="11"/>
      <c r="D216" s="87"/>
      <c r="E216" s="87"/>
      <c r="F216" s="87"/>
      <c r="G216" s="87"/>
      <c r="H216" s="87"/>
      <c r="I216" s="87"/>
      <c r="J216" s="87"/>
      <c r="K216" s="87"/>
      <c r="L216" s="87"/>
      <c r="M216" s="87"/>
    </row>
    <row r="217" spans="1:13" s="8" customFormat="1">
      <c r="C217" s="11"/>
      <c r="E217" s="18"/>
      <c r="F217" s="18"/>
      <c r="G217" s="117"/>
      <c r="I217" s="117"/>
      <c r="J217" s="120"/>
      <c r="K217" s="10"/>
      <c r="L217" s="10"/>
      <c r="M217" s="19"/>
    </row>
    <row r="218" spans="1:13" s="8" customFormat="1">
      <c r="C218" s="11"/>
      <c r="E218" s="18"/>
      <c r="F218" s="18"/>
      <c r="G218" s="117"/>
      <c r="I218" s="10"/>
      <c r="J218" s="10"/>
      <c r="K218" s="10"/>
      <c r="L218" s="10"/>
      <c r="M218" s="19"/>
    </row>
    <row r="219" spans="1:13" s="8" customFormat="1">
      <c r="C219" s="11"/>
      <c r="E219" s="121"/>
      <c r="F219" s="18"/>
      <c r="G219" s="117"/>
      <c r="K219" s="10"/>
      <c r="L219" s="10"/>
      <c r="M219" s="19"/>
    </row>
    <row r="220" spans="1:13" s="8" customFormat="1">
      <c r="C220" s="11"/>
      <c r="E220" s="122"/>
      <c r="F220" s="18"/>
      <c r="G220" s="120"/>
      <c r="K220" s="10"/>
      <c r="L220" s="10"/>
      <c r="M220" s="19"/>
    </row>
    <row r="221" spans="1:13" s="8" customFormat="1">
      <c r="C221" s="11"/>
      <c r="E221" s="18"/>
      <c r="F221" s="18"/>
      <c r="G221" s="117"/>
      <c r="H221" s="20"/>
      <c r="K221" s="10"/>
      <c r="L221" s="10"/>
      <c r="M221" s="19"/>
    </row>
    <row r="222" spans="1:13" s="8" customFormat="1">
      <c r="C222" s="11"/>
      <c r="E222" s="123"/>
      <c r="F222" s="18"/>
      <c r="G222" s="117"/>
      <c r="H222" s="20"/>
      <c r="K222" s="10"/>
      <c r="L222" s="10"/>
      <c r="M222" s="19"/>
    </row>
    <row r="223" spans="1:13" s="8" customFormat="1">
      <c r="C223" s="11"/>
      <c r="E223" s="18"/>
      <c r="F223" s="18"/>
      <c r="G223" s="117"/>
      <c r="H223" s="20"/>
      <c r="K223" s="10"/>
      <c r="L223" s="10"/>
      <c r="M223" s="19"/>
    </row>
    <row r="224" spans="1:13" s="8" customFormat="1">
      <c r="A224" s="87"/>
      <c r="B224" s="87"/>
      <c r="C224" s="11"/>
      <c r="D224" s="87"/>
      <c r="E224" s="87"/>
      <c r="F224" s="87"/>
      <c r="G224" s="87"/>
      <c r="H224" s="87"/>
      <c r="I224" s="87"/>
      <c r="J224" s="87"/>
      <c r="K224" s="87"/>
      <c r="L224" s="87"/>
      <c r="M224" s="87"/>
    </row>
    <row r="225" spans="3:13" s="8" customFormat="1">
      <c r="C225" s="11"/>
      <c r="E225" s="18"/>
      <c r="F225" s="18"/>
      <c r="G225" s="117"/>
      <c r="H225" s="20"/>
      <c r="K225" s="10"/>
      <c r="L225" s="10"/>
      <c r="M225" s="19"/>
    </row>
    <row r="226" spans="3:13" s="8" customFormat="1">
      <c r="C226" s="11"/>
      <c r="E226" s="18"/>
      <c r="F226" s="18"/>
      <c r="I226" s="117"/>
      <c r="J226" s="120"/>
      <c r="M226" s="19"/>
    </row>
    <row r="227" spans="3:13" s="11" customFormat="1"/>
    <row r="228" spans="3:13" s="11" customFormat="1"/>
    <row r="229" spans="3:13" s="11" customFormat="1"/>
    <row r="230" spans="3:13" s="11" customFormat="1"/>
    <row r="231" spans="3:13" s="11" customFormat="1"/>
    <row r="232" spans="3:13" s="11" customFormat="1"/>
    <row r="233" spans="3:13" s="11" customFormat="1"/>
    <row r="234" spans="3:13" s="11" customFormat="1"/>
    <row r="235" spans="3:13" s="11" customFormat="1"/>
    <row r="236" spans="3:13" s="11" customFormat="1"/>
    <row r="237" spans="3:13" s="11" customFormat="1"/>
    <row r="238" spans="3:13" s="11" customFormat="1"/>
    <row r="239" spans="3:13" s="8" customFormat="1">
      <c r="C239" s="11"/>
      <c r="E239" s="18"/>
      <c r="F239" s="18"/>
      <c r="G239" s="10"/>
      <c r="H239" s="10"/>
      <c r="I239" s="10"/>
      <c r="J239" s="10"/>
      <c r="K239" s="19"/>
      <c r="M239" s="19"/>
    </row>
    <row r="240" spans="3:13" s="8" customFormat="1">
      <c r="C240" s="11"/>
      <c r="E240" s="18"/>
      <c r="F240" s="18"/>
      <c r="G240" s="117"/>
      <c r="I240" s="117"/>
      <c r="J240" s="120"/>
      <c r="K240" s="10"/>
      <c r="L240" s="10"/>
      <c r="M240" s="19"/>
    </row>
    <row r="241" spans="1:13" s="8" customFormat="1">
      <c r="C241" s="11"/>
      <c r="E241" s="18"/>
      <c r="F241" s="18"/>
      <c r="G241" s="117"/>
      <c r="I241" s="10"/>
      <c r="J241" s="10"/>
      <c r="K241" s="10"/>
      <c r="L241" s="10"/>
      <c r="M241" s="19"/>
    </row>
    <row r="242" spans="1:13" s="8" customFormat="1">
      <c r="C242" s="11"/>
      <c r="E242" s="121"/>
      <c r="F242" s="18"/>
      <c r="G242" s="117"/>
      <c r="K242" s="10"/>
      <c r="L242" s="10"/>
      <c r="M242" s="19"/>
    </row>
    <row r="243" spans="1:13" s="11" customFormat="1"/>
    <row r="244" spans="1:13" s="11" customFormat="1"/>
    <row r="245" spans="1:13" s="11" customFormat="1"/>
    <row r="246" spans="1:13" s="11" customFormat="1"/>
    <row r="247" spans="1:13" s="8" customFormat="1">
      <c r="C247" s="11"/>
      <c r="E247" s="122"/>
      <c r="F247" s="18"/>
      <c r="G247" s="120"/>
      <c r="K247" s="10"/>
      <c r="L247" s="10"/>
      <c r="M247" s="19"/>
    </row>
    <row r="248" spans="1:13" s="8" customFormat="1">
      <c r="C248" s="11"/>
      <c r="E248" s="18"/>
      <c r="F248" s="18"/>
      <c r="G248" s="117"/>
      <c r="H248" s="20"/>
      <c r="K248" s="10"/>
      <c r="L248" s="10"/>
      <c r="M248" s="19"/>
    </row>
    <row r="249" spans="1:13" s="8" customFormat="1">
      <c r="C249" s="11"/>
      <c r="E249" s="123"/>
      <c r="F249" s="18"/>
      <c r="G249" s="117"/>
      <c r="H249" s="20"/>
      <c r="K249" s="10"/>
      <c r="L249" s="10"/>
      <c r="M249" s="19"/>
    </row>
    <row r="250" spans="1:13" s="8" customFormat="1">
      <c r="C250" s="11"/>
      <c r="E250" s="18"/>
      <c r="F250" s="18"/>
      <c r="G250" s="117"/>
      <c r="H250" s="20"/>
      <c r="K250" s="10"/>
      <c r="L250" s="10"/>
      <c r="M250" s="19"/>
    </row>
    <row r="251" spans="1:13" s="8" customFormat="1">
      <c r="C251" s="11"/>
      <c r="E251" s="18"/>
      <c r="F251" s="18"/>
      <c r="G251" s="117"/>
      <c r="H251" s="20"/>
      <c r="K251" s="10"/>
      <c r="L251" s="10"/>
      <c r="M251" s="19"/>
    </row>
    <row r="252" spans="1:13" s="8" customFormat="1">
      <c r="C252" s="11"/>
      <c r="E252" s="123"/>
      <c r="F252" s="18"/>
      <c r="G252" s="117"/>
      <c r="H252" s="20"/>
      <c r="K252" s="10"/>
      <c r="L252" s="10"/>
      <c r="M252" s="19"/>
    </row>
    <row r="253" spans="1:13" s="11" customFormat="1">
      <c r="A253" s="8"/>
      <c r="B253" s="8"/>
      <c r="D253" s="8"/>
      <c r="E253" s="18"/>
      <c r="F253" s="18"/>
      <c r="G253" s="8"/>
      <c r="H253" s="8"/>
      <c r="I253" s="8"/>
      <c r="J253" s="8"/>
      <c r="K253" s="19"/>
      <c r="L253" s="19"/>
      <c r="M253" s="19"/>
    </row>
    <row r="254" spans="1:13" s="11" customFormat="1">
      <c r="A254" s="8"/>
      <c r="B254" s="8"/>
      <c r="D254" s="8"/>
      <c r="E254" s="18"/>
      <c r="F254" s="18"/>
      <c r="G254" s="8"/>
      <c r="H254" s="8"/>
      <c r="I254" s="117"/>
      <c r="J254" s="120"/>
      <c r="K254" s="8"/>
      <c r="L254" s="8"/>
      <c r="M254" s="19"/>
    </row>
    <row r="255" spans="1:13" s="11" customFormat="1">
      <c r="A255" s="8"/>
      <c r="B255" s="8"/>
      <c r="D255" s="8"/>
      <c r="E255" s="18"/>
      <c r="F255" s="18"/>
      <c r="G255" s="10"/>
      <c r="H255" s="10"/>
      <c r="I255" s="10"/>
      <c r="J255" s="10"/>
      <c r="K255" s="19"/>
      <c r="L255" s="8"/>
      <c r="M255" s="19"/>
    </row>
    <row r="256" spans="1:13" s="11" customFormat="1">
      <c r="A256" s="8"/>
      <c r="B256" s="8"/>
      <c r="D256" s="8"/>
      <c r="E256" s="18"/>
      <c r="F256" s="18"/>
      <c r="G256" s="117"/>
      <c r="H256" s="8"/>
      <c r="I256" s="8"/>
      <c r="J256" s="8"/>
      <c r="K256" s="10"/>
      <c r="L256" s="10"/>
      <c r="M256" s="20"/>
    </row>
    <row r="257" spans="1:13" s="11" customFormat="1">
      <c r="A257" s="8"/>
      <c r="B257" s="8"/>
      <c r="D257" s="8"/>
      <c r="E257" s="18"/>
      <c r="F257" s="18"/>
      <c r="G257" s="117"/>
      <c r="H257" s="8"/>
      <c r="I257" s="8"/>
      <c r="J257" s="8"/>
      <c r="K257" s="10"/>
      <c r="L257" s="10"/>
      <c r="M257" s="19"/>
    </row>
    <row r="258" spans="1:13" s="11" customFormat="1">
      <c r="A258" s="8"/>
      <c r="B258" s="8"/>
      <c r="D258" s="8"/>
      <c r="E258" s="121"/>
      <c r="F258" s="18"/>
      <c r="G258" s="117"/>
      <c r="H258" s="8"/>
      <c r="I258" s="8"/>
      <c r="J258" s="8"/>
      <c r="K258" s="10"/>
      <c r="L258" s="10"/>
      <c r="M258" s="19"/>
    </row>
    <row r="259" spans="1:13" s="11" customFormat="1">
      <c r="A259" s="8"/>
      <c r="B259" s="8"/>
      <c r="D259" s="8"/>
      <c r="E259" s="121"/>
      <c r="F259" s="18"/>
      <c r="G259" s="117"/>
      <c r="H259" s="8"/>
      <c r="I259" s="8"/>
      <c r="J259" s="8"/>
      <c r="K259" s="10"/>
      <c r="L259" s="10"/>
      <c r="M259" s="19"/>
    </row>
    <row r="260" spans="1:13" s="11" customFormat="1">
      <c r="A260" s="8"/>
      <c r="B260" s="8"/>
      <c r="D260" s="8"/>
      <c r="E260" s="122"/>
      <c r="F260" s="18"/>
      <c r="G260" s="120"/>
      <c r="H260" s="20"/>
      <c r="I260" s="8"/>
      <c r="J260" s="8"/>
      <c r="K260" s="10"/>
      <c r="L260" s="10"/>
      <c r="M260" s="19"/>
    </row>
    <row r="261" spans="1:13" s="11" customFormat="1">
      <c r="A261" s="8"/>
      <c r="B261" s="8"/>
      <c r="D261" s="8"/>
      <c r="E261" s="18"/>
      <c r="F261" s="18"/>
      <c r="G261" s="117"/>
      <c r="H261" s="20"/>
      <c r="I261" s="8"/>
      <c r="J261" s="8"/>
      <c r="K261" s="10"/>
      <c r="L261" s="10"/>
      <c r="M261" s="19"/>
    </row>
    <row r="262" spans="1:13" s="11" customFormat="1">
      <c r="A262" s="8"/>
      <c r="B262" s="8"/>
      <c r="D262" s="8"/>
      <c r="E262" s="18"/>
      <c r="F262" s="18"/>
      <c r="G262" s="117"/>
      <c r="H262" s="20"/>
      <c r="I262" s="117"/>
      <c r="J262" s="124"/>
      <c r="K262" s="10"/>
      <c r="L262" s="10"/>
      <c r="M262" s="19"/>
    </row>
    <row r="263" spans="1:13" s="8" customFormat="1">
      <c r="C263" s="11"/>
      <c r="E263" s="123"/>
      <c r="F263" s="18"/>
      <c r="G263" s="117"/>
      <c r="H263" s="20"/>
      <c r="K263" s="10"/>
      <c r="L263" s="10"/>
      <c r="M263" s="19"/>
    </row>
    <row r="264" spans="1:13" s="8" customFormat="1">
      <c r="C264" s="11"/>
      <c r="E264" s="18"/>
      <c r="F264" s="18"/>
      <c r="K264" s="19"/>
      <c r="L264" s="19"/>
      <c r="M264" s="19"/>
    </row>
    <row r="265" spans="1:13" s="8" customFormat="1">
      <c r="C265" s="11"/>
      <c r="E265" s="18"/>
      <c r="F265" s="18"/>
      <c r="I265" s="117"/>
      <c r="J265" s="120"/>
      <c r="M265" s="19"/>
    </row>
    <row r="266" spans="1:13" s="8" customFormat="1">
      <c r="C266" s="11"/>
      <c r="E266" s="18"/>
      <c r="F266" s="18"/>
      <c r="G266" s="10"/>
      <c r="H266" s="10"/>
      <c r="I266" s="10"/>
      <c r="J266" s="10"/>
      <c r="K266" s="19"/>
      <c r="M266" s="19"/>
    </row>
    <row r="267" spans="1:13" s="8" customFormat="1">
      <c r="C267" s="11"/>
      <c r="E267" s="18"/>
      <c r="F267" s="18"/>
      <c r="G267" s="19"/>
      <c r="K267" s="10"/>
      <c r="L267" s="10"/>
      <c r="M267" s="20"/>
    </row>
    <row r="268" spans="1:13" s="8" customFormat="1">
      <c r="C268" s="11"/>
      <c r="E268" s="18"/>
      <c r="F268" s="18"/>
      <c r="G268" s="19"/>
      <c r="K268" s="10"/>
      <c r="L268" s="10"/>
      <c r="M268" s="19"/>
    </row>
    <row r="269" spans="1:13" s="8" customFormat="1">
      <c r="C269" s="11"/>
      <c r="E269" s="121"/>
      <c r="F269" s="18"/>
      <c r="G269" s="19"/>
      <c r="K269" s="10"/>
      <c r="L269" s="10"/>
      <c r="M269" s="19"/>
    </row>
    <row r="270" spans="1:13" s="8" customFormat="1">
      <c r="C270" s="11"/>
      <c r="E270" s="121"/>
      <c r="F270" s="18"/>
      <c r="G270" s="19"/>
      <c r="K270" s="10"/>
      <c r="L270" s="10"/>
      <c r="M270" s="19"/>
    </row>
    <row r="271" spans="1:13" s="8" customFormat="1">
      <c r="C271" s="11"/>
      <c r="E271" s="123"/>
      <c r="F271" s="18"/>
      <c r="G271" s="20"/>
      <c r="H271" s="20"/>
      <c r="K271" s="10"/>
      <c r="L271" s="10"/>
      <c r="M271" s="19"/>
    </row>
    <row r="272" spans="1:13" s="8" customFormat="1">
      <c r="C272" s="11"/>
      <c r="E272" s="18"/>
      <c r="F272" s="18"/>
      <c r="G272" s="19"/>
      <c r="H272" s="20"/>
      <c r="K272" s="10"/>
      <c r="L272" s="10"/>
      <c r="M272" s="19"/>
    </row>
    <row r="273" spans="1:13" s="8" customFormat="1">
      <c r="C273" s="11"/>
      <c r="E273" s="18"/>
      <c r="F273" s="18"/>
      <c r="K273" s="125"/>
      <c r="M273" s="19"/>
    </row>
    <row r="274" spans="1:13" s="8" customFormat="1">
      <c r="C274" s="11"/>
      <c r="E274" s="18"/>
      <c r="F274" s="18"/>
      <c r="K274" s="19"/>
      <c r="L274" s="19"/>
      <c r="M274" s="19"/>
    </row>
    <row r="275" spans="1:13" s="8" customFormat="1">
      <c r="C275" s="11"/>
      <c r="E275" s="18"/>
      <c r="F275" s="18"/>
      <c r="I275" s="117"/>
      <c r="J275" s="120"/>
      <c r="M275" s="19"/>
    </row>
    <row r="276" spans="1:13" s="8" customFormat="1">
      <c r="C276" s="11"/>
      <c r="E276" s="18"/>
      <c r="F276" s="18"/>
      <c r="G276" s="10"/>
      <c r="H276" s="10"/>
      <c r="I276" s="10"/>
      <c r="J276" s="10"/>
      <c r="K276" s="19"/>
      <c r="M276" s="19"/>
    </row>
    <row r="277" spans="1:13" s="8" customFormat="1">
      <c r="C277" s="11"/>
      <c r="E277" s="18"/>
      <c r="F277" s="18"/>
      <c r="G277" s="19"/>
      <c r="K277" s="10"/>
      <c r="L277" s="10"/>
      <c r="M277" s="20"/>
    </row>
    <row r="278" spans="1:13" s="8" customFormat="1">
      <c r="A278" s="87"/>
      <c r="B278" s="87"/>
      <c r="C278" s="11"/>
      <c r="D278" s="87"/>
      <c r="E278" s="87"/>
      <c r="F278" s="87"/>
      <c r="G278" s="87"/>
      <c r="H278" s="87"/>
      <c r="I278" s="87"/>
      <c r="J278" s="87"/>
      <c r="K278" s="87"/>
      <c r="L278" s="87"/>
      <c r="M278" s="87"/>
    </row>
    <row r="279" spans="1:13" s="8" customFormat="1">
      <c r="C279" s="11"/>
      <c r="E279" s="18"/>
      <c r="F279" s="18"/>
      <c r="G279" s="19"/>
      <c r="K279" s="10"/>
      <c r="L279" s="10"/>
      <c r="M279" s="19"/>
    </row>
    <row r="280" spans="1:13" s="8" customFormat="1">
      <c r="C280" s="11"/>
      <c r="E280" s="121"/>
      <c r="F280" s="18"/>
      <c r="G280" s="19"/>
      <c r="K280" s="10"/>
      <c r="L280" s="10"/>
      <c r="M280" s="19"/>
    </row>
    <row r="281" spans="1:13" s="8" customFormat="1">
      <c r="C281" s="11"/>
      <c r="E281" s="121"/>
      <c r="F281" s="18"/>
      <c r="G281" s="19"/>
      <c r="K281" s="10"/>
      <c r="L281" s="10"/>
      <c r="M281" s="19"/>
    </row>
    <row r="282" spans="1:13" s="8" customFormat="1">
      <c r="C282" s="11"/>
      <c r="E282" s="123"/>
      <c r="F282" s="18"/>
      <c r="G282" s="20"/>
      <c r="H282" s="20"/>
      <c r="K282" s="10"/>
      <c r="L282" s="10"/>
      <c r="M282" s="19"/>
    </row>
    <row r="283" spans="1:13" s="8" customFormat="1">
      <c r="C283" s="11"/>
      <c r="E283" s="18"/>
      <c r="F283" s="18"/>
      <c r="G283" s="19"/>
      <c r="H283" s="20"/>
      <c r="K283" s="10"/>
      <c r="L283" s="10"/>
      <c r="M283" s="19"/>
    </row>
    <row r="284" spans="1:13" s="8" customFormat="1">
      <c r="C284" s="11"/>
      <c r="E284" s="18"/>
      <c r="F284" s="18"/>
      <c r="K284" s="125"/>
      <c r="M284" s="19"/>
    </row>
    <row r="285" spans="1:13" s="8" customFormat="1">
      <c r="C285" s="11"/>
      <c r="E285" s="18"/>
      <c r="F285" s="18"/>
      <c r="K285" s="19"/>
      <c r="L285" s="19"/>
      <c r="M285" s="19"/>
    </row>
    <row r="286" spans="1:13" s="8" customFormat="1">
      <c r="C286" s="11"/>
      <c r="E286" s="18"/>
      <c r="F286" s="18"/>
      <c r="I286" s="117"/>
      <c r="J286" s="120"/>
      <c r="M286" s="19"/>
    </row>
    <row r="287" spans="1:13" s="8" customFormat="1">
      <c r="C287" s="11"/>
      <c r="E287" s="18"/>
      <c r="F287" s="18"/>
      <c r="G287" s="10"/>
      <c r="H287" s="10"/>
      <c r="I287" s="10"/>
      <c r="J287" s="10"/>
      <c r="K287" s="19"/>
      <c r="M287" s="19"/>
    </row>
    <row r="288" spans="1:13" s="8" customFormat="1">
      <c r="C288" s="11"/>
      <c r="E288" s="18"/>
      <c r="F288" s="18"/>
      <c r="G288" s="19"/>
      <c r="K288" s="10"/>
      <c r="L288" s="10"/>
      <c r="M288" s="20"/>
    </row>
    <row r="289" spans="3:13" s="8" customFormat="1">
      <c r="C289" s="11"/>
      <c r="E289" s="18"/>
      <c r="F289" s="18"/>
      <c r="G289" s="19"/>
      <c r="K289" s="10"/>
      <c r="L289" s="10"/>
      <c r="M289" s="19"/>
    </row>
    <row r="290" spans="3:13" s="8" customFormat="1">
      <c r="C290" s="11"/>
      <c r="E290" s="121"/>
      <c r="F290" s="18"/>
      <c r="G290" s="19"/>
      <c r="K290" s="10"/>
      <c r="L290" s="10"/>
      <c r="M290" s="19"/>
    </row>
    <row r="291" spans="3:13" s="8" customFormat="1" ht="15.75">
      <c r="C291" s="15"/>
      <c r="E291" s="121"/>
      <c r="F291" s="18"/>
      <c r="G291" s="19"/>
      <c r="K291" s="10"/>
      <c r="L291" s="10"/>
      <c r="M291" s="19"/>
    </row>
    <row r="292" spans="3:13" s="8" customFormat="1">
      <c r="C292" s="11"/>
      <c r="E292" s="123"/>
      <c r="F292" s="18"/>
      <c r="G292" s="20"/>
      <c r="H292" s="20"/>
      <c r="K292" s="10"/>
      <c r="L292" s="10"/>
      <c r="M292" s="19"/>
    </row>
    <row r="293" spans="3:13" s="8" customFormat="1">
      <c r="C293" s="11"/>
      <c r="E293" s="18"/>
      <c r="F293" s="18"/>
      <c r="G293" s="19"/>
      <c r="H293" s="20"/>
      <c r="K293" s="10"/>
      <c r="L293" s="10"/>
      <c r="M293" s="19"/>
    </row>
    <row r="294" spans="3:13" s="8" customFormat="1">
      <c r="C294" s="11"/>
      <c r="E294" s="18"/>
      <c r="F294" s="18"/>
      <c r="K294" s="125"/>
      <c r="M294" s="19"/>
    </row>
    <row r="295" spans="3:13" s="8" customFormat="1">
      <c r="C295" s="11"/>
      <c r="E295" s="18"/>
      <c r="F295" s="18"/>
      <c r="K295" s="19"/>
      <c r="L295" s="19"/>
      <c r="M295" s="19"/>
    </row>
    <row r="296" spans="3:13" s="8" customFormat="1">
      <c r="E296" s="18"/>
      <c r="F296" s="18"/>
      <c r="I296" s="117"/>
      <c r="J296" s="120"/>
      <c r="M296" s="19"/>
    </row>
    <row r="297" spans="3:13" s="11" customFormat="1">
      <c r="C297" s="8"/>
    </row>
    <row r="298" spans="3:13" s="11" customFormat="1"/>
    <row r="299" spans="3:13" s="11" customFormat="1"/>
    <row r="300" spans="3:13" s="11" customFormat="1"/>
    <row r="301" spans="3:13" s="11" customFormat="1"/>
    <row r="302" spans="3:13" s="11" customFormat="1"/>
    <row r="303" spans="3:13" s="11" customFormat="1"/>
    <row r="304" spans="3:13" s="11" customFormat="1"/>
    <row r="305" spans="3:13" s="11" customFormat="1"/>
    <row r="306" spans="3:13" s="11" customFormat="1"/>
    <row r="307" spans="3:13" s="11" customFormat="1"/>
    <row r="308" spans="3:13" s="11" customFormat="1"/>
    <row r="309" spans="3:13" s="11" customFormat="1"/>
    <row r="310" spans="3:13" s="11" customFormat="1"/>
    <row r="311" spans="3:13" s="11" customFormat="1"/>
    <row r="312" spans="3:13" s="8" customFormat="1">
      <c r="C312" s="11"/>
      <c r="E312" s="18"/>
      <c r="F312" s="18"/>
      <c r="G312" s="10"/>
      <c r="H312" s="10"/>
      <c r="I312" s="10"/>
      <c r="J312" s="10"/>
      <c r="K312" s="19"/>
      <c r="M312" s="19"/>
    </row>
    <row r="313" spans="3:13" s="8" customFormat="1">
      <c r="C313" s="11"/>
      <c r="E313" s="18"/>
      <c r="F313" s="18"/>
      <c r="G313" s="19"/>
      <c r="K313" s="10"/>
      <c r="L313" s="10"/>
      <c r="M313" s="20"/>
    </row>
    <row r="314" spans="3:13" s="8" customFormat="1">
      <c r="C314" s="11"/>
      <c r="E314" s="18"/>
      <c r="F314" s="18"/>
      <c r="G314" s="19"/>
      <c r="K314" s="10"/>
      <c r="L314" s="10"/>
      <c r="M314" s="19"/>
    </row>
    <row r="315" spans="3:13" s="8" customFormat="1">
      <c r="C315" s="11"/>
      <c r="E315" s="121"/>
      <c r="F315" s="18"/>
      <c r="G315" s="19"/>
      <c r="K315" s="10"/>
      <c r="L315" s="10"/>
      <c r="M315" s="19"/>
    </row>
    <row r="316" spans="3:13" s="8" customFormat="1">
      <c r="C316" s="11"/>
      <c r="E316" s="121"/>
      <c r="F316" s="18"/>
      <c r="G316" s="19"/>
      <c r="K316" s="10"/>
      <c r="L316" s="10"/>
      <c r="M316" s="19"/>
    </row>
    <row r="317" spans="3:13" s="8" customFormat="1">
      <c r="C317" s="11"/>
      <c r="E317" s="123"/>
      <c r="F317" s="18"/>
      <c r="G317" s="20"/>
      <c r="H317" s="20"/>
      <c r="K317" s="10"/>
      <c r="L317" s="10"/>
      <c r="M317" s="19"/>
    </row>
    <row r="318" spans="3:13" s="8" customFormat="1">
      <c r="C318" s="11"/>
      <c r="E318" s="18"/>
      <c r="F318" s="18"/>
      <c r="G318" s="19"/>
      <c r="H318" s="20"/>
      <c r="K318" s="10"/>
      <c r="L318" s="10"/>
      <c r="M318" s="19"/>
    </row>
    <row r="319" spans="3:13" s="8" customFormat="1">
      <c r="C319" s="11"/>
      <c r="E319" s="18"/>
      <c r="F319" s="18"/>
      <c r="K319" s="125"/>
      <c r="M319" s="19"/>
    </row>
    <row r="320" spans="3:13" s="8" customFormat="1">
      <c r="C320" s="11"/>
      <c r="E320" s="18"/>
      <c r="F320" s="18"/>
      <c r="K320" s="19"/>
      <c r="L320" s="19"/>
      <c r="M320" s="19"/>
    </row>
    <row r="321" spans="1:13" s="8" customFormat="1">
      <c r="C321" s="11"/>
      <c r="E321" s="18"/>
      <c r="F321" s="18"/>
      <c r="I321" s="117"/>
      <c r="J321" s="120"/>
      <c r="M321" s="19"/>
    </row>
    <row r="322" spans="1:13" s="8" customFormat="1">
      <c r="C322" s="11"/>
      <c r="E322" s="18"/>
      <c r="F322" s="18"/>
      <c r="G322" s="10"/>
      <c r="H322" s="10"/>
      <c r="I322" s="10"/>
      <c r="J322" s="10"/>
      <c r="K322" s="19"/>
      <c r="M322" s="19"/>
    </row>
    <row r="323" spans="1:13" s="8" customFormat="1">
      <c r="C323" s="11"/>
      <c r="E323" s="18"/>
      <c r="F323" s="18"/>
      <c r="G323" s="19"/>
      <c r="K323" s="10"/>
      <c r="L323" s="10"/>
      <c r="M323" s="20"/>
    </row>
    <row r="324" spans="1:13" s="8" customFormat="1">
      <c r="C324" s="11"/>
      <c r="E324" s="18"/>
      <c r="F324" s="18"/>
      <c r="G324" s="19"/>
      <c r="K324" s="10"/>
      <c r="L324" s="10"/>
      <c r="M324" s="19"/>
    </row>
    <row r="325" spans="1:13" s="8" customFormat="1">
      <c r="C325" s="11"/>
      <c r="E325" s="121"/>
      <c r="F325" s="18"/>
      <c r="G325" s="19"/>
      <c r="K325" s="10"/>
      <c r="L325" s="10"/>
      <c r="M325" s="19"/>
    </row>
    <row r="326" spans="1:13" s="8" customFormat="1">
      <c r="C326" s="11"/>
      <c r="E326" s="121"/>
      <c r="F326" s="18"/>
      <c r="G326" s="19"/>
      <c r="K326" s="10"/>
      <c r="L326" s="10"/>
      <c r="M326" s="19"/>
    </row>
    <row r="327" spans="1:13" s="8" customFormat="1">
      <c r="C327" s="11"/>
      <c r="E327" s="123"/>
      <c r="F327" s="18"/>
      <c r="G327" s="20"/>
      <c r="H327" s="20"/>
      <c r="K327" s="10"/>
      <c r="L327" s="10"/>
      <c r="M327" s="19"/>
    </row>
    <row r="328" spans="1:13" s="8" customFormat="1">
      <c r="C328" s="11"/>
      <c r="E328" s="18"/>
      <c r="F328" s="18"/>
      <c r="G328" s="19"/>
      <c r="H328" s="20"/>
      <c r="K328" s="10"/>
      <c r="L328" s="10"/>
      <c r="M328" s="19"/>
    </row>
    <row r="329" spans="1:13" s="8" customFormat="1">
      <c r="C329" s="11"/>
      <c r="E329" s="18"/>
      <c r="F329" s="18"/>
      <c r="K329" s="125"/>
      <c r="M329" s="19"/>
    </row>
    <row r="330" spans="1:13" s="8" customFormat="1">
      <c r="A330" s="87"/>
      <c r="B330" s="87"/>
      <c r="C330" s="11"/>
      <c r="D330" s="87"/>
      <c r="E330" s="87"/>
      <c r="F330" s="87"/>
      <c r="G330" s="87"/>
      <c r="H330" s="87"/>
      <c r="I330" s="87"/>
      <c r="J330" s="87"/>
      <c r="K330" s="87"/>
      <c r="L330" s="87"/>
      <c r="M330" s="87"/>
    </row>
    <row r="331" spans="1:13" s="8" customFormat="1">
      <c r="C331" s="11"/>
      <c r="E331" s="18"/>
      <c r="F331" s="18"/>
      <c r="K331" s="19"/>
      <c r="L331" s="19"/>
      <c r="M331" s="19"/>
    </row>
    <row r="332" spans="1:13" s="8" customFormat="1">
      <c r="C332" s="11"/>
      <c r="E332" s="18"/>
      <c r="F332" s="18"/>
      <c r="I332" s="117"/>
      <c r="J332" s="120"/>
      <c r="M332" s="19"/>
    </row>
    <row r="333" spans="1:13" s="8" customFormat="1">
      <c r="C333" s="11"/>
      <c r="E333" s="18"/>
      <c r="F333" s="18"/>
      <c r="G333" s="10"/>
      <c r="H333" s="10"/>
      <c r="I333" s="10"/>
      <c r="J333" s="10"/>
      <c r="K333" s="19"/>
      <c r="M333" s="19"/>
    </row>
    <row r="334" spans="1:13" s="8" customFormat="1">
      <c r="C334" s="11"/>
      <c r="E334" s="18"/>
      <c r="F334" s="18"/>
      <c r="G334" s="19"/>
      <c r="K334" s="10"/>
      <c r="L334" s="10"/>
      <c r="M334" s="20"/>
    </row>
    <row r="335" spans="1:13" s="8" customFormat="1">
      <c r="C335" s="11"/>
      <c r="E335" s="18"/>
      <c r="F335" s="18"/>
      <c r="G335" s="19"/>
      <c r="K335" s="10"/>
      <c r="L335" s="10"/>
      <c r="M335" s="19"/>
    </row>
    <row r="336" spans="1:13" s="8" customFormat="1">
      <c r="C336" s="11"/>
      <c r="E336" s="121"/>
      <c r="F336" s="18"/>
      <c r="G336" s="19"/>
      <c r="K336" s="10"/>
      <c r="L336" s="10"/>
      <c r="M336" s="19"/>
    </row>
    <row r="337" spans="3:13" s="8" customFormat="1">
      <c r="C337" s="11"/>
      <c r="E337" s="121"/>
      <c r="F337" s="18"/>
      <c r="G337" s="19"/>
      <c r="K337" s="10"/>
      <c r="L337" s="10"/>
      <c r="M337" s="19"/>
    </row>
    <row r="338" spans="3:13" s="8" customFormat="1">
      <c r="C338" s="11"/>
      <c r="E338" s="123"/>
      <c r="F338" s="18"/>
      <c r="G338" s="20"/>
      <c r="H338" s="20"/>
      <c r="K338" s="10"/>
      <c r="L338" s="10"/>
      <c r="M338" s="19"/>
    </row>
    <row r="339" spans="3:13" s="8" customFormat="1">
      <c r="C339" s="11"/>
      <c r="E339" s="18"/>
      <c r="F339" s="18"/>
      <c r="G339" s="19"/>
      <c r="H339" s="20"/>
      <c r="K339" s="10"/>
      <c r="L339" s="10"/>
      <c r="M339" s="19"/>
    </row>
    <row r="340" spans="3:13" s="8" customFormat="1">
      <c r="C340" s="11"/>
      <c r="E340" s="18"/>
      <c r="F340" s="18"/>
      <c r="K340" s="125"/>
      <c r="M340" s="19"/>
    </row>
    <row r="341" spans="3:13" s="8" customFormat="1">
      <c r="C341" s="11"/>
      <c r="E341" s="18"/>
      <c r="F341" s="18"/>
      <c r="K341" s="19"/>
      <c r="L341" s="19"/>
      <c r="M341" s="19"/>
    </row>
    <row r="342" spans="3:13" s="8" customFormat="1">
      <c r="C342" s="11"/>
      <c r="E342" s="18"/>
      <c r="F342" s="18"/>
      <c r="I342" s="117"/>
      <c r="J342" s="120"/>
      <c r="M342" s="19"/>
    </row>
    <row r="343" spans="3:13" s="8" customFormat="1">
      <c r="C343" s="11"/>
      <c r="E343" s="18"/>
      <c r="F343" s="18"/>
      <c r="G343" s="10"/>
      <c r="H343" s="10"/>
      <c r="I343" s="10"/>
      <c r="J343" s="10"/>
      <c r="K343" s="19"/>
      <c r="M343" s="19"/>
    </row>
    <row r="344" spans="3:13" s="8" customFormat="1">
      <c r="C344" s="11"/>
      <c r="E344" s="18"/>
      <c r="F344" s="18"/>
      <c r="G344" s="19"/>
      <c r="K344" s="10"/>
      <c r="L344" s="10"/>
      <c r="M344" s="20"/>
    </row>
    <row r="345" spans="3:13" s="8" customFormat="1">
      <c r="C345" s="11"/>
      <c r="E345" s="18"/>
      <c r="F345" s="18"/>
      <c r="G345" s="19"/>
      <c r="K345" s="10"/>
      <c r="L345" s="10"/>
      <c r="M345" s="19"/>
    </row>
    <row r="346" spans="3:13" s="8" customFormat="1">
      <c r="C346" s="11"/>
      <c r="E346" s="121"/>
      <c r="F346" s="18"/>
      <c r="G346" s="19"/>
      <c r="K346" s="10"/>
      <c r="L346" s="10"/>
      <c r="M346" s="19"/>
    </row>
    <row r="347" spans="3:13" s="8" customFormat="1">
      <c r="C347" s="11"/>
      <c r="E347" s="121"/>
      <c r="F347" s="18"/>
      <c r="G347" s="19"/>
      <c r="K347" s="10"/>
      <c r="L347" s="10"/>
      <c r="M347" s="19"/>
    </row>
    <row r="348" spans="3:13" s="8" customFormat="1">
      <c r="C348" s="11"/>
      <c r="E348" s="123"/>
      <c r="F348" s="18"/>
      <c r="G348" s="20"/>
      <c r="H348" s="20"/>
      <c r="K348" s="10"/>
      <c r="L348" s="10"/>
      <c r="M348" s="19"/>
    </row>
    <row r="349" spans="3:13" s="8" customFormat="1">
      <c r="C349" s="11"/>
      <c r="E349" s="18"/>
      <c r="F349" s="18"/>
      <c r="G349" s="19"/>
      <c r="H349" s="20"/>
      <c r="K349" s="10"/>
      <c r="L349" s="10"/>
      <c r="M349" s="19"/>
    </row>
    <row r="350" spans="3:13" s="8" customFormat="1">
      <c r="C350" s="11"/>
      <c r="E350" s="18"/>
      <c r="F350" s="18"/>
      <c r="K350" s="125"/>
      <c r="M350" s="19"/>
    </row>
    <row r="351" spans="3:13" s="8" customFormat="1">
      <c r="C351" s="11"/>
      <c r="E351" s="18"/>
      <c r="F351" s="18"/>
      <c r="K351" s="19"/>
      <c r="L351" s="19"/>
      <c r="M351" s="19"/>
    </row>
    <row r="352" spans="3:13" s="8" customFormat="1">
      <c r="C352" s="11"/>
      <c r="E352" s="18"/>
      <c r="F352" s="18"/>
      <c r="I352" s="117"/>
      <c r="J352" s="120"/>
      <c r="M352" s="19"/>
    </row>
    <row r="353" spans="1:13" s="8" customFormat="1">
      <c r="C353" s="11"/>
      <c r="E353" s="18"/>
      <c r="F353" s="18"/>
      <c r="G353" s="10"/>
      <c r="H353" s="10"/>
      <c r="I353" s="10"/>
      <c r="J353" s="10"/>
      <c r="K353" s="19"/>
      <c r="M353" s="19"/>
    </row>
    <row r="354" spans="1:13" s="8" customFormat="1">
      <c r="C354" s="11"/>
      <c r="E354" s="18"/>
      <c r="F354" s="18"/>
      <c r="G354" s="19"/>
      <c r="K354" s="10"/>
      <c r="L354" s="10"/>
      <c r="M354" s="20"/>
    </row>
    <row r="355" spans="1:13" s="8" customFormat="1">
      <c r="C355" s="11"/>
      <c r="E355" s="18"/>
      <c r="F355" s="18"/>
      <c r="G355" s="19"/>
      <c r="K355" s="10"/>
      <c r="L355" s="10"/>
      <c r="M355" s="19"/>
    </row>
    <row r="356" spans="1:13" s="8" customFormat="1">
      <c r="C356" s="11"/>
      <c r="E356" s="121"/>
      <c r="F356" s="18"/>
      <c r="G356" s="19"/>
      <c r="K356" s="10"/>
      <c r="L356" s="10"/>
      <c r="M356" s="19"/>
    </row>
    <row r="357" spans="1:13" s="8" customFormat="1">
      <c r="C357" s="11"/>
      <c r="E357" s="121"/>
      <c r="F357" s="18"/>
      <c r="G357" s="19"/>
      <c r="K357" s="10"/>
      <c r="L357" s="10"/>
      <c r="M357" s="19"/>
    </row>
    <row r="358" spans="1:13" s="8" customFormat="1" ht="15.75">
      <c r="C358" s="87"/>
      <c r="E358" s="123"/>
      <c r="F358" s="18"/>
      <c r="G358" s="20"/>
      <c r="H358" s="20"/>
      <c r="K358" s="10"/>
      <c r="L358" s="10"/>
      <c r="M358" s="19"/>
    </row>
    <row r="359" spans="1:13" s="8" customFormat="1" ht="15.75">
      <c r="E359" s="18"/>
      <c r="F359" s="18"/>
      <c r="G359" s="19"/>
      <c r="H359" s="20"/>
      <c r="K359" s="10"/>
      <c r="L359" s="10"/>
      <c r="M359" s="19"/>
    </row>
    <row r="360" spans="1:13" s="8" customFormat="1" ht="15.75">
      <c r="E360" s="18"/>
      <c r="F360" s="18"/>
      <c r="K360" s="125"/>
      <c r="M360" s="19"/>
    </row>
    <row r="361" spans="1:13" s="8" customFormat="1" ht="15.75">
      <c r="E361" s="18"/>
      <c r="F361" s="18"/>
      <c r="K361" s="19"/>
      <c r="L361" s="19"/>
      <c r="M361" s="19"/>
    </row>
    <row r="362" spans="1:13" s="8" customFormat="1">
      <c r="E362" s="18"/>
      <c r="F362" s="18"/>
      <c r="I362" s="117"/>
      <c r="J362" s="120"/>
      <c r="M362" s="19"/>
    </row>
    <row r="363" spans="1:13" s="8" customFormat="1" ht="15.75">
      <c r="E363" s="18"/>
      <c r="F363" s="18"/>
      <c r="G363" s="10"/>
      <c r="H363" s="10"/>
      <c r="I363" s="10"/>
      <c r="J363" s="10"/>
      <c r="K363" s="19"/>
      <c r="M363" s="19"/>
    </row>
    <row r="364" spans="1:13" s="8" customFormat="1" ht="15.75">
      <c r="E364" s="18"/>
      <c r="F364" s="18"/>
      <c r="G364" s="19"/>
      <c r="K364" s="10"/>
      <c r="L364" s="10"/>
      <c r="M364" s="20"/>
    </row>
    <row r="365" spans="1:13" s="8" customFormat="1" ht="15.75">
      <c r="E365" s="18"/>
      <c r="F365" s="18"/>
      <c r="G365" s="19"/>
      <c r="K365" s="10"/>
      <c r="L365" s="10"/>
      <c r="M365" s="19"/>
    </row>
    <row r="366" spans="1:13" s="8" customFormat="1" ht="15.75">
      <c r="C366" s="87"/>
      <c r="E366" s="121"/>
      <c r="F366" s="18"/>
      <c r="G366" s="19"/>
      <c r="K366" s="10"/>
      <c r="L366" s="10"/>
      <c r="M366" s="19"/>
    </row>
    <row r="367" spans="1:13" s="8" customFormat="1" ht="15.75">
      <c r="A367" s="87"/>
      <c r="B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</row>
    <row r="368" spans="1:13" s="8" customFormat="1" ht="15.75">
      <c r="E368" s="121"/>
      <c r="F368" s="18"/>
      <c r="G368" s="19"/>
      <c r="K368" s="10"/>
      <c r="L368" s="10"/>
      <c r="M368" s="19"/>
    </row>
    <row r="369" spans="1:13" s="8" customFormat="1">
      <c r="C369" s="11"/>
      <c r="E369" s="123"/>
      <c r="F369" s="18"/>
      <c r="G369" s="20"/>
      <c r="H369" s="20"/>
      <c r="K369" s="10"/>
      <c r="L369" s="10"/>
      <c r="M369" s="19"/>
    </row>
    <row r="370" spans="1:13" s="8" customFormat="1">
      <c r="C370" s="11"/>
      <c r="E370" s="18"/>
      <c r="F370" s="18"/>
      <c r="G370" s="19"/>
      <c r="H370" s="20"/>
      <c r="K370" s="10"/>
      <c r="L370" s="10"/>
      <c r="M370" s="19"/>
    </row>
    <row r="371" spans="1:13" s="8" customFormat="1">
      <c r="C371" s="11"/>
      <c r="E371" s="18"/>
      <c r="F371" s="18"/>
      <c r="K371" s="125"/>
      <c r="M371" s="19"/>
    </row>
    <row r="372" spans="1:13" s="8" customFormat="1">
      <c r="C372" s="11"/>
      <c r="E372" s="18"/>
      <c r="F372" s="18"/>
      <c r="K372" s="19"/>
      <c r="L372" s="19"/>
      <c r="M372" s="19"/>
    </row>
    <row r="373" spans="1:13" s="8" customFormat="1">
      <c r="C373" s="11"/>
      <c r="E373" s="18"/>
      <c r="F373" s="18"/>
      <c r="I373" s="117"/>
      <c r="J373" s="120"/>
      <c r="M373" s="19"/>
    </row>
    <row r="374" spans="1:13" s="8" customFormat="1">
      <c r="C374" s="11"/>
      <c r="E374" s="18"/>
      <c r="F374" s="18"/>
      <c r="G374" s="10"/>
      <c r="H374" s="10"/>
      <c r="I374" s="10"/>
      <c r="J374" s="10"/>
      <c r="K374" s="19"/>
      <c r="M374" s="19"/>
    </row>
    <row r="375" spans="1:13" s="8" customFormat="1">
      <c r="C375" s="11"/>
      <c r="E375" s="18"/>
      <c r="F375" s="18"/>
      <c r="G375" s="19"/>
      <c r="K375" s="10"/>
      <c r="L375" s="10"/>
      <c r="M375" s="20"/>
    </row>
    <row r="376" spans="1:13" s="8" customFormat="1">
      <c r="C376" s="11"/>
      <c r="E376" s="18"/>
      <c r="F376" s="18"/>
      <c r="G376" s="19"/>
      <c r="K376" s="10"/>
      <c r="L376" s="10"/>
      <c r="M376" s="19"/>
    </row>
    <row r="377" spans="1:13" s="8" customFormat="1">
      <c r="C377" s="11"/>
      <c r="E377" s="121"/>
      <c r="F377" s="18"/>
      <c r="G377" s="19"/>
      <c r="K377" s="10"/>
      <c r="L377" s="10"/>
      <c r="M377" s="19"/>
    </row>
    <row r="378" spans="1:13" s="8" customFormat="1">
      <c r="C378" s="11"/>
      <c r="E378" s="121"/>
      <c r="F378" s="18"/>
      <c r="G378" s="19"/>
      <c r="K378" s="10"/>
      <c r="L378" s="10"/>
      <c r="M378" s="19"/>
    </row>
    <row r="379" spans="1:13" s="8" customFormat="1">
      <c r="C379" s="11"/>
      <c r="E379" s="123"/>
      <c r="F379" s="18"/>
      <c r="G379" s="20"/>
      <c r="H379" s="20"/>
      <c r="K379" s="10"/>
      <c r="L379" s="10"/>
      <c r="M379" s="19"/>
    </row>
    <row r="380" spans="1:13" s="8" customFormat="1">
      <c r="C380" s="11"/>
      <c r="E380" s="18"/>
      <c r="F380" s="18"/>
      <c r="G380" s="19"/>
      <c r="H380" s="20"/>
      <c r="K380" s="10"/>
      <c r="L380" s="10"/>
      <c r="M380" s="19"/>
    </row>
    <row r="381" spans="1:13" s="8" customFormat="1" ht="15.75">
      <c r="E381" s="18"/>
      <c r="F381" s="18"/>
      <c r="K381" s="125"/>
      <c r="M381" s="19"/>
    </row>
    <row r="382" spans="1:13" s="11" customFormat="1">
      <c r="A382" s="8"/>
      <c r="B382" s="8"/>
      <c r="C382" s="8"/>
      <c r="D382" s="8"/>
      <c r="E382" s="18"/>
      <c r="F382" s="18"/>
      <c r="G382" s="8"/>
      <c r="H382" s="8"/>
      <c r="I382" s="8"/>
      <c r="J382" s="8"/>
      <c r="K382" s="19"/>
      <c r="L382" s="19"/>
      <c r="M382" s="19"/>
    </row>
    <row r="383" spans="1:13" s="11" customFormat="1">
      <c r="A383" s="8"/>
      <c r="B383" s="8"/>
      <c r="C383" s="8"/>
      <c r="D383" s="8"/>
      <c r="E383" s="18"/>
      <c r="F383" s="18"/>
      <c r="G383" s="8"/>
      <c r="H383" s="8"/>
      <c r="I383" s="117"/>
      <c r="J383" s="124"/>
      <c r="K383" s="8"/>
      <c r="L383" s="8"/>
      <c r="M383" s="19"/>
    </row>
    <row r="384" spans="1:13" s="11" customFormat="1">
      <c r="A384" s="8"/>
      <c r="B384" s="8"/>
      <c r="C384" s="8"/>
      <c r="D384" s="8"/>
      <c r="E384" s="18"/>
      <c r="F384" s="18"/>
      <c r="G384" s="10"/>
      <c r="H384" s="10"/>
      <c r="I384" s="10"/>
      <c r="J384" s="10"/>
      <c r="K384" s="19"/>
      <c r="L384" s="8"/>
      <c r="M384" s="19"/>
    </row>
    <row r="385" spans="1:13" s="11" customFormat="1">
      <c r="A385" s="8"/>
      <c r="B385" s="8"/>
      <c r="D385" s="8"/>
      <c r="E385" s="18"/>
      <c r="F385" s="18"/>
      <c r="G385" s="19"/>
      <c r="H385" s="8"/>
      <c r="I385" s="8"/>
      <c r="J385" s="8"/>
      <c r="K385" s="10"/>
      <c r="L385" s="10"/>
      <c r="M385" s="20"/>
    </row>
    <row r="386" spans="1:13" s="8" customFormat="1">
      <c r="C386" s="11"/>
      <c r="E386" s="18"/>
      <c r="F386" s="18"/>
      <c r="K386" s="125"/>
      <c r="M386" s="19"/>
    </row>
    <row r="387" spans="1:13" s="11" customFormat="1">
      <c r="A387" s="8"/>
      <c r="B387" s="8"/>
      <c r="D387" s="8"/>
      <c r="E387" s="18"/>
      <c r="F387" s="18"/>
      <c r="G387" s="8"/>
      <c r="H387" s="8"/>
      <c r="I387" s="8"/>
      <c r="J387" s="8"/>
      <c r="K387" s="19"/>
      <c r="L387" s="19"/>
      <c r="M387" s="19"/>
    </row>
    <row r="388" spans="1:13" s="126" customFormat="1">
      <c r="A388" s="8"/>
      <c r="B388" s="8"/>
      <c r="C388" s="11"/>
      <c r="D388" s="8"/>
      <c r="E388" s="18"/>
      <c r="F388" s="18"/>
      <c r="G388" s="8"/>
      <c r="H388" s="8"/>
      <c r="I388" s="117"/>
      <c r="J388" s="124"/>
      <c r="K388" s="8"/>
      <c r="L388" s="8"/>
      <c r="M388" s="19"/>
    </row>
    <row r="389" spans="1:13" s="11" customFormat="1">
      <c r="A389" s="8"/>
      <c r="B389" s="8"/>
      <c r="C389" s="8"/>
      <c r="D389" s="8"/>
      <c r="E389" s="121"/>
      <c r="F389" s="18"/>
      <c r="G389" s="10"/>
      <c r="H389" s="10"/>
      <c r="I389" s="10"/>
      <c r="J389" s="10"/>
      <c r="K389" s="19"/>
      <c r="L389" s="8"/>
      <c r="M389" s="19"/>
    </row>
    <row r="390" spans="1:13" s="11" customFormat="1">
      <c r="A390" s="8"/>
      <c r="B390" s="8"/>
      <c r="C390" s="8"/>
      <c r="D390" s="8"/>
      <c r="E390" s="18"/>
      <c r="F390" s="18"/>
      <c r="G390" s="19"/>
      <c r="H390" s="8"/>
      <c r="I390" s="8"/>
      <c r="J390" s="8"/>
      <c r="K390" s="10"/>
      <c r="L390" s="10"/>
      <c r="M390" s="20"/>
    </row>
    <row r="391" spans="1:13" s="11" customFormat="1">
      <c r="A391" s="8"/>
      <c r="B391" s="8"/>
      <c r="C391" s="8"/>
      <c r="D391" s="8"/>
      <c r="E391" s="121"/>
      <c r="F391" s="18"/>
      <c r="G391" s="20"/>
      <c r="H391" s="8"/>
      <c r="I391" s="8"/>
      <c r="J391" s="8"/>
      <c r="K391" s="125"/>
      <c r="L391" s="8"/>
      <c r="M391" s="20"/>
    </row>
    <row r="392" spans="1:13" s="8" customFormat="1" ht="15.75">
      <c r="E392" s="18"/>
      <c r="F392" s="18"/>
      <c r="K392" s="125"/>
      <c r="M392" s="19"/>
    </row>
    <row r="393" spans="1:13" s="11" customFormat="1">
      <c r="A393" s="8"/>
      <c r="B393" s="8"/>
      <c r="C393" s="8"/>
      <c r="D393" s="8"/>
      <c r="E393" s="18"/>
      <c r="F393" s="18"/>
      <c r="G393" s="8"/>
      <c r="H393" s="8"/>
      <c r="I393" s="8"/>
      <c r="J393" s="8"/>
      <c r="K393" s="19"/>
      <c r="L393" s="19"/>
      <c r="M393" s="19"/>
    </row>
    <row r="394" spans="1:13" s="11" customFormat="1">
      <c r="A394" s="8"/>
      <c r="B394" s="8"/>
      <c r="C394" s="8"/>
      <c r="D394" s="8"/>
      <c r="E394" s="18"/>
      <c r="F394" s="18"/>
      <c r="G394" s="8"/>
      <c r="H394" s="8"/>
      <c r="I394" s="117"/>
      <c r="J394" s="124"/>
      <c r="K394" s="8"/>
      <c r="L394" s="8"/>
      <c r="M394" s="19"/>
    </row>
    <row r="395" spans="1:13" s="11" customFormat="1">
      <c r="A395" s="8"/>
      <c r="B395" s="8"/>
      <c r="C395" s="8"/>
      <c r="D395" s="8"/>
      <c r="E395" s="18"/>
      <c r="F395" s="18"/>
      <c r="G395" s="19"/>
      <c r="H395" s="8"/>
      <c r="I395" s="8"/>
      <c r="J395" s="8"/>
      <c r="K395" s="10"/>
      <c r="L395" s="10"/>
      <c r="M395" s="20"/>
    </row>
    <row r="396" spans="1:13" s="11" customFormat="1">
      <c r="A396" s="8"/>
      <c r="B396" s="8"/>
      <c r="C396" s="8"/>
      <c r="D396" s="8"/>
      <c r="E396" s="121"/>
      <c r="F396" s="18"/>
      <c r="G396" s="20"/>
      <c r="H396" s="8"/>
      <c r="I396" s="8"/>
      <c r="J396" s="8"/>
      <c r="K396" s="125"/>
      <c r="L396" s="8"/>
      <c r="M396" s="20"/>
    </row>
    <row r="397" spans="1:13" s="11" customFormat="1">
      <c r="A397" s="8"/>
      <c r="B397" s="8"/>
      <c r="C397" s="8"/>
      <c r="D397" s="8"/>
      <c r="E397" s="18"/>
      <c r="F397" s="18"/>
      <c r="G397" s="8"/>
      <c r="H397" s="8"/>
      <c r="I397" s="8"/>
      <c r="J397" s="8"/>
      <c r="K397" s="19"/>
      <c r="L397" s="19"/>
      <c r="M397" s="19"/>
    </row>
    <row r="398" spans="1:13" s="11" customFormat="1">
      <c r="A398" s="8"/>
      <c r="B398" s="8"/>
      <c r="C398" s="8"/>
      <c r="D398" s="8"/>
      <c r="E398" s="18"/>
      <c r="F398" s="18"/>
      <c r="G398" s="8"/>
      <c r="H398" s="8"/>
      <c r="I398" s="117"/>
      <c r="J398" s="124"/>
      <c r="K398" s="8"/>
      <c r="L398" s="8"/>
      <c r="M398" s="19"/>
    </row>
    <row r="399" spans="1:13" s="11" customFormat="1">
      <c r="A399" s="8"/>
      <c r="B399" s="8"/>
      <c r="C399" s="8"/>
      <c r="D399" s="8"/>
      <c r="E399" s="121"/>
      <c r="F399" s="18"/>
      <c r="G399" s="10"/>
      <c r="H399" s="10"/>
      <c r="I399" s="10"/>
      <c r="J399" s="10"/>
      <c r="K399" s="19"/>
      <c r="L399" s="8"/>
      <c r="M399" s="19"/>
    </row>
    <row r="400" spans="1:13" s="11" customFormat="1">
      <c r="A400" s="8"/>
      <c r="B400" s="127"/>
      <c r="C400" s="8"/>
      <c r="D400" s="8"/>
      <c r="E400" s="18"/>
      <c r="F400" s="18"/>
      <c r="G400" s="19"/>
      <c r="H400" s="8"/>
      <c r="I400" s="8"/>
      <c r="J400" s="8"/>
      <c r="K400" s="10"/>
      <c r="L400" s="10"/>
      <c r="M400" s="20"/>
    </row>
    <row r="401" spans="1:13" s="11" customFormat="1">
      <c r="A401" s="8"/>
      <c r="B401" s="8"/>
      <c r="C401" s="8"/>
      <c r="D401" s="8"/>
      <c r="E401" s="121"/>
      <c r="F401" s="18"/>
      <c r="G401" s="20"/>
      <c r="H401" s="8"/>
      <c r="I401" s="8"/>
      <c r="J401" s="8"/>
      <c r="K401" s="125"/>
      <c r="L401" s="8"/>
      <c r="M401" s="20"/>
    </row>
    <row r="402" spans="1:13" s="8" customFormat="1" ht="15.75">
      <c r="E402" s="18"/>
      <c r="F402" s="18"/>
      <c r="K402" s="125"/>
      <c r="M402" s="19"/>
    </row>
    <row r="403" spans="1:13" s="8" customFormat="1" ht="15.75">
      <c r="A403" s="87"/>
      <c r="B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</row>
    <row r="404" spans="1:13" s="126" customFormat="1">
      <c r="A404" s="8"/>
      <c r="B404" s="8"/>
      <c r="C404" s="8"/>
      <c r="D404" s="8"/>
      <c r="E404" s="18"/>
      <c r="F404" s="121"/>
      <c r="G404" s="8"/>
      <c r="H404" s="118"/>
      <c r="I404" s="19"/>
      <c r="J404" s="118"/>
      <c r="K404" s="8"/>
      <c r="L404" s="118"/>
      <c r="M404" s="118"/>
    </row>
    <row r="405" spans="1:13" s="11" customFormat="1">
      <c r="A405" s="8"/>
      <c r="B405" s="8"/>
      <c r="C405" s="8"/>
      <c r="D405" s="8"/>
      <c r="E405" s="18"/>
      <c r="F405" s="18"/>
      <c r="G405" s="8"/>
      <c r="H405" s="118"/>
      <c r="I405" s="19"/>
      <c r="J405" s="118"/>
      <c r="K405" s="8"/>
      <c r="L405" s="118"/>
      <c r="M405" s="118"/>
    </row>
    <row r="406" spans="1:13" s="126" customFormat="1">
      <c r="A406" s="8"/>
      <c r="B406" s="8"/>
      <c r="C406" s="8"/>
      <c r="D406" s="8"/>
      <c r="E406" s="18"/>
      <c r="F406" s="121"/>
      <c r="G406" s="8"/>
      <c r="H406" s="118"/>
      <c r="I406" s="19"/>
      <c r="J406" s="118"/>
      <c r="K406" s="8"/>
      <c r="L406" s="118"/>
      <c r="M406" s="118"/>
    </row>
    <row r="407" spans="1:13" s="11" customFormat="1">
      <c r="A407" s="8"/>
      <c r="B407" s="8"/>
      <c r="C407" s="8"/>
      <c r="D407" s="8"/>
      <c r="E407" s="18"/>
      <c r="F407" s="18"/>
      <c r="G407" s="8"/>
      <c r="H407" s="118"/>
      <c r="I407" s="19"/>
      <c r="J407" s="118"/>
      <c r="K407" s="8"/>
      <c r="L407" s="118"/>
      <c r="M407" s="118"/>
    </row>
    <row r="408" spans="1:13" s="11" customFormat="1">
      <c r="A408" s="8"/>
      <c r="B408" s="8"/>
      <c r="C408" s="8"/>
      <c r="D408" s="8"/>
      <c r="E408" s="8"/>
      <c r="F408" s="8"/>
      <c r="G408" s="8"/>
      <c r="H408" s="118"/>
      <c r="I408" s="8"/>
      <c r="J408" s="118"/>
      <c r="K408" s="8"/>
      <c r="L408" s="118"/>
      <c r="M408" s="118"/>
    </row>
    <row r="409" spans="1:13" s="11" customFormat="1">
      <c r="A409" s="8"/>
      <c r="B409" s="8"/>
      <c r="C409" s="8"/>
      <c r="D409" s="8"/>
      <c r="E409" s="18"/>
      <c r="F409" s="18"/>
      <c r="G409" s="8"/>
      <c r="H409" s="118"/>
      <c r="I409" s="19"/>
      <c r="J409" s="118"/>
      <c r="K409" s="8"/>
      <c r="L409" s="118"/>
      <c r="M409" s="118"/>
    </row>
    <row r="410" spans="1:13" s="126" customFormat="1">
      <c r="A410" s="8"/>
      <c r="B410" s="8"/>
      <c r="C410" s="8"/>
      <c r="D410" s="8"/>
      <c r="E410" s="18"/>
      <c r="F410" s="18"/>
      <c r="G410" s="8"/>
      <c r="H410" s="8"/>
      <c r="I410" s="19"/>
      <c r="J410" s="118"/>
      <c r="K410" s="8"/>
      <c r="L410" s="8"/>
      <c r="M410" s="118"/>
    </row>
    <row r="411" spans="1:13" s="11" customFormat="1">
      <c r="A411" s="8"/>
      <c r="B411" s="8"/>
      <c r="C411" s="8"/>
      <c r="D411" s="8"/>
      <c r="E411" s="18"/>
      <c r="F411" s="18"/>
      <c r="G411" s="8"/>
      <c r="H411" s="118"/>
      <c r="I411" s="19"/>
      <c r="J411" s="118"/>
      <c r="K411" s="8"/>
      <c r="L411" s="118"/>
      <c r="M411" s="118"/>
    </row>
    <row r="412" spans="1:13" s="11" customFormat="1">
      <c r="A412" s="8"/>
      <c r="B412" s="8"/>
      <c r="C412" s="8"/>
      <c r="D412" s="8"/>
      <c r="E412" s="18"/>
      <c r="F412" s="18"/>
      <c r="G412" s="8"/>
      <c r="H412" s="118"/>
      <c r="I412" s="19"/>
      <c r="J412" s="118"/>
      <c r="K412" s="8"/>
      <c r="L412" s="118"/>
      <c r="M412" s="118"/>
    </row>
    <row r="413" spans="1:13" s="126" customFormat="1">
      <c r="A413" s="8"/>
      <c r="B413" s="8"/>
      <c r="C413" s="8"/>
      <c r="D413" s="8"/>
      <c r="E413" s="18"/>
      <c r="F413" s="18"/>
      <c r="G413" s="8"/>
      <c r="H413" s="118"/>
      <c r="I413" s="19"/>
      <c r="J413" s="118"/>
      <c r="K413" s="8"/>
      <c r="L413" s="118"/>
      <c r="M413" s="118"/>
    </row>
    <row r="414" spans="1:13" s="11" customFormat="1">
      <c r="A414" s="8"/>
      <c r="B414" s="128"/>
      <c r="C414" s="8"/>
      <c r="D414" s="8"/>
      <c r="E414" s="18"/>
      <c r="F414" s="18"/>
      <c r="G414" s="117"/>
      <c r="H414" s="8"/>
      <c r="I414" s="8"/>
      <c r="J414" s="8"/>
      <c r="K414" s="19"/>
      <c r="L414" s="19"/>
      <c r="M414" s="19"/>
    </row>
    <row r="415" spans="1:13" s="11" customForma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 s="11" customForma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 s="11" customFormat="1">
      <c r="A417" s="8"/>
      <c r="B417" s="8"/>
      <c r="C417" s="8"/>
      <c r="D417" s="8"/>
      <c r="E417" s="18"/>
      <c r="F417" s="18"/>
      <c r="G417" s="8"/>
      <c r="H417" s="8"/>
      <c r="I417" s="8"/>
      <c r="J417" s="8"/>
      <c r="K417" s="8"/>
      <c r="L417" s="8"/>
      <c r="M417" s="8"/>
    </row>
    <row r="418" spans="1:13" s="11" customFormat="1">
      <c r="A418" s="8"/>
      <c r="B418" s="8"/>
      <c r="C418" s="8"/>
      <c r="D418" s="8"/>
      <c r="E418" s="18"/>
      <c r="F418" s="18"/>
      <c r="G418" s="8"/>
      <c r="H418" s="8"/>
      <c r="I418" s="117"/>
      <c r="J418" s="120"/>
      <c r="K418" s="8"/>
      <c r="L418" s="8"/>
      <c r="M418" s="19"/>
    </row>
    <row r="419" spans="1:13" s="11" customFormat="1">
      <c r="A419" s="8"/>
      <c r="B419" s="8"/>
      <c r="C419" s="8"/>
      <c r="D419" s="8"/>
      <c r="E419" s="18"/>
      <c r="F419" s="18"/>
      <c r="G419" s="10"/>
      <c r="H419" s="10"/>
      <c r="I419" s="10"/>
      <c r="J419" s="10"/>
      <c r="K419" s="19"/>
      <c r="L419" s="8"/>
      <c r="M419" s="19"/>
    </row>
    <row r="420" spans="1:13" s="11" customFormat="1">
      <c r="A420" s="8"/>
      <c r="B420" s="8"/>
      <c r="C420" s="87"/>
      <c r="D420" s="8"/>
      <c r="E420" s="18"/>
      <c r="F420" s="18"/>
      <c r="G420" s="117"/>
      <c r="H420" s="8"/>
      <c r="I420" s="117"/>
      <c r="J420" s="117"/>
      <c r="K420" s="10"/>
      <c r="L420" s="10"/>
      <c r="M420" s="20"/>
    </row>
    <row r="421" spans="1:13" s="11" customFormat="1">
      <c r="A421" s="8"/>
      <c r="B421" s="8"/>
      <c r="C421" s="8"/>
      <c r="D421" s="8"/>
      <c r="E421" s="18"/>
      <c r="F421" s="18"/>
      <c r="G421" s="117"/>
      <c r="H421" s="8"/>
      <c r="I421" s="8"/>
      <c r="J421" s="8"/>
      <c r="K421" s="10"/>
      <c r="L421" s="10"/>
      <c r="M421" s="19"/>
    </row>
    <row r="422" spans="1:13" s="11" customFormat="1">
      <c r="A422" s="8"/>
      <c r="B422" s="8"/>
      <c r="C422" s="8"/>
      <c r="D422" s="8"/>
      <c r="E422" s="121"/>
      <c r="F422" s="18"/>
      <c r="G422" s="117"/>
      <c r="H422" s="8"/>
      <c r="I422" s="8"/>
      <c r="J422" s="8"/>
      <c r="K422" s="10"/>
      <c r="L422" s="10"/>
      <c r="M422" s="19"/>
    </row>
    <row r="423" spans="1:13" s="11" customFormat="1">
      <c r="A423" s="8"/>
      <c r="B423" s="8"/>
      <c r="C423" s="8"/>
      <c r="D423" s="8"/>
      <c r="E423" s="121"/>
      <c r="F423" s="18"/>
      <c r="G423" s="117"/>
      <c r="H423" s="8"/>
      <c r="I423" s="10"/>
      <c r="J423" s="10"/>
      <c r="K423" s="10"/>
      <c r="L423" s="10"/>
      <c r="M423" s="19"/>
    </row>
    <row r="424" spans="1:13" s="11" customFormat="1">
      <c r="A424" s="8"/>
      <c r="B424" s="8"/>
      <c r="C424" s="8"/>
      <c r="D424" s="8"/>
      <c r="E424" s="18"/>
      <c r="F424" s="18"/>
      <c r="G424" s="117"/>
      <c r="H424" s="20"/>
      <c r="I424" s="117"/>
      <c r="J424" s="120"/>
      <c r="K424" s="10"/>
      <c r="L424" s="10"/>
      <c r="M424" s="19"/>
    </row>
    <row r="425" spans="1:13" s="11" customFormat="1">
      <c r="A425" s="8"/>
      <c r="B425" s="8"/>
      <c r="C425" s="8"/>
      <c r="D425" s="8"/>
      <c r="E425" s="18"/>
      <c r="F425" s="18"/>
      <c r="G425" s="117"/>
      <c r="H425" s="20"/>
      <c r="I425" s="10"/>
      <c r="J425" s="10"/>
      <c r="K425" s="10"/>
      <c r="L425" s="10"/>
      <c r="M425" s="19"/>
    </row>
    <row r="426" spans="1:13" s="11" customFormat="1">
      <c r="A426" s="8"/>
      <c r="B426" s="8"/>
      <c r="C426" s="8"/>
      <c r="D426" s="8"/>
      <c r="E426" s="122"/>
      <c r="F426" s="18"/>
      <c r="G426" s="120"/>
      <c r="H426" s="20"/>
      <c r="I426" s="117"/>
      <c r="J426" s="117"/>
      <c r="K426" s="10"/>
      <c r="L426" s="10"/>
      <c r="M426" s="19"/>
    </row>
    <row r="427" spans="1:13" s="11" customFormat="1">
      <c r="A427" s="8"/>
      <c r="B427" s="8"/>
      <c r="C427" s="8"/>
      <c r="D427" s="8"/>
      <c r="E427" s="18"/>
      <c r="F427" s="18"/>
      <c r="G427" s="117"/>
      <c r="H427" s="20"/>
      <c r="I427" s="8"/>
      <c r="J427" s="8"/>
      <c r="K427" s="10"/>
      <c r="L427" s="10"/>
      <c r="M427" s="19"/>
    </row>
    <row r="428" spans="1:13" s="11" customFormat="1">
      <c r="A428" s="8"/>
      <c r="B428" s="128"/>
      <c r="C428" s="8"/>
      <c r="D428" s="8"/>
      <c r="E428" s="18"/>
      <c r="F428" s="18"/>
      <c r="G428" s="117"/>
      <c r="H428" s="8"/>
      <c r="I428" s="8"/>
      <c r="J428" s="8"/>
      <c r="K428" s="19"/>
      <c r="L428" s="19"/>
      <c r="M428" s="19"/>
    </row>
    <row r="429" spans="1:13" s="11" customFormat="1">
      <c r="A429" s="8"/>
      <c r="B429" s="8"/>
      <c r="C429" s="8"/>
      <c r="D429" s="8"/>
      <c r="E429" s="18"/>
      <c r="F429" s="18"/>
      <c r="G429" s="8"/>
      <c r="H429" s="8"/>
      <c r="I429" s="8"/>
      <c r="J429" s="8"/>
      <c r="K429" s="8"/>
      <c r="L429" s="8"/>
      <c r="M429" s="8"/>
    </row>
    <row r="430" spans="1:13" s="11" customFormat="1">
      <c r="A430" s="8"/>
      <c r="B430" s="8"/>
      <c r="C430" s="8"/>
      <c r="D430" s="8"/>
      <c r="E430" s="18"/>
      <c r="F430" s="18"/>
      <c r="G430" s="8"/>
      <c r="H430" s="8"/>
      <c r="I430" s="117"/>
      <c r="J430" s="120"/>
      <c r="K430" s="8"/>
      <c r="L430" s="8"/>
      <c r="M430" s="19"/>
    </row>
    <row r="431" spans="1:13" s="11" customFormat="1">
      <c r="A431" s="8"/>
      <c r="B431" s="8"/>
      <c r="C431" s="8"/>
      <c r="D431" s="8"/>
      <c r="E431" s="18"/>
      <c r="F431" s="18"/>
      <c r="G431" s="10"/>
      <c r="H431" s="10"/>
      <c r="I431" s="10"/>
      <c r="J431" s="10"/>
      <c r="K431" s="19"/>
      <c r="L431" s="8"/>
      <c r="M431" s="19"/>
    </row>
    <row r="432" spans="1:13" s="11" customFormat="1">
      <c r="A432" s="8"/>
      <c r="B432" s="8"/>
      <c r="C432" s="8"/>
      <c r="D432" s="8"/>
      <c r="E432" s="18"/>
      <c r="F432" s="18"/>
      <c r="G432" s="117"/>
      <c r="H432" s="8"/>
      <c r="I432" s="117"/>
      <c r="J432" s="117"/>
      <c r="K432" s="10"/>
      <c r="L432" s="10"/>
      <c r="M432" s="20"/>
    </row>
    <row r="433" spans="1:13" s="11" customFormat="1">
      <c r="A433" s="8"/>
      <c r="B433" s="8"/>
      <c r="C433" s="8"/>
      <c r="D433" s="8"/>
      <c r="E433" s="18"/>
      <c r="F433" s="18"/>
      <c r="G433" s="117"/>
      <c r="H433" s="8"/>
      <c r="I433" s="8"/>
      <c r="J433" s="8"/>
      <c r="K433" s="10"/>
      <c r="L433" s="10"/>
      <c r="M433" s="19"/>
    </row>
    <row r="434" spans="1:13" s="11" customFormat="1">
      <c r="A434" s="8"/>
      <c r="B434" s="8"/>
      <c r="C434" s="8"/>
      <c r="D434" s="8"/>
      <c r="E434" s="121"/>
      <c r="F434" s="18"/>
      <c r="G434" s="117"/>
      <c r="H434" s="8"/>
      <c r="I434" s="8"/>
      <c r="J434" s="8"/>
      <c r="K434" s="10"/>
      <c r="L434" s="10"/>
      <c r="M434" s="19"/>
    </row>
    <row r="435" spans="1:13" s="11" customFormat="1">
      <c r="A435" s="8"/>
      <c r="B435" s="8"/>
      <c r="C435" s="8"/>
      <c r="D435" s="8"/>
      <c r="E435" s="121"/>
      <c r="F435" s="18"/>
      <c r="G435" s="117"/>
      <c r="H435" s="8"/>
      <c r="I435" s="10"/>
      <c r="J435" s="10"/>
      <c r="K435" s="10"/>
      <c r="L435" s="10"/>
      <c r="M435" s="19"/>
    </row>
    <row r="436" spans="1:13" s="11" customFormat="1">
      <c r="A436" s="8"/>
      <c r="B436" s="8"/>
      <c r="C436" s="8"/>
      <c r="D436" s="8"/>
      <c r="E436" s="18"/>
      <c r="F436" s="18"/>
      <c r="G436" s="117"/>
      <c r="H436" s="20"/>
      <c r="I436" s="117"/>
      <c r="J436" s="120"/>
      <c r="K436" s="10"/>
      <c r="L436" s="10"/>
      <c r="M436" s="19"/>
    </row>
    <row r="437" spans="1:13" s="11" customFormat="1">
      <c r="A437" s="8"/>
      <c r="B437" s="8"/>
      <c r="C437" s="8"/>
      <c r="D437" s="8"/>
      <c r="E437" s="18"/>
      <c r="F437" s="18"/>
      <c r="G437" s="117"/>
      <c r="H437" s="20"/>
      <c r="I437" s="10"/>
      <c r="J437" s="10"/>
      <c r="K437" s="10"/>
      <c r="L437" s="10"/>
      <c r="M437" s="19"/>
    </row>
    <row r="438" spans="1:13" s="11" customFormat="1">
      <c r="A438" s="87"/>
      <c r="B438" s="87"/>
      <c r="C438" s="8"/>
      <c r="D438" s="87"/>
      <c r="E438" s="87"/>
      <c r="F438" s="87"/>
      <c r="G438" s="87"/>
      <c r="H438" s="87"/>
      <c r="I438" s="87"/>
      <c r="J438" s="87"/>
      <c r="K438" s="87"/>
      <c r="L438" s="87"/>
      <c r="M438" s="87"/>
    </row>
    <row r="439" spans="1:13" s="11" customFormat="1">
      <c r="A439" s="8"/>
      <c r="B439" s="8"/>
      <c r="D439" s="8"/>
      <c r="E439" s="122"/>
      <c r="F439" s="18"/>
      <c r="G439" s="120"/>
      <c r="H439" s="20"/>
      <c r="I439" s="117"/>
      <c r="J439" s="117"/>
      <c r="K439" s="10"/>
      <c r="L439" s="10"/>
      <c r="M439" s="19"/>
    </row>
    <row r="440" spans="1:13" s="11" customFormat="1">
      <c r="A440" s="8"/>
      <c r="B440" s="8"/>
      <c r="D440" s="8"/>
      <c r="E440" s="18"/>
      <c r="F440" s="18"/>
      <c r="G440" s="117"/>
      <c r="H440" s="20"/>
      <c r="I440" s="8"/>
      <c r="J440" s="8"/>
      <c r="K440" s="10"/>
      <c r="L440" s="10"/>
      <c r="M440" s="19"/>
    </row>
    <row r="441" spans="1:13" s="11" customFormat="1">
      <c r="A441" s="8"/>
      <c r="B441" s="128"/>
      <c r="D441" s="8"/>
      <c r="E441" s="18"/>
      <c r="F441" s="18"/>
      <c r="G441" s="117"/>
      <c r="H441" s="8"/>
      <c r="I441" s="8"/>
      <c r="J441" s="8"/>
      <c r="K441" s="19"/>
      <c r="L441" s="19"/>
      <c r="M441" s="19"/>
    </row>
    <row r="442" spans="1:13" s="11" customFormat="1">
      <c r="A442" s="8"/>
      <c r="B442" s="8"/>
      <c r="D442" s="8"/>
      <c r="E442" s="18"/>
      <c r="F442" s="18"/>
      <c r="G442" s="8"/>
      <c r="H442" s="8"/>
      <c r="I442" s="8"/>
      <c r="J442" s="8"/>
      <c r="K442" s="8"/>
      <c r="L442" s="8"/>
      <c r="M442" s="8"/>
    </row>
    <row r="443" spans="1:13" s="11" customFormat="1">
      <c r="A443" s="8"/>
      <c r="B443" s="8"/>
      <c r="D443" s="8"/>
      <c r="E443" s="18"/>
      <c r="F443" s="18"/>
      <c r="G443" s="8"/>
      <c r="H443" s="8"/>
      <c r="I443" s="117"/>
      <c r="J443" s="120"/>
      <c r="K443" s="8"/>
      <c r="L443" s="8"/>
      <c r="M443" s="19"/>
    </row>
    <row r="444" spans="1:13" s="11" customFormat="1">
      <c r="A444" s="8"/>
      <c r="B444" s="8"/>
      <c r="D444" s="8"/>
      <c r="E444" s="18"/>
      <c r="F444" s="18"/>
      <c r="G444" s="10"/>
      <c r="H444" s="10"/>
      <c r="I444" s="10"/>
      <c r="J444" s="10"/>
      <c r="K444" s="19"/>
      <c r="L444" s="8"/>
      <c r="M444" s="19"/>
    </row>
    <row r="445" spans="1:13" s="11" customFormat="1">
      <c r="A445" s="8"/>
      <c r="B445" s="8"/>
      <c r="D445" s="8"/>
      <c r="E445" s="18"/>
      <c r="F445" s="18"/>
      <c r="G445" s="117"/>
      <c r="H445" s="8"/>
      <c r="I445" s="117"/>
      <c r="J445" s="117"/>
      <c r="K445" s="10"/>
      <c r="L445" s="10"/>
      <c r="M445" s="20"/>
    </row>
    <row r="446" spans="1:13" s="11" customFormat="1">
      <c r="A446" s="8"/>
      <c r="B446" s="8"/>
      <c r="D446" s="8"/>
      <c r="E446" s="18"/>
      <c r="F446" s="18"/>
      <c r="G446" s="117"/>
      <c r="H446" s="8"/>
      <c r="I446" s="8"/>
      <c r="J446" s="8"/>
      <c r="K446" s="10"/>
      <c r="L446" s="10"/>
      <c r="M446" s="19"/>
    </row>
    <row r="447" spans="1:13" s="11" customFormat="1">
      <c r="A447" s="8"/>
      <c r="B447" s="8"/>
      <c r="D447" s="8"/>
      <c r="E447" s="121"/>
      <c r="F447" s="18"/>
      <c r="G447" s="117"/>
      <c r="H447" s="8"/>
      <c r="I447" s="8"/>
      <c r="J447" s="8"/>
      <c r="K447" s="10"/>
      <c r="L447" s="10"/>
      <c r="M447" s="19"/>
    </row>
    <row r="448" spans="1:13" s="11" customFormat="1">
      <c r="A448" s="8"/>
      <c r="B448" s="8"/>
      <c r="D448" s="8"/>
      <c r="E448" s="121"/>
      <c r="F448" s="18"/>
      <c r="G448" s="117"/>
      <c r="H448" s="8"/>
      <c r="I448" s="10"/>
      <c r="J448" s="10"/>
      <c r="K448" s="10"/>
      <c r="L448" s="10"/>
      <c r="M448" s="19"/>
    </row>
    <row r="449" spans="1:13" s="11" customFormat="1">
      <c r="A449" s="8"/>
      <c r="B449" s="8"/>
      <c r="D449" s="8"/>
      <c r="E449" s="18"/>
      <c r="F449" s="18"/>
      <c r="G449" s="117"/>
      <c r="H449" s="20"/>
      <c r="I449" s="117"/>
      <c r="J449" s="120"/>
      <c r="K449" s="10"/>
      <c r="L449" s="10"/>
      <c r="M449" s="19"/>
    </row>
    <row r="450" spans="1:13" s="11" customFormat="1">
      <c r="A450" s="8"/>
      <c r="B450" s="8"/>
      <c r="D450" s="8"/>
      <c r="E450" s="18"/>
      <c r="F450" s="18"/>
      <c r="G450" s="117"/>
      <c r="H450" s="20"/>
      <c r="I450" s="10"/>
      <c r="J450" s="10"/>
      <c r="K450" s="10"/>
      <c r="L450" s="10"/>
      <c r="M450" s="19"/>
    </row>
    <row r="451" spans="1:13" s="11" customFormat="1">
      <c r="A451" s="8"/>
      <c r="B451" s="8"/>
      <c r="D451" s="8"/>
      <c r="E451" s="122"/>
      <c r="F451" s="18"/>
      <c r="G451" s="120"/>
      <c r="H451" s="20"/>
      <c r="I451" s="117"/>
      <c r="J451" s="117"/>
      <c r="K451" s="10"/>
      <c r="L451" s="10"/>
      <c r="M451" s="19"/>
    </row>
    <row r="452" spans="1:13" s="11" customFormat="1">
      <c r="A452" s="8"/>
      <c r="B452" s="8"/>
      <c r="D452" s="8"/>
      <c r="E452" s="18"/>
      <c r="F452" s="18"/>
      <c r="G452" s="117"/>
      <c r="H452" s="20"/>
      <c r="I452" s="8"/>
      <c r="J452" s="8"/>
      <c r="K452" s="10"/>
      <c r="L452" s="10"/>
      <c r="M452" s="19"/>
    </row>
    <row r="453" spans="1:13" s="11" customFormat="1">
      <c r="A453" s="8"/>
      <c r="B453" s="128"/>
      <c r="D453" s="8"/>
      <c r="E453" s="18"/>
      <c r="F453" s="18"/>
      <c r="G453" s="117"/>
      <c r="H453" s="8"/>
      <c r="I453" s="8"/>
      <c r="J453" s="8"/>
      <c r="K453" s="19"/>
      <c r="L453" s="19"/>
      <c r="M453" s="19"/>
    </row>
    <row r="454" spans="1:13" s="11" customFormat="1">
      <c r="A454" s="8"/>
      <c r="B454" s="8"/>
      <c r="C454" s="8"/>
      <c r="D454" s="8"/>
      <c r="E454" s="18"/>
      <c r="F454" s="18"/>
      <c r="G454" s="8"/>
      <c r="H454" s="8"/>
      <c r="I454" s="8"/>
      <c r="J454" s="8"/>
      <c r="K454" s="8"/>
      <c r="L454" s="8"/>
      <c r="M454" s="8"/>
    </row>
    <row r="455" spans="1:13" s="11" customFormat="1">
      <c r="A455" s="8"/>
      <c r="B455" s="8"/>
      <c r="C455" s="8"/>
      <c r="D455" s="8"/>
      <c r="E455" s="18"/>
      <c r="F455" s="18"/>
      <c r="G455" s="8"/>
      <c r="H455" s="8"/>
      <c r="I455" s="117"/>
      <c r="J455" s="120"/>
      <c r="K455" s="8"/>
      <c r="L455" s="8"/>
      <c r="M455" s="19"/>
    </row>
    <row r="456" spans="1:13" s="11" customFormat="1">
      <c r="A456" s="8"/>
      <c r="B456" s="8"/>
      <c r="C456" s="8"/>
      <c r="D456" s="8"/>
      <c r="E456" s="18"/>
      <c r="F456" s="18"/>
      <c r="G456" s="10"/>
      <c r="H456" s="10"/>
      <c r="I456" s="10"/>
      <c r="J456" s="10"/>
      <c r="K456" s="19"/>
      <c r="L456" s="8"/>
      <c r="M456" s="19"/>
    </row>
    <row r="457" spans="1:13" s="11" customFormat="1">
      <c r="A457" s="8"/>
      <c r="B457" s="8"/>
      <c r="C457" s="8"/>
      <c r="D457" s="8"/>
      <c r="E457" s="18"/>
      <c r="F457" s="18"/>
      <c r="G457" s="117"/>
      <c r="H457" s="8"/>
      <c r="I457" s="117"/>
      <c r="J457" s="117"/>
      <c r="K457" s="10"/>
      <c r="L457" s="10"/>
      <c r="M457" s="20"/>
    </row>
    <row r="458" spans="1:13" s="11" customFormat="1">
      <c r="A458" s="8"/>
      <c r="B458" s="8"/>
      <c r="C458" s="8"/>
      <c r="D458" s="8"/>
      <c r="E458" s="18"/>
      <c r="F458" s="18"/>
      <c r="G458" s="117"/>
      <c r="H458" s="8"/>
      <c r="I458" s="8"/>
      <c r="J458" s="8"/>
      <c r="K458" s="10"/>
      <c r="L458" s="10"/>
      <c r="M458" s="19"/>
    </row>
    <row r="459" spans="1:13" s="11" customFormat="1">
      <c r="A459" s="8"/>
      <c r="B459" s="8"/>
      <c r="C459" s="8"/>
      <c r="D459" s="8"/>
      <c r="E459" s="121"/>
      <c r="F459" s="18"/>
      <c r="G459" s="117"/>
      <c r="H459" s="8"/>
      <c r="I459" s="8"/>
      <c r="J459" s="8"/>
      <c r="K459" s="10"/>
      <c r="L459" s="10"/>
      <c r="M459" s="19"/>
    </row>
    <row r="460" spans="1:13" s="11" customFormat="1">
      <c r="A460" s="8"/>
      <c r="B460" s="8"/>
      <c r="C460" s="8"/>
      <c r="D460" s="8"/>
      <c r="E460" s="121"/>
      <c r="F460" s="18"/>
      <c r="G460" s="117"/>
      <c r="H460" s="8"/>
      <c r="I460" s="10"/>
      <c r="J460" s="10"/>
      <c r="K460" s="10"/>
      <c r="L460" s="10"/>
      <c r="M460" s="19"/>
    </row>
    <row r="461" spans="1:13" s="11" customFormat="1">
      <c r="A461" s="8"/>
      <c r="B461" s="8"/>
      <c r="C461" s="8"/>
      <c r="D461" s="8"/>
      <c r="E461" s="18"/>
      <c r="F461" s="18"/>
      <c r="G461" s="117"/>
      <c r="H461" s="20"/>
      <c r="I461" s="117"/>
      <c r="J461" s="120"/>
      <c r="K461" s="10"/>
      <c r="L461" s="10"/>
      <c r="M461" s="19"/>
    </row>
    <row r="462" spans="1:13" s="11" customFormat="1">
      <c r="A462" s="8"/>
      <c r="B462" s="8"/>
      <c r="C462" s="8"/>
      <c r="D462" s="8"/>
      <c r="E462" s="18"/>
      <c r="F462" s="18"/>
      <c r="G462" s="117"/>
      <c r="H462" s="20"/>
      <c r="I462" s="10"/>
      <c r="J462" s="10"/>
      <c r="K462" s="10"/>
      <c r="L462" s="10"/>
      <c r="M462" s="19"/>
    </row>
    <row r="463" spans="1:13" s="11" customFormat="1">
      <c r="A463" s="8"/>
      <c r="B463" s="8"/>
      <c r="C463" s="8"/>
      <c r="D463" s="8"/>
      <c r="E463" s="122"/>
      <c r="F463" s="18"/>
      <c r="G463" s="120"/>
      <c r="H463" s="20"/>
      <c r="I463" s="117"/>
      <c r="J463" s="117"/>
      <c r="K463" s="10"/>
      <c r="L463" s="10"/>
      <c r="M463" s="19"/>
    </row>
    <row r="464" spans="1:13" s="11" customFormat="1">
      <c r="A464" s="8"/>
      <c r="B464" s="8"/>
      <c r="C464" s="8"/>
      <c r="D464" s="8"/>
      <c r="E464" s="18"/>
      <c r="F464" s="18"/>
      <c r="G464" s="117"/>
      <c r="H464" s="20"/>
      <c r="I464" s="8"/>
      <c r="J464" s="8"/>
      <c r="K464" s="10"/>
      <c r="L464" s="10"/>
      <c r="M464" s="19"/>
    </row>
    <row r="465" spans="1:13" s="11" customFormat="1">
      <c r="A465" s="8"/>
      <c r="B465" s="128"/>
      <c r="C465" s="8"/>
      <c r="D465" s="8"/>
      <c r="E465" s="18"/>
      <c r="F465" s="18"/>
      <c r="G465" s="117"/>
      <c r="H465" s="8"/>
      <c r="I465" s="8"/>
      <c r="J465" s="8"/>
      <c r="K465" s="19"/>
      <c r="L465" s="19"/>
      <c r="M465" s="19"/>
    </row>
    <row r="466" spans="1:13" s="11" customFormat="1">
      <c r="A466" s="8"/>
      <c r="B466" s="8"/>
      <c r="C466" s="8"/>
      <c r="D466" s="8"/>
      <c r="E466" s="18"/>
      <c r="F466" s="18"/>
      <c r="G466" s="8"/>
      <c r="H466" s="8"/>
      <c r="I466" s="8"/>
      <c r="J466" s="8"/>
      <c r="K466" s="8"/>
      <c r="L466" s="8"/>
      <c r="M466" s="8"/>
    </row>
    <row r="467" spans="1:13" s="11" customFormat="1">
      <c r="A467" s="8"/>
      <c r="B467" s="8"/>
      <c r="C467" s="8"/>
      <c r="D467" s="8"/>
      <c r="E467" s="18"/>
      <c r="F467" s="18"/>
      <c r="G467" s="8"/>
      <c r="H467" s="8"/>
      <c r="I467" s="117"/>
      <c r="J467" s="120"/>
      <c r="K467" s="8"/>
      <c r="L467" s="8"/>
      <c r="M467" s="19"/>
    </row>
    <row r="468" spans="1:13" s="11" customFormat="1">
      <c r="A468" s="8"/>
      <c r="B468" s="8"/>
      <c r="C468" s="8"/>
      <c r="D468" s="8"/>
      <c r="E468" s="18"/>
      <c r="F468" s="18"/>
      <c r="G468" s="10"/>
      <c r="H468" s="10"/>
      <c r="I468" s="10"/>
      <c r="J468" s="10"/>
      <c r="K468" s="19"/>
      <c r="L468" s="8"/>
      <c r="M468" s="19"/>
    </row>
    <row r="469" spans="1:13" s="11" customFormat="1">
      <c r="A469" s="8"/>
      <c r="B469" s="8"/>
      <c r="C469" s="8"/>
      <c r="D469" s="8"/>
      <c r="E469" s="18"/>
      <c r="F469" s="18"/>
      <c r="G469" s="117"/>
      <c r="H469" s="8"/>
      <c r="I469" s="117"/>
      <c r="J469" s="117"/>
      <c r="K469" s="10"/>
      <c r="L469" s="10"/>
      <c r="M469" s="20"/>
    </row>
    <row r="470" spans="1:13" s="11" customFormat="1">
      <c r="A470" s="8"/>
      <c r="B470" s="8"/>
      <c r="C470" s="8"/>
      <c r="D470" s="8"/>
      <c r="E470" s="18"/>
      <c r="F470" s="18"/>
      <c r="G470" s="117"/>
      <c r="H470" s="8"/>
      <c r="I470" s="8"/>
      <c r="J470" s="8"/>
      <c r="K470" s="10"/>
      <c r="L470" s="10"/>
      <c r="M470" s="19"/>
    </row>
    <row r="471" spans="1:13" s="11" customFormat="1">
      <c r="A471" s="8"/>
      <c r="B471" s="8"/>
      <c r="C471" s="8"/>
      <c r="D471" s="8"/>
      <c r="E471" s="121"/>
      <c r="F471" s="18"/>
      <c r="G471" s="117"/>
      <c r="H471" s="8"/>
      <c r="I471" s="8"/>
      <c r="J471" s="8"/>
      <c r="K471" s="10"/>
      <c r="L471" s="10"/>
      <c r="M471" s="19"/>
    </row>
    <row r="472" spans="1:13" s="11" customFormat="1">
      <c r="A472" s="8"/>
      <c r="B472" s="8"/>
      <c r="C472" s="87"/>
      <c r="D472" s="8"/>
      <c r="E472" s="121"/>
      <c r="F472" s="18"/>
      <c r="G472" s="117"/>
      <c r="H472" s="8"/>
      <c r="I472" s="10"/>
      <c r="J472" s="10"/>
      <c r="K472" s="10"/>
      <c r="L472" s="10"/>
      <c r="M472" s="19"/>
    </row>
    <row r="473" spans="1:13" s="11" customFormat="1">
      <c r="A473" s="87"/>
      <c r="B473" s="87"/>
      <c r="C473" s="8"/>
      <c r="D473" s="87"/>
      <c r="E473" s="87"/>
      <c r="F473" s="87"/>
      <c r="G473" s="87"/>
      <c r="H473" s="87"/>
      <c r="I473" s="87"/>
      <c r="J473" s="87"/>
      <c r="K473" s="87"/>
      <c r="L473" s="87"/>
      <c r="M473" s="87"/>
    </row>
    <row r="474" spans="1:13" s="11" customFormat="1">
      <c r="A474" s="8"/>
      <c r="B474" s="8"/>
      <c r="C474" s="8"/>
      <c r="D474" s="8"/>
      <c r="E474" s="18"/>
      <c r="F474" s="18"/>
      <c r="G474" s="117"/>
      <c r="H474" s="20"/>
      <c r="I474" s="117"/>
      <c r="J474" s="120"/>
      <c r="K474" s="10"/>
      <c r="L474" s="10"/>
      <c r="M474" s="19"/>
    </row>
    <row r="475" spans="1:13" s="11" customFormat="1">
      <c r="A475" s="8"/>
      <c r="B475" s="8"/>
      <c r="C475" s="8"/>
      <c r="D475" s="8"/>
      <c r="E475" s="18"/>
      <c r="F475" s="18"/>
      <c r="G475" s="117"/>
      <c r="H475" s="20"/>
      <c r="I475" s="10"/>
      <c r="J475" s="10"/>
      <c r="K475" s="10"/>
      <c r="L475" s="10"/>
      <c r="M475" s="19"/>
    </row>
    <row r="476" spans="1:13" s="11" customFormat="1">
      <c r="A476" s="8"/>
      <c r="B476" s="8"/>
      <c r="C476" s="8"/>
      <c r="D476" s="8"/>
      <c r="E476" s="122"/>
      <c r="F476" s="18"/>
      <c r="G476" s="120"/>
      <c r="H476" s="20"/>
      <c r="I476" s="117"/>
      <c r="J476" s="117"/>
      <c r="K476" s="10"/>
      <c r="L476" s="10"/>
      <c r="M476" s="19"/>
    </row>
    <row r="477" spans="1:13" s="11" customFormat="1">
      <c r="A477" s="8"/>
      <c r="B477" s="8"/>
      <c r="C477" s="8"/>
      <c r="D477" s="8"/>
      <c r="E477" s="18"/>
      <c r="F477" s="18"/>
      <c r="G477" s="117"/>
      <c r="H477" s="20"/>
      <c r="I477" s="8"/>
      <c r="J477" s="8"/>
      <c r="K477" s="10"/>
      <c r="L477" s="10"/>
      <c r="M477" s="19"/>
    </row>
    <row r="478" spans="1:13" s="11" customFormat="1">
      <c r="A478" s="8"/>
      <c r="B478" s="128"/>
      <c r="C478" s="8"/>
      <c r="D478" s="8"/>
      <c r="E478" s="18"/>
      <c r="F478" s="18"/>
      <c r="G478" s="117"/>
      <c r="H478" s="8"/>
      <c r="I478" s="8"/>
      <c r="J478" s="8"/>
      <c r="K478" s="19"/>
      <c r="L478" s="19"/>
      <c r="M478" s="19"/>
    </row>
    <row r="479" spans="1:13" s="11" customFormat="1">
      <c r="A479" s="8"/>
      <c r="B479" s="8"/>
      <c r="C479" s="8"/>
      <c r="D479" s="8"/>
      <c r="E479" s="18"/>
      <c r="F479" s="18"/>
      <c r="G479" s="8"/>
      <c r="H479" s="8"/>
      <c r="I479" s="117"/>
      <c r="J479" s="120"/>
      <c r="K479" s="8"/>
      <c r="L479" s="8"/>
      <c r="M479" s="19"/>
    </row>
    <row r="480" spans="1:13" s="11" customFormat="1">
      <c r="A480" s="8"/>
      <c r="B480" s="8"/>
      <c r="C480" s="8"/>
      <c r="D480" s="8"/>
      <c r="E480" s="18"/>
      <c r="F480" s="18"/>
      <c r="G480" s="8"/>
      <c r="H480" s="8"/>
      <c r="I480" s="117"/>
      <c r="J480" s="120"/>
      <c r="K480" s="8"/>
      <c r="L480" s="8"/>
      <c r="M480" s="19"/>
    </row>
    <row r="481" spans="1:13" s="11" customFormat="1">
      <c r="A481" s="8"/>
      <c r="B481" s="8"/>
      <c r="C481" s="8"/>
      <c r="D481" s="8"/>
      <c r="E481" s="18"/>
      <c r="F481" s="18"/>
      <c r="G481" s="10"/>
      <c r="H481" s="10"/>
      <c r="I481" s="10"/>
      <c r="J481" s="10"/>
      <c r="K481" s="19"/>
      <c r="L481" s="8"/>
      <c r="M481" s="19"/>
    </row>
    <row r="482" spans="1:13" s="11" customFormat="1">
      <c r="A482" s="8"/>
      <c r="B482" s="8"/>
      <c r="C482" s="8"/>
      <c r="D482" s="8"/>
      <c r="E482" s="18"/>
      <c r="F482" s="18"/>
      <c r="G482" s="117"/>
      <c r="H482" s="8"/>
      <c r="I482" s="10"/>
      <c r="J482" s="10"/>
      <c r="K482" s="10"/>
      <c r="L482" s="10"/>
      <c r="M482" s="20"/>
    </row>
    <row r="483" spans="1:13" s="11" customFormat="1">
      <c r="A483" s="8"/>
      <c r="B483" s="8"/>
      <c r="C483" s="8"/>
      <c r="D483" s="8"/>
      <c r="E483" s="18"/>
      <c r="F483" s="18"/>
      <c r="G483" s="117"/>
      <c r="H483" s="8"/>
      <c r="I483" s="8"/>
      <c r="J483" s="8"/>
      <c r="K483" s="10"/>
      <c r="L483" s="10"/>
      <c r="M483" s="19"/>
    </row>
    <row r="484" spans="1:13" s="11" customFormat="1">
      <c r="A484" s="8"/>
      <c r="B484" s="8"/>
      <c r="C484" s="8"/>
      <c r="D484" s="8"/>
      <c r="E484" s="121"/>
      <c r="F484" s="18"/>
      <c r="G484" s="117"/>
      <c r="H484" s="8"/>
      <c r="I484" s="8"/>
      <c r="J484" s="8"/>
      <c r="K484" s="10"/>
      <c r="L484" s="10"/>
      <c r="M484" s="19"/>
    </row>
    <row r="485" spans="1:13" s="11" customFormat="1">
      <c r="A485" s="8"/>
      <c r="B485" s="8"/>
      <c r="C485" s="8"/>
      <c r="D485" s="8"/>
      <c r="E485" s="121"/>
      <c r="F485" s="18"/>
      <c r="G485" s="117"/>
      <c r="H485" s="8"/>
      <c r="I485" s="8"/>
      <c r="J485" s="8"/>
      <c r="K485" s="10"/>
      <c r="L485" s="10"/>
      <c r="M485" s="19"/>
    </row>
    <row r="486" spans="1:13" s="11" customFormat="1">
      <c r="A486" s="8"/>
      <c r="B486" s="8"/>
      <c r="C486" s="8"/>
      <c r="D486" s="8"/>
      <c r="E486" s="18"/>
      <c r="F486" s="18"/>
      <c r="G486" s="117"/>
      <c r="H486" s="20"/>
      <c r="I486" s="8"/>
      <c r="J486" s="8"/>
      <c r="K486" s="10"/>
      <c r="L486" s="10"/>
      <c r="M486" s="19"/>
    </row>
    <row r="487" spans="1:13" s="11" customFormat="1">
      <c r="A487" s="8"/>
      <c r="B487" s="8"/>
      <c r="C487" s="8"/>
      <c r="D487" s="8"/>
      <c r="E487" s="18"/>
      <c r="F487" s="18"/>
      <c r="G487" s="117"/>
      <c r="H487" s="20"/>
      <c r="I487" s="8"/>
      <c r="J487" s="8"/>
      <c r="K487" s="10"/>
      <c r="L487" s="10"/>
      <c r="M487" s="19"/>
    </row>
    <row r="488" spans="1:13" s="11" customFormat="1">
      <c r="A488" s="8"/>
      <c r="B488" s="8"/>
      <c r="C488" s="8"/>
      <c r="D488" s="8"/>
      <c r="E488" s="122"/>
      <c r="F488" s="18"/>
      <c r="G488" s="120"/>
      <c r="H488" s="20"/>
      <c r="I488" s="10"/>
      <c r="J488" s="10"/>
      <c r="K488" s="10"/>
      <c r="L488" s="10"/>
      <c r="M488" s="19"/>
    </row>
    <row r="489" spans="1:13" s="11" customFormat="1">
      <c r="A489" s="8"/>
      <c r="B489" s="8"/>
      <c r="C489" s="8"/>
      <c r="D489" s="8"/>
      <c r="E489" s="18"/>
      <c r="F489" s="18"/>
      <c r="G489" s="117"/>
      <c r="H489" s="20"/>
      <c r="I489" s="117"/>
      <c r="J489" s="120"/>
      <c r="K489" s="10"/>
      <c r="L489" s="10"/>
      <c r="M489" s="19"/>
    </row>
    <row r="490" spans="1:13" s="11" customFormat="1">
      <c r="A490" s="8"/>
      <c r="B490" s="8"/>
      <c r="C490" s="8"/>
      <c r="D490" s="8"/>
      <c r="E490" s="18"/>
      <c r="F490" s="18"/>
      <c r="G490" s="117"/>
      <c r="H490" s="8"/>
      <c r="I490" s="117"/>
      <c r="J490" s="120"/>
      <c r="K490" s="10"/>
      <c r="L490" s="10"/>
      <c r="M490" s="19"/>
    </row>
    <row r="491" spans="1:13" s="11" customFormat="1">
      <c r="A491" s="8"/>
      <c r="B491" s="8"/>
      <c r="C491" s="8"/>
      <c r="D491" s="8"/>
      <c r="E491" s="18"/>
      <c r="F491" s="18"/>
      <c r="G491" s="8"/>
      <c r="H491" s="8"/>
      <c r="I491" s="117"/>
      <c r="J491" s="120"/>
      <c r="K491" s="8"/>
      <c r="L491" s="8"/>
      <c r="M491" s="19"/>
    </row>
    <row r="492" spans="1:13" s="11" customFormat="1">
      <c r="A492" s="8"/>
      <c r="B492" s="8"/>
      <c r="C492" s="8"/>
      <c r="D492" s="8"/>
      <c r="E492" s="18"/>
      <c r="F492" s="18"/>
      <c r="G492" s="8"/>
      <c r="H492" s="8"/>
      <c r="I492" s="117"/>
      <c r="J492" s="120"/>
      <c r="K492" s="8"/>
      <c r="L492" s="8"/>
      <c r="M492" s="19"/>
    </row>
    <row r="493" spans="1:13" s="11" customFormat="1">
      <c r="A493" s="8"/>
      <c r="B493" s="8"/>
      <c r="C493" s="8"/>
      <c r="D493" s="8"/>
      <c r="E493" s="18"/>
      <c r="F493" s="18"/>
      <c r="G493" s="10"/>
      <c r="H493" s="10"/>
      <c r="I493" s="10"/>
      <c r="J493" s="10"/>
      <c r="K493" s="19"/>
      <c r="L493" s="8"/>
      <c r="M493" s="19"/>
    </row>
    <row r="494" spans="1:13" s="11" customFormat="1">
      <c r="A494" s="8"/>
      <c r="B494" s="8"/>
      <c r="C494" s="8"/>
      <c r="D494" s="8"/>
      <c r="E494" s="18"/>
      <c r="F494" s="18"/>
      <c r="G494" s="117"/>
      <c r="H494" s="8"/>
      <c r="I494" s="10"/>
      <c r="J494" s="10"/>
      <c r="K494" s="10"/>
      <c r="L494" s="10"/>
      <c r="M494" s="20"/>
    </row>
    <row r="495" spans="1:13" s="11" customFormat="1">
      <c r="A495" s="8"/>
      <c r="B495" s="8"/>
      <c r="C495" s="8"/>
      <c r="D495" s="8"/>
      <c r="E495" s="18"/>
      <c r="F495" s="18"/>
      <c r="G495" s="117"/>
      <c r="H495" s="8"/>
      <c r="I495" s="8"/>
      <c r="J495" s="8"/>
      <c r="K495" s="10"/>
      <c r="L495" s="10"/>
      <c r="M495" s="19"/>
    </row>
    <row r="496" spans="1:13" s="11" customFormat="1">
      <c r="A496" s="8"/>
      <c r="B496" s="8"/>
      <c r="C496" s="8"/>
      <c r="D496" s="8"/>
      <c r="E496" s="121"/>
      <c r="F496" s="18"/>
      <c r="G496" s="117"/>
      <c r="H496" s="8"/>
      <c r="I496" s="8"/>
      <c r="J496" s="8"/>
      <c r="K496" s="10"/>
      <c r="L496" s="10"/>
      <c r="M496" s="19"/>
    </row>
    <row r="497" spans="1:13" s="11" customFormat="1">
      <c r="A497" s="8"/>
      <c r="B497" s="8"/>
      <c r="C497" s="8"/>
      <c r="D497" s="8"/>
      <c r="E497" s="121"/>
      <c r="F497" s="18"/>
      <c r="G497" s="117"/>
      <c r="H497" s="8"/>
      <c r="I497" s="8"/>
      <c r="J497" s="8"/>
      <c r="K497" s="10"/>
      <c r="L497" s="10"/>
      <c r="M497" s="19"/>
    </row>
    <row r="498" spans="1:13" s="11" customFormat="1">
      <c r="A498" s="8"/>
      <c r="B498" s="8"/>
      <c r="C498" s="8"/>
      <c r="D498" s="8"/>
      <c r="E498" s="18"/>
      <c r="F498" s="18"/>
      <c r="G498" s="117"/>
      <c r="H498" s="20"/>
      <c r="I498" s="8"/>
      <c r="J498" s="8"/>
      <c r="K498" s="10"/>
      <c r="L498" s="10"/>
      <c r="M498" s="19"/>
    </row>
    <row r="499" spans="1:13" s="11" customFormat="1">
      <c r="A499" s="8"/>
      <c r="B499" s="8"/>
      <c r="C499" s="8"/>
      <c r="D499" s="8"/>
      <c r="E499" s="18"/>
      <c r="F499" s="18"/>
      <c r="G499" s="117"/>
      <c r="H499" s="20"/>
      <c r="I499" s="8"/>
      <c r="J499" s="8"/>
      <c r="K499" s="10"/>
      <c r="L499" s="10"/>
      <c r="M499" s="19"/>
    </row>
    <row r="500" spans="1:13" s="11" customFormat="1">
      <c r="A500" s="8"/>
      <c r="B500" s="8"/>
      <c r="C500" s="8"/>
      <c r="D500" s="8"/>
      <c r="E500" s="122"/>
      <c r="F500" s="18"/>
      <c r="G500" s="120"/>
      <c r="H500" s="20"/>
      <c r="I500" s="10"/>
      <c r="J500" s="10"/>
      <c r="K500" s="10"/>
      <c r="L500" s="10"/>
      <c r="M500" s="19"/>
    </row>
    <row r="501" spans="1:13" s="11" customFormat="1">
      <c r="A501" s="8"/>
      <c r="B501" s="8"/>
      <c r="C501" s="8"/>
      <c r="D501" s="8"/>
      <c r="E501" s="18"/>
      <c r="F501" s="18"/>
      <c r="G501" s="117"/>
      <c r="H501" s="20"/>
      <c r="I501" s="117"/>
      <c r="J501" s="120"/>
      <c r="K501" s="10"/>
      <c r="L501" s="10"/>
      <c r="M501" s="19"/>
    </row>
    <row r="502" spans="1:13" s="11" customFormat="1">
      <c r="A502" s="8"/>
      <c r="B502" s="8"/>
      <c r="C502" s="8"/>
      <c r="D502" s="8"/>
      <c r="E502" s="18"/>
      <c r="F502" s="18"/>
      <c r="G502" s="117"/>
      <c r="H502" s="8"/>
      <c r="I502" s="117"/>
      <c r="J502" s="120"/>
      <c r="K502" s="10"/>
      <c r="L502" s="10"/>
      <c r="M502" s="19"/>
    </row>
    <row r="503" spans="1:13" s="11" customFormat="1">
      <c r="A503" s="8"/>
      <c r="B503" s="8"/>
      <c r="C503" s="8"/>
      <c r="D503" s="8"/>
      <c r="E503" s="18"/>
      <c r="F503" s="18"/>
      <c r="G503" s="8"/>
      <c r="H503" s="8"/>
      <c r="I503" s="117"/>
      <c r="J503" s="120"/>
      <c r="K503" s="8"/>
      <c r="L503" s="8"/>
      <c r="M503" s="19"/>
    </row>
    <row r="504" spans="1:13" s="11" customFormat="1">
      <c r="A504" s="8"/>
      <c r="B504" s="8"/>
      <c r="C504" s="8"/>
      <c r="D504" s="8"/>
      <c r="E504" s="18"/>
      <c r="F504" s="18"/>
      <c r="G504" s="8"/>
      <c r="H504" s="8"/>
      <c r="I504" s="117"/>
      <c r="J504" s="120"/>
      <c r="K504" s="8"/>
      <c r="L504" s="8"/>
      <c r="M504" s="19"/>
    </row>
    <row r="505" spans="1:13" s="11" customFormat="1">
      <c r="A505" s="8"/>
      <c r="B505" s="8"/>
      <c r="C505" s="8"/>
      <c r="D505" s="8"/>
      <c r="E505" s="18"/>
      <c r="F505" s="18"/>
      <c r="G505" s="10"/>
      <c r="H505" s="10"/>
      <c r="I505" s="10"/>
      <c r="J505" s="10"/>
      <c r="K505" s="19"/>
      <c r="L505" s="8"/>
      <c r="M505" s="19"/>
    </row>
    <row r="506" spans="1:13" s="11" customFormat="1">
      <c r="A506" s="8"/>
      <c r="B506" s="8"/>
      <c r="C506" s="8"/>
      <c r="D506" s="8"/>
      <c r="E506" s="18"/>
      <c r="F506" s="18"/>
      <c r="G506" s="117"/>
      <c r="H506" s="8"/>
      <c r="I506" s="10"/>
      <c r="J506" s="10"/>
      <c r="K506" s="10"/>
      <c r="L506" s="10"/>
      <c r="M506" s="20"/>
    </row>
    <row r="507" spans="1:13" s="11" customFormat="1">
      <c r="A507" s="8"/>
      <c r="B507" s="8"/>
      <c r="C507" s="8"/>
      <c r="D507" s="8"/>
      <c r="E507" s="18"/>
      <c r="F507" s="18"/>
      <c r="G507" s="117"/>
      <c r="H507" s="8"/>
      <c r="I507" s="8"/>
      <c r="J507" s="8"/>
      <c r="K507" s="10"/>
      <c r="L507" s="10"/>
      <c r="M507" s="19"/>
    </row>
    <row r="508" spans="1:13" s="11" customFormat="1">
      <c r="A508" s="87"/>
      <c r="B508" s="87"/>
      <c r="C508" s="8"/>
      <c r="D508" s="87"/>
      <c r="E508" s="87"/>
      <c r="F508" s="87"/>
      <c r="G508" s="87"/>
      <c r="H508" s="87"/>
      <c r="I508" s="87"/>
      <c r="J508" s="87"/>
      <c r="K508" s="87"/>
      <c r="L508" s="87"/>
      <c r="M508" s="87"/>
    </row>
    <row r="509" spans="1:13" s="11" customFormat="1">
      <c r="A509" s="8"/>
      <c r="B509" s="8"/>
      <c r="C509" s="87"/>
      <c r="D509" s="8"/>
      <c r="E509" s="121"/>
      <c r="F509" s="18"/>
      <c r="G509" s="117"/>
      <c r="H509" s="8"/>
      <c r="I509" s="8"/>
      <c r="J509" s="8"/>
      <c r="K509" s="10"/>
      <c r="L509" s="10"/>
      <c r="M509" s="19"/>
    </row>
    <row r="510" spans="1:13" s="11" customFormat="1">
      <c r="A510" s="8"/>
      <c r="B510" s="8"/>
      <c r="C510" s="8"/>
      <c r="D510" s="8"/>
      <c r="E510" s="121"/>
      <c r="F510" s="18"/>
      <c r="G510" s="117"/>
      <c r="H510" s="8"/>
      <c r="I510" s="8"/>
      <c r="J510" s="8"/>
      <c r="K510" s="10"/>
      <c r="L510" s="10"/>
      <c r="M510" s="19"/>
    </row>
    <row r="511" spans="1:13" s="11" customFormat="1">
      <c r="A511" s="8"/>
      <c r="B511" s="8"/>
      <c r="C511" s="8"/>
      <c r="D511" s="8"/>
      <c r="E511" s="18"/>
      <c r="F511" s="18"/>
      <c r="G511" s="117"/>
      <c r="H511" s="20"/>
      <c r="I511" s="8"/>
      <c r="J511" s="8"/>
      <c r="K511" s="10"/>
      <c r="L511" s="10"/>
      <c r="M511" s="19"/>
    </row>
    <row r="512" spans="1:13" s="11" customFormat="1">
      <c r="A512" s="8"/>
      <c r="B512" s="8"/>
      <c r="C512" s="8"/>
      <c r="D512" s="8"/>
      <c r="E512" s="18"/>
      <c r="F512" s="18"/>
      <c r="G512" s="117"/>
      <c r="H512" s="20"/>
      <c r="I512" s="8"/>
      <c r="J512" s="8"/>
      <c r="K512" s="10"/>
      <c r="L512" s="10"/>
      <c r="M512" s="19"/>
    </row>
    <row r="513" spans="1:13" s="11" customFormat="1">
      <c r="A513" s="8"/>
      <c r="B513" s="8"/>
      <c r="C513" s="8"/>
      <c r="D513" s="8"/>
      <c r="E513" s="122"/>
      <c r="F513" s="18"/>
      <c r="G513" s="120"/>
      <c r="H513" s="20"/>
      <c r="I513" s="10"/>
      <c r="J513" s="10"/>
      <c r="K513" s="10"/>
      <c r="L513" s="10"/>
      <c r="M513" s="19"/>
    </row>
    <row r="514" spans="1:13" s="11" customFormat="1">
      <c r="A514" s="8"/>
      <c r="B514" s="8"/>
      <c r="C514" s="8"/>
      <c r="D514" s="8"/>
      <c r="E514" s="18"/>
      <c r="F514" s="18"/>
      <c r="G514" s="117"/>
      <c r="H514" s="20"/>
      <c r="I514" s="117"/>
      <c r="J514" s="120"/>
      <c r="K514" s="10"/>
      <c r="L514" s="10"/>
      <c r="M514" s="19"/>
    </row>
    <row r="515" spans="1:13" s="11" customFormat="1">
      <c r="A515" s="8"/>
      <c r="B515" s="8"/>
      <c r="C515" s="8"/>
      <c r="D515" s="8"/>
      <c r="E515" s="18"/>
      <c r="F515" s="18"/>
      <c r="G515" s="117"/>
      <c r="H515" s="8"/>
      <c r="I515" s="117"/>
      <c r="J515" s="120"/>
      <c r="K515" s="10"/>
      <c r="L515" s="10"/>
      <c r="M515" s="19"/>
    </row>
    <row r="516" spans="1:13" s="11" customFormat="1">
      <c r="A516" s="8"/>
      <c r="B516" s="8"/>
      <c r="C516" s="8"/>
      <c r="D516" s="8"/>
      <c r="E516" s="18"/>
      <c r="F516" s="18"/>
      <c r="G516" s="8"/>
      <c r="H516" s="8"/>
      <c r="I516" s="117"/>
      <c r="J516" s="120"/>
      <c r="K516" s="8"/>
      <c r="L516" s="8"/>
      <c r="M516" s="19"/>
    </row>
    <row r="517" spans="1:13" s="11" customFormat="1">
      <c r="A517" s="8"/>
      <c r="B517" s="8"/>
      <c r="C517" s="8"/>
      <c r="D517" s="8"/>
      <c r="E517" s="18"/>
      <c r="F517" s="18"/>
      <c r="G517" s="8"/>
      <c r="H517" s="8"/>
      <c r="I517" s="117"/>
      <c r="J517" s="120"/>
      <c r="K517" s="8"/>
      <c r="L517" s="8"/>
      <c r="M517" s="19"/>
    </row>
    <row r="518" spans="1:13" s="11" customFormat="1">
      <c r="A518" s="8"/>
      <c r="B518" s="8"/>
      <c r="C518" s="8"/>
      <c r="D518" s="8"/>
      <c r="E518" s="18"/>
      <c r="F518" s="18"/>
      <c r="G518" s="10"/>
      <c r="H518" s="10"/>
      <c r="I518" s="10"/>
      <c r="J518" s="10"/>
      <c r="K518" s="19"/>
      <c r="L518" s="8"/>
      <c r="M518" s="19"/>
    </row>
    <row r="519" spans="1:13" s="11" customFormat="1">
      <c r="A519" s="8"/>
      <c r="B519" s="8"/>
      <c r="C519" s="8"/>
      <c r="D519" s="8"/>
      <c r="E519" s="18"/>
      <c r="F519" s="18"/>
      <c r="G519" s="117"/>
      <c r="H519" s="8"/>
      <c r="I519" s="10"/>
      <c r="J519" s="10"/>
      <c r="K519" s="10"/>
      <c r="L519" s="10"/>
      <c r="M519" s="20"/>
    </row>
    <row r="520" spans="1:13" s="11" customFormat="1">
      <c r="A520" s="8"/>
      <c r="B520" s="8"/>
      <c r="C520" s="8"/>
      <c r="D520" s="8"/>
      <c r="E520" s="18"/>
      <c r="F520" s="18"/>
      <c r="G520" s="117"/>
      <c r="H520" s="8"/>
      <c r="I520" s="8"/>
      <c r="J520" s="8"/>
      <c r="K520" s="10"/>
      <c r="L520" s="10"/>
      <c r="M520" s="19"/>
    </row>
    <row r="521" spans="1:13" s="11" customFormat="1">
      <c r="A521" s="8"/>
      <c r="B521" s="8"/>
      <c r="C521" s="8"/>
      <c r="D521" s="8"/>
      <c r="E521" s="121"/>
      <c r="F521" s="18"/>
      <c r="G521" s="117"/>
      <c r="H521" s="8"/>
      <c r="I521" s="8"/>
      <c r="J521" s="8"/>
      <c r="K521" s="10"/>
      <c r="L521" s="10"/>
      <c r="M521" s="19"/>
    </row>
    <row r="522" spans="1:13" s="11" customFormat="1">
      <c r="A522" s="8"/>
      <c r="B522" s="8"/>
      <c r="C522" s="8"/>
      <c r="D522" s="8"/>
      <c r="E522" s="121"/>
      <c r="F522" s="18"/>
      <c r="G522" s="117"/>
      <c r="H522" s="8"/>
      <c r="I522" s="8"/>
      <c r="J522" s="8"/>
      <c r="K522" s="10"/>
      <c r="L522" s="10"/>
      <c r="M522" s="19"/>
    </row>
    <row r="523" spans="1:13" s="11" customFormat="1">
      <c r="A523" s="8"/>
      <c r="B523" s="8"/>
      <c r="C523" s="8"/>
      <c r="D523" s="8"/>
      <c r="E523" s="18"/>
      <c r="F523" s="18"/>
      <c r="G523" s="117"/>
      <c r="H523" s="20"/>
      <c r="I523" s="8"/>
      <c r="J523" s="8"/>
      <c r="K523" s="10"/>
      <c r="L523" s="10"/>
      <c r="M523" s="19"/>
    </row>
    <row r="524" spans="1:13" s="11" customFormat="1">
      <c r="A524" s="8"/>
      <c r="B524" s="8"/>
      <c r="C524" s="8"/>
      <c r="D524" s="8"/>
      <c r="E524" s="18"/>
      <c r="F524" s="18"/>
      <c r="G524" s="117"/>
      <c r="H524" s="20"/>
      <c r="I524" s="8"/>
      <c r="J524" s="8"/>
      <c r="K524" s="10"/>
      <c r="L524" s="10"/>
      <c r="M524" s="19"/>
    </row>
    <row r="525" spans="1:13" s="11" customFormat="1">
      <c r="A525" s="8"/>
      <c r="B525" s="8"/>
      <c r="C525" s="8"/>
      <c r="D525" s="8"/>
      <c r="E525" s="122"/>
      <c r="F525" s="18"/>
      <c r="G525" s="120"/>
      <c r="H525" s="20"/>
      <c r="I525" s="10"/>
      <c r="J525" s="10"/>
      <c r="K525" s="10"/>
      <c r="L525" s="10"/>
      <c r="M525" s="19"/>
    </row>
    <row r="526" spans="1:13" s="11" customFormat="1">
      <c r="A526" s="8"/>
      <c r="B526" s="8"/>
      <c r="C526" s="8"/>
      <c r="D526" s="8"/>
      <c r="E526" s="18"/>
      <c r="F526" s="18"/>
      <c r="G526" s="117"/>
      <c r="H526" s="20"/>
      <c r="I526" s="117"/>
      <c r="J526" s="120"/>
      <c r="K526" s="10"/>
      <c r="L526" s="10"/>
      <c r="M526" s="19"/>
    </row>
    <row r="527" spans="1:13" s="11" customFormat="1">
      <c r="A527" s="8"/>
      <c r="B527" s="8"/>
      <c r="C527" s="8"/>
      <c r="D527" s="8"/>
      <c r="E527" s="18"/>
      <c r="F527" s="18"/>
      <c r="G527" s="117"/>
      <c r="H527" s="8"/>
      <c r="I527" s="117"/>
      <c r="J527" s="120"/>
      <c r="K527" s="10"/>
      <c r="L527" s="10"/>
      <c r="M527" s="19"/>
    </row>
    <row r="528" spans="1:13" s="11" customFormat="1">
      <c r="A528" s="8"/>
      <c r="B528" s="8"/>
      <c r="C528" s="8"/>
      <c r="D528" s="8"/>
      <c r="E528" s="18"/>
      <c r="F528" s="18"/>
      <c r="G528" s="8"/>
      <c r="H528" s="8"/>
      <c r="I528" s="8"/>
      <c r="J528" s="8"/>
      <c r="K528" s="8"/>
      <c r="L528" s="8"/>
      <c r="M528" s="8"/>
    </row>
    <row r="529" spans="1:13" s="11" customFormat="1">
      <c r="A529" s="8"/>
      <c r="B529" s="8"/>
      <c r="C529" s="8"/>
      <c r="D529" s="8"/>
      <c r="E529" s="18"/>
      <c r="F529" s="18"/>
      <c r="G529" s="8"/>
      <c r="H529" s="8"/>
      <c r="I529" s="117"/>
      <c r="J529" s="120"/>
      <c r="K529" s="8"/>
      <c r="L529" s="8"/>
      <c r="M529" s="19"/>
    </row>
    <row r="530" spans="1:13" s="11" customFormat="1">
      <c r="A530" s="8"/>
      <c r="B530" s="8"/>
      <c r="C530" s="8"/>
      <c r="D530" s="8"/>
      <c r="E530" s="18"/>
      <c r="F530" s="18"/>
      <c r="G530" s="10"/>
      <c r="H530" s="10"/>
      <c r="I530" s="10"/>
      <c r="J530" s="10"/>
      <c r="K530" s="19"/>
      <c r="L530" s="8"/>
      <c r="M530" s="19"/>
    </row>
    <row r="531" spans="1:13" s="11" customFormat="1">
      <c r="A531" s="8"/>
      <c r="B531" s="8"/>
      <c r="C531" s="8"/>
      <c r="D531" s="8"/>
      <c r="E531" s="18"/>
      <c r="F531" s="18"/>
      <c r="G531" s="117"/>
      <c r="H531" s="8"/>
      <c r="I531" s="117"/>
      <c r="J531" s="117"/>
      <c r="K531" s="10"/>
      <c r="L531" s="10"/>
      <c r="M531" s="20"/>
    </row>
    <row r="532" spans="1:13" s="11" customFormat="1">
      <c r="A532" s="8"/>
      <c r="B532" s="8"/>
      <c r="C532" s="8"/>
      <c r="D532" s="8"/>
      <c r="E532" s="18"/>
      <c r="F532" s="18"/>
      <c r="G532" s="117"/>
      <c r="H532" s="8"/>
      <c r="I532" s="8"/>
      <c r="J532" s="8"/>
      <c r="K532" s="10"/>
      <c r="L532" s="10"/>
      <c r="M532" s="19"/>
    </row>
    <row r="533" spans="1:13" s="11" customFormat="1">
      <c r="A533" s="8"/>
      <c r="B533" s="8"/>
      <c r="C533" s="8"/>
      <c r="D533" s="8"/>
      <c r="E533" s="121"/>
      <c r="F533" s="18"/>
      <c r="G533" s="117"/>
      <c r="H533" s="8"/>
      <c r="I533" s="8"/>
      <c r="J533" s="8"/>
      <c r="K533" s="10"/>
      <c r="L533" s="10"/>
      <c r="M533" s="19"/>
    </row>
    <row r="534" spans="1:13" s="11" customFormat="1">
      <c r="A534" s="8"/>
      <c r="B534" s="8"/>
      <c r="C534" s="8"/>
      <c r="D534" s="8"/>
      <c r="E534" s="121"/>
      <c r="F534" s="18"/>
      <c r="G534" s="117"/>
      <c r="H534" s="8"/>
      <c r="I534" s="10"/>
      <c r="J534" s="10"/>
      <c r="K534" s="10"/>
      <c r="L534" s="10"/>
      <c r="M534" s="19"/>
    </row>
    <row r="535" spans="1:13" s="11" customFormat="1">
      <c r="A535" s="8"/>
      <c r="B535" s="8"/>
      <c r="C535" s="8"/>
      <c r="D535" s="8"/>
      <c r="E535" s="18"/>
      <c r="F535" s="18"/>
      <c r="G535" s="117"/>
      <c r="H535" s="20"/>
      <c r="I535" s="117"/>
      <c r="J535" s="120"/>
      <c r="K535" s="10"/>
      <c r="L535" s="10"/>
      <c r="M535" s="19"/>
    </row>
    <row r="536" spans="1:13" s="11" customFormat="1">
      <c r="A536" s="8"/>
      <c r="B536" s="8"/>
      <c r="C536" s="8"/>
      <c r="D536" s="8"/>
      <c r="E536" s="18"/>
      <c r="F536" s="18"/>
      <c r="G536" s="117"/>
      <c r="H536" s="20"/>
      <c r="I536" s="10"/>
      <c r="J536" s="10"/>
      <c r="K536" s="10"/>
      <c r="L536" s="10"/>
      <c r="M536" s="19"/>
    </row>
    <row r="537" spans="1:13" s="11" customFormat="1">
      <c r="A537" s="8"/>
      <c r="B537" s="8"/>
      <c r="C537" s="8"/>
      <c r="D537" s="8"/>
      <c r="E537" s="122"/>
      <c r="F537" s="18"/>
      <c r="G537" s="120"/>
      <c r="H537" s="20"/>
      <c r="I537" s="117"/>
      <c r="J537" s="117"/>
      <c r="K537" s="10"/>
      <c r="L537" s="10"/>
      <c r="M537" s="19"/>
    </row>
    <row r="538" spans="1:13" s="11" customFormat="1">
      <c r="A538" s="8"/>
      <c r="B538" s="8"/>
      <c r="C538" s="8"/>
      <c r="D538" s="8"/>
      <c r="E538" s="18"/>
      <c r="F538" s="18"/>
      <c r="G538" s="117"/>
      <c r="H538" s="20"/>
      <c r="I538" s="8"/>
      <c r="J538" s="8"/>
      <c r="K538" s="10"/>
      <c r="L538" s="10"/>
      <c r="M538" s="19"/>
    </row>
    <row r="539" spans="1:13" s="11" customFormat="1">
      <c r="A539" s="8"/>
      <c r="B539" s="128"/>
      <c r="C539" s="8"/>
      <c r="D539" s="8"/>
      <c r="E539" s="18"/>
      <c r="F539" s="18"/>
      <c r="G539" s="117"/>
      <c r="H539" s="8"/>
      <c r="I539" s="8"/>
      <c r="J539" s="8"/>
      <c r="K539" s="19"/>
      <c r="L539" s="19"/>
      <c r="M539" s="19"/>
    </row>
    <row r="540" spans="1:13" s="11" customFormat="1">
      <c r="A540" s="8"/>
      <c r="B540" s="8"/>
      <c r="C540" s="8"/>
      <c r="D540" s="8"/>
      <c r="E540" s="18"/>
      <c r="F540" s="18"/>
      <c r="G540" s="8"/>
      <c r="H540" s="8"/>
      <c r="I540" s="8"/>
      <c r="J540" s="8"/>
      <c r="K540" s="8"/>
      <c r="L540" s="8"/>
      <c r="M540" s="8"/>
    </row>
    <row r="541" spans="1:13" s="11" customFormat="1">
      <c r="A541" s="8"/>
      <c r="B541" s="8"/>
      <c r="C541" s="8"/>
      <c r="D541" s="8"/>
      <c r="E541" s="18"/>
      <c r="F541" s="18"/>
      <c r="G541" s="8"/>
      <c r="H541" s="8"/>
      <c r="I541" s="117"/>
      <c r="J541" s="120"/>
      <c r="K541" s="8"/>
      <c r="L541" s="8"/>
      <c r="M541" s="19"/>
    </row>
    <row r="542" spans="1:13" s="11" customFormat="1">
      <c r="A542" s="8"/>
      <c r="B542" s="8"/>
      <c r="C542" s="8"/>
      <c r="D542" s="8"/>
      <c r="E542" s="18"/>
      <c r="F542" s="18"/>
      <c r="G542" s="10"/>
      <c r="H542" s="10"/>
      <c r="I542" s="10"/>
      <c r="J542" s="10"/>
      <c r="K542" s="19"/>
      <c r="L542" s="8"/>
      <c r="M542" s="19"/>
    </row>
    <row r="543" spans="1:13" s="11" customFormat="1">
      <c r="A543" s="87"/>
      <c r="B543" s="87"/>
      <c r="C543" s="8"/>
      <c r="D543" s="87"/>
      <c r="E543" s="87"/>
      <c r="F543" s="87"/>
      <c r="G543" s="87"/>
      <c r="H543" s="87"/>
      <c r="I543" s="87"/>
      <c r="J543" s="87"/>
      <c r="K543" s="87"/>
      <c r="L543" s="87"/>
      <c r="M543" s="87"/>
    </row>
    <row r="544" spans="1:13" s="11" customFormat="1">
      <c r="A544" s="8"/>
      <c r="B544" s="8"/>
      <c r="C544" s="8"/>
      <c r="D544" s="8"/>
      <c r="E544" s="18"/>
      <c r="F544" s="18"/>
      <c r="G544" s="117"/>
      <c r="H544" s="8"/>
      <c r="I544" s="117"/>
      <c r="J544" s="117"/>
      <c r="K544" s="10"/>
      <c r="L544" s="10"/>
      <c r="M544" s="20"/>
    </row>
    <row r="545" spans="1:13" s="11" customFormat="1">
      <c r="A545" s="8"/>
      <c r="B545" s="8"/>
      <c r="C545" s="87"/>
      <c r="D545" s="8"/>
      <c r="E545" s="18"/>
      <c r="F545" s="18"/>
      <c r="G545" s="117"/>
      <c r="H545" s="8"/>
      <c r="I545" s="8"/>
      <c r="J545" s="8"/>
      <c r="K545" s="10"/>
      <c r="L545" s="10"/>
      <c r="M545" s="19"/>
    </row>
    <row r="546" spans="1:13" s="11" customFormat="1">
      <c r="A546" s="8"/>
      <c r="B546" s="8"/>
      <c r="C546" s="8"/>
      <c r="D546" s="8"/>
      <c r="E546" s="121"/>
      <c r="F546" s="18"/>
      <c r="G546" s="117"/>
      <c r="H546" s="8"/>
      <c r="I546" s="8"/>
      <c r="J546" s="8"/>
      <c r="K546" s="10"/>
      <c r="L546" s="10"/>
      <c r="M546" s="19"/>
    </row>
    <row r="547" spans="1:13" s="11" customFormat="1">
      <c r="A547" s="8"/>
      <c r="B547" s="8"/>
      <c r="C547" s="8"/>
      <c r="D547" s="8"/>
      <c r="E547" s="121"/>
      <c r="F547" s="18"/>
      <c r="G547" s="117"/>
      <c r="H547" s="8"/>
      <c r="I547" s="10"/>
      <c r="J547" s="10"/>
      <c r="K547" s="10"/>
      <c r="L547" s="10"/>
      <c r="M547" s="19"/>
    </row>
    <row r="548" spans="1:13" s="11" customFormat="1">
      <c r="A548" s="8"/>
      <c r="B548" s="8"/>
      <c r="C548" s="8"/>
      <c r="D548" s="8"/>
      <c r="E548" s="18"/>
      <c r="F548" s="18"/>
      <c r="G548" s="117"/>
      <c r="H548" s="20"/>
      <c r="I548" s="117"/>
      <c r="J548" s="120"/>
      <c r="K548" s="10"/>
      <c r="L548" s="10"/>
      <c r="M548" s="19"/>
    </row>
    <row r="549" spans="1:13" s="11" customFormat="1">
      <c r="A549" s="8"/>
      <c r="B549" s="8"/>
      <c r="C549" s="8"/>
      <c r="D549" s="8"/>
      <c r="E549" s="18"/>
      <c r="F549" s="18"/>
      <c r="G549" s="117"/>
      <c r="H549" s="20"/>
      <c r="I549" s="10"/>
      <c r="J549" s="10"/>
      <c r="K549" s="10"/>
      <c r="L549" s="10"/>
      <c r="M549" s="19"/>
    </row>
    <row r="550" spans="1:13" s="11" customFormat="1">
      <c r="A550" s="8"/>
      <c r="B550" s="8"/>
      <c r="C550" s="8"/>
      <c r="D550" s="8"/>
      <c r="E550" s="122"/>
      <c r="F550" s="18"/>
      <c r="G550" s="120"/>
      <c r="H550" s="20"/>
      <c r="I550" s="117"/>
      <c r="J550" s="117"/>
      <c r="K550" s="10"/>
      <c r="L550" s="10"/>
      <c r="M550" s="19"/>
    </row>
    <row r="551" spans="1:13" s="11" customFormat="1">
      <c r="A551" s="8"/>
      <c r="B551" s="8"/>
      <c r="C551" s="8"/>
      <c r="D551" s="8"/>
      <c r="E551" s="18"/>
      <c r="F551" s="18"/>
      <c r="G551" s="117"/>
      <c r="H551" s="20"/>
      <c r="I551" s="8"/>
      <c r="J551" s="8"/>
      <c r="K551" s="10"/>
      <c r="L551" s="10"/>
      <c r="M551" s="19"/>
    </row>
    <row r="552" spans="1:13" s="11" customFormat="1">
      <c r="A552" s="8"/>
      <c r="B552" s="128"/>
      <c r="C552" s="8"/>
      <c r="D552" s="8"/>
      <c r="E552" s="18"/>
      <c r="F552" s="18"/>
      <c r="G552" s="117"/>
      <c r="H552" s="8"/>
      <c r="I552" s="8"/>
      <c r="J552" s="8"/>
      <c r="K552" s="19"/>
      <c r="L552" s="19"/>
      <c r="M552" s="19"/>
    </row>
    <row r="553" spans="1:13" s="11" customFormat="1">
      <c r="A553" s="8"/>
      <c r="B553" s="8"/>
      <c r="C553" s="8"/>
      <c r="D553" s="8"/>
      <c r="E553" s="18"/>
      <c r="F553" s="18"/>
      <c r="G553" s="8"/>
      <c r="H553" s="8"/>
      <c r="I553" s="8"/>
      <c r="J553" s="8"/>
      <c r="K553" s="8"/>
      <c r="L553" s="8"/>
      <c r="M553" s="8"/>
    </row>
    <row r="554" spans="1:13" s="11" customFormat="1">
      <c r="A554" s="8"/>
      <c r="B554" s="8"/>
      <c r="C554" s="8"/>
      <c r="D554" s="8"/>
      <c r="E554" s="18"/>
      <c r="F554" s="18"/>
      <c r="G554" s="8"/>
      <c r="H554" s="8"/>
      <c r="I554" s="117"/>
      <c r="J554" s="120"/>
      <c r="K554" s="8"/>
      <c r="L554" s="8"/>
      <c r="M554" s="19"/>
    </row>
    <row r="555" spans="1:13" s="11" customFormat="1">
      <c r="A555" s="8"/>
      <c r="B555" s="8"/>
      <c r="C555" s="8"/>
      <c r="D555" s="8"/>
      <c r="E555" s="18"/>
      <c r="F555" s="18"/>
      <c r="G555" s="10"/>
      <c r="H555" s="10"/>
      <c r="I555" s="10"/>
      <c r="J555" s="10"/>
      <c r="K555" s="19"/>
      <c r="L555" s="8"/>
      <c r="M555" s="19"/>
    </row>
    <row r="556" spans="1:13" s="11" customFormat="1">
      <c r="A556" s="8"/>
      <c r="B556" s="8"/>
      <c r="C556" s="8"/>
      <c r="D556" s="8"/>
      <c r="E556" s="18"/>
      <c r="F556" s="18"/>
      <c r="G556" s="117"/>
      <c r="H556" s="8"/>
      <c r="I556" s="117"/>
      <c r="J556" s="117"/>
      <c r="K556" s="10"/>
      <c r="L556" s="10"/>
      <c r="M556" s="20"/>
    </row>
    <row r="557" spans="1:13" s="11" customFormat="1">
      <c r="A557" s="8"/>
      <c r="B557" s="8"/>
      <c r="C557" s="8"/>
      <c r="D557" s="8"/>
      <c r="E557" s="18"/>
      <c r="F557" s="18"/>
      <c r="G557" s="117"/>
      <c r="H557" s="8"/>
      <c r="I557" s="8"/>
      <c r="J557" s="8"/>
      <c r="K557" s="10"/>
      <c r="L557" s="10"/>
      <c r="M557" s="19"/>
    </row>
    <row r="558" spans="1:13" s="11" customFormat="1">
      <c r="A558" s="8"/>
      <c r="B558" s="8"/>
      <c r="C558" s="8"/>
      <c r="D558" s="8"/>
      <c r="E558" s="121"/>
      <c r="F558" s="18"/>
      <c r="G558" s="117"/>
      <c r="H558" s="8"/>
      <c r="I558" s="8"/>
      <c r="J558" s="8"/>
      <c r="K558" s="10"/>
      <c r="L558" s="10"/>
      <c r="M558" s="19"/>
    </row>
    <row r="559" spans="1:13" s="11" customFormat="1">
      <c r="A559" s="8"/>
      <c r="B559" s="8"/>
      <c r="C559" s="8"/>
      <c r="D559" s="8"/>
      <c r="E559" s="121"/>
      <c r="F559" s="18"/>
      <c r="G559" s="117"/>
      <c r="H559" s="8"/>
      <c r="I559" s="10"/>
      <c r="J559" s="10"/>
      <c r="K559" s="10"/>
      <c r="L559" s="10"/>
      <c r="M559" s="19"/>
    </row>
    <row r="560" spans="1:13" s="11" customFormat="1">
      <c r="A560" s="8"/>
      <c r="B560" s="8"/>
      <c r="C560" s="8"/>
      <c r="D560" s="8"/>
      <c r="E560" s="18"/>
      <c r="F560" s="18"/>
      <c r="G560" s="117"/>
      <c r="H560" s="20"/>
      <c r="I560" s="117"/>
      <c r="J560" s="120"/>
      <c r="K560" s="10"/>
      <c r="L560" s="10"/>
      <c r="M560" s="19"/>
    </row>
    <row r="561" spans="1:13" s="11" customFormat="1">
      <c r="A561" s="8"/>
      <c r="B561" s="8"/>
      <c r="C561" s="8"/>
      <c r="D561" s="8"/>
      <c r="E561" s="18"/>
      <c r="F561" s="18"/>
      <c r="G561" s="117"/>
      <c r="H561" s="20"/>
      <c r="I561" s="10"/>
      <c r="J561" s="10"/>
      <c r="K561" s="10"/>
      <c r="L561" s="10"/>
      <c r="M561" s="19"/>
    </row>
    <row r="562" spans="1:13" s="11" customFormat="1">
      <c r="A562" s="8"/>
      <c r="B562" s="8"/>
      <c r="C562" s="8"/>
      <c r="D562" s="8"/>
      <c r="E562" s="122"/>
      <c r="F562" s="18"/>
      <c r="G562" s="120"/>
      <c r="H562" s="20"/>
      <c r="I562" s="117"/>
      <c r="J562" s="117"/>
      <c r="K562" s="10"/>
      <c r="L562" s="10"/>
      <c r="M562" s="19"/>
    </row>
    <row r="563" spans="1:13" s="11" customFormat="1">
      <c r="A563" s="8"/>
      <c r="B563" s="8"/>
      <c r="C563" s="8"/>
      <c r="D563" s="8"/>
      <c r="E563" s="18"/>
      <c r="F563" s="18"/>
      <c r="G563" s="117"/>
      <c r="H563" s="20"/>
      <c r="I563" s="8"/>
      <c r="J563" s="8"/>
      <c r="K563" s="10"/>
      <c r="L563" s="10"/>
      <c r="M563" s="19"/>
    </row>
    <row r="564" spans="1:13" s="11" customFormat="1">
      <c r="A564" s="8"/>
      <c r="B564" s="128"/>
      <c r="C564" s="8"/>
      <c r="D564" s="8"/>
      <c r="E564" s="18"/>
      <c r="F564" s="18"/>
      <c r="G564" s="117"/>
      <c r="H564" s="8"/>
      <c r="I564" s="8"/>
      <c r="J564" s="8"/>
      <c r="K564" s="19"/>
      <c r="L564" s="19"/>
      <c r="M564" s="19"/>
    </row>
    <row r="565" spans="1:13" s="11" customFormat="1">
      <c r="A565" s="8"/>
      <c r="B565" s="8"/>
      <c r="C565" s="8"/>
      <c r="D565" s="8"/>
      <c r="E565" s="18"/>
      <c r="F565" s="18"/>
      <c r="G565" s="8"/>
      <c r="H565" s="8"/>
      <c r="I565" s="8"/>
      <c r="J565" s="8"/>
      <c r="K565" s="8"/>
      <c r="L565" s="8"/>
      <c r="M565" s="8"/>
    </row>
    <row r="566" spans="1:13" s="11" customFormat="1">
      <c r="A566" s="8"/>
      <c r="B566" s="8"/>
      <c r="C566" s="8"/>
      <c r="D566" s="8"/>
      <c r="E566" s="18"/>
      <c r="F566" s="18"/>
      <c r="G566" s="8"/>
      <c r="H566" s="8"/>
      <c r="I566" s="117"/>
      <c r="J566" s="120"/>
      <c r="K566" s="8"/>
      <c r="L566" s="8"/>
      <c r="M566" s="19"/>
    </row>
    <row r="567" spans="1:13" s="11" customFormat="1">
      <c r="A567" s="8"/>
      <c r="B567" s="8"/>
      <c r="C567" s="8"/>
      <c r="D567" s="8"/>
      <c r="E567" s="18"/>
      <c r="F567" s="18"/>
      <c r="G567" s="10"/>
      <c r="H567" s="10"/>
      <c r="I567" s="10"/>
      <c r="J567" s="10"/>
      <c r="K567" s="19"/>
      <c r="L567" s="8"/>
      <c r="M567" s="19"/>
    </row>
    <row r="568" spans="1:13" s="11" customFormat="1">
      <c r="A568" s="8"/>
      <c r="B568" s="8"/>
      <c r="C568" s="8"/>
      <c r="D568" s="8"/>
      <c r="E568" s="18"/>
      <c r="F568" s="18"/>
      <c r="G568" s="117"/>
      <c r="H568" s="8"/>
      <c r="I568" s="117"/>
      <c r="J568" s="117"/>
      <c r="K568" s="10"/>
      <c r="L568" s="10"/>
      <c r="M568" s="20"/>
    </row>
    <row r="569" spans="1:13" s="11" customFormat="1">
      <c r="A569" s="8"/>
      <c r="B569" s="8"/>
      <c r="C569" s="8"/>
      <c r="D569" s="8"/>
      <c r="E569" s="18"/>
      <c r="F569" s="18"/>
      <c r="G569" s="117"/>
      <c r="H569" s="8"/>
      <c r="I569" s="8"/>
      <c r="J569" s="8"/>
      <c r="K569" s="10"/>
      <c r="L569" s="10"/>
      <c r="M569" s="19"/>
    </row>
    <row r="570" spans="1:13" s="11" customFormat="1">
      <c r="A570" s="8"/>
      <c r="B570" s="8"/>
      <c r="C570" s="8"/>
      <c r="D570" s="8"/>
      <c r="E570" s="121"/>
      <c r="F570" s="18"/>
      <c r="G570" s="117"/>
      <c r="H570" s="8"/>
      <c r="I570" s="8"/>
      <c r="J570" s="8"/>
      <c r="K570" s="10"/>
      <c r="L570" s="10"/>
      <c r="M570" s="19"/>
    </row>
    <row r="571" spans="1:13" s="11" customFormat="1">
      <c r="A571" s="8"/>
      <c r="B571" s="8"/>
      <c r="C571" s="8"/>
      <c r="D571" s="8"/>
      <c r="E571" s="121"/>
      <c r="F571" s="18"/>
      <c r="G571" s="117"/>
      <c r="H571" s="8"/>
      <c r="I571" s="10"/>
      <c r="J571" s="10"/>
      <c r="K571" s="10"/>
      <c r="L571" s="10"/>
      <c r="M571" s="19"/>
    </row>
    <row r="572" spans="1:13" s="11" customFormat="1">
      <c r="A572" s="8"/>
      <c r="B572" s="8"/>
      <c r="C572" s="8"/>
      <c r="D572" s="8"/>
      <c r="E572" s="18"/>
      <c r="F572" s="18"/>
      <c r="G572" s="117"/>
      <c r="H572" s="20"/>
      <c r="I572" s="117"/>
      <c r="J572" s="120"/>
      <c r="K572" s="10"/>
      <c r="L572" s="10"/>
      <c r="M572" s="19"/>
    </row>
    <row r="573" spans="1:13" s="11" customFormat="1">
      <c r="A573" s="8"/>
      <c r="B573" s="8"/>
      <c r="C573" s="8"/>
      <c r="D573" s="8"/>
      <c r="E573" s="18"/>
      <c r="F573" s="18"/>
      <c r="G573" s="117"/>
      <c r="H573" s="20"/>
      <c r="I573" s="10"/>
      <c r="J573" s="10"/>
      <c r="K573" s="10"/>
      <c r="L573" s="10"/>
      <c r="M573" s="19"/>
    </row>
    <row r="574" spans="1:13" s="11" customFormat="1">
      <c r="A574" s="8"/>
      <c r="B574" s="8"/>
      <c r="C574" s="8"/>
      <c r="D574" s="8"/>
      <c r="E574" s="122"/>
      <c r="F574" s="18"/>
      <c r="G574" s="120"/>
      <c r="H574" s="20"/>
      <c r="I574" s="117"/>
      <c r="J574" s="117"/>
      <c r="K574" s="10"/>
      <c r="L574" s="10"/>
      <c r="M574" s="19"/>
    </row>
    <row r="575" spans="1:13" s="11" customFormat="1">
      <c r="A575" s="8"/>
      <c r="B575" s="8"/>
      <c r="C575" s="8"/>
      <c r="D575" s="8"/>
      <c r="E575" s="18"/>
      <c r="F575" s="18"/>
      <c r="G575" s="117"/>
      <c r="H575" s="20"/>
      <c r="I575" s="8"/>
      <c r="J575" s="8"/>
      <c r="K575" s="10"/>
      <c r="L575" s="10"/>
      <c r="M575" s="19"/>
    </row>
    <row r="576" spans="1:13" s="11" customFormat="1">
      <c r="A576" s="8"/>
      <c r="B576" s="128"/>
      <c r="C576" s="8"/>
      <c r="D576" s="8"/>
      <c r="E576" s="18"/>
      <c r="F576" s="18"/>
      <c r="G576" s="117"/>
      <c r="H576" s="8"/>
      <c r="I576" s="8"/>
      <c r="J576" s="8"/>
      <c r="K576" s="19"/>
      <c r="L576" s="19"/>
      <c r="M576" s="19"/>
    </row>
    <row r="577" spans="1:13" s="11" customFormat="1">
      <c r="C577" s="8"/>
    </row>
    <row r="578" spans="1:13" s="11" customFormat="1">
      <c r="A578" s="87"/>
      <c r="B578" s="87"/>
      <c r="C578" s="8"/>
      <c r="D578" s="87"/>
      <c r="E578" s="87"/>
      <c r="F578" s="87"/>
      <c r="G578" s="87"/>
      <c r="H578" s="87"/>
      <c r="I578" s="87"/>
      <c r="J578" s="87"/>
      <c r="K578" s="87"/>
      <c r="L578" s="87"/>
      <c r="M578" s="87"/>
    </row>
    <row r="579" spans="1:13" s="11" customFormat="1">
      <c r="A579" s="8"/>
      <c r="B579" s="8"/>
      <c r="C579" s="8"/>
      <c r="D579" s="8"/>
      <c r="E579" s="18"/>
      <c r="F579" s="18"/>
      <c r="G579" s="8"/>
      <c r="H579" s="8"/>
      <c r="I579" s="8"/>
      <c r="J579" s="8"/>
      <c r="K579" s="8"/>
      <c r="L579" s="8"/>
      <c r="M579" s="8"/>
    </row>
    <row r="580" spans="1:13" s="11" customFormat="1">
      <c r="A580" s="8"/>
      <c r="B580" s="8"/>
      <c r="C580" s="87"/>
      <c r="D580" s="8"/>
      <c r="E580" s="18"/>
      <c r="F580" s="18"/>
      <c r="G580" s="8"/>
      <c r="H580" s="8"/>
      <c r="I580" s="117"/>
      <c r="J580" s="120"/>
      <c r="K580" s="8"/>
      <c r="L580" s="8"/>
      <c r="M580" s="19"/>
    </row>
    <row r="581" spans="1:13" s="11" customFormat="1">
      <c r="A581" s="8"/>
      <c r="B581" s="8"/>
      <c r="C581" s="8"/>
      <c r="D581" s="8"/>
      <c r="E581" s="18"/>
      <c r="F581" s="18"/>
      <c r="G581" s="10"/>
      <c r="H581" s="10"/>
      <c r="I581" s="10"/>
      <c r="J581" s="10"/>
      <c r="K581" s="19"/>
      <c r="L581" s="8"/>
      <c r="M581" s="19"/>
    </row>
    <row r="582" spans="1:13" s="11" customFormat="1">
      <c r="A582" s="8"/>
      <c r="B582" s="8"/>
      <c r="C582" s="8"/>
      <c r="D582" s="8"/>
      <c r="E582" s="18"/>
      <c r="F582" s="18"/>
      <c r="G582" s="117"/>
      <c r="H582" s="8"/>
      <c r="I582" s="117"/>
      <c r="J582" s="117"/>
      <c r="K582" s="10"/>
      <c r="L582" s="10"/>
      <c r="M582" s="20"/>
    </row>
    <row r="583" spans="1:13" s="11" customFormat="1">
      <c r="A583" s="8"/>
      <c r="B583" s="8"/>
      <c r="C583" s="8"/>
      <c r="D583" s="8"/>
      <c r="E583" s="18"/>
      <c r="F583" s="18"/>
      <c r="G583" s="117"/>
      <c r="H583" s="8"/>
      <c r="I583" s="8"/>
      <c r="J583" s="8"/>
      <c r="K583" s="10"/>
      <c r="L583" s="10"/>
      <c r="M583" s="19"/>
    </row>
    <row r="584" spans="1:13" s="11" customFormat="1">
      <c r="A584" s="8"/>
      <c r="B584" s="8"/>
      <c r="C584" s="8"/>
      <c r="D584" s="8"/>
      <c r="E584" s="121"/>
      <c r="F584" s="18"/>
      <c r="G584" s="117"/>
      <c r="H584" s="8"/>
      <c r="I584" s="8"/>
      <c r="J584" s="8"/>
      <c r="K584" s="10"/>
      <c r="L584" s="10"/>
      <c r="M584" s="19"/>
    </row>
    <row r="585" spans="1:13" s="11" customFormat="1">
      <c r="A585" s="8"/>
      <c r="B585" s="8"/>
      <c r="C585" s="8"/>
      <c r="D585" s="8"/>
      <c r="E585" s="121"/>
      <c r="F585" s="18"/>
      <c r="G585" s="117"/>
      <c r="H585" s="8"/>
      <c r="I585" s="10"/>
      <c r="J585" s="10"/>
      <c r="K585" s="10"/>
      <c r="L585" s="10"/>
      <c r="M585" s="19"/>
    </row>
    <row r="586" spans="1:13" s="11" customFormat="1">
      <c r="A586" s="8"/>
      <c r="B586" s="8"/>
      <c r="C586" s="8"/>
      <c r="D586" s="8"/>
      <c r="E586" s="18"/>
      <c r="F586" s="18"/>
      <c r="G586" s="117"/>
      <c r="H586" s="20"/>
      <c r="I586" s="117"/>
      <c r="J586" s="120"/>
      <c r="K586" s="10"/>
      <c r="L586" s="10"/>
      <c r="M586" s="19"/>
    </row>
    <row r="587" spans="1:13" s="11" customFormat="1">
      <c r="A587" s="8"/>
      <c r="B587" s="8"/>
      <c r="C587" s="8"/>
      <c r="D587" s="8"/>
      <c r="E587" s="18"/>
      <c r="F587" s="18"/>
      <c r="G587" s="117"/>
      <c r="H587" s="20"/>
      <c r="I587" s="10"/>
      <c r="J587" s="10"/>
      <c r="K587" s="10"/>
      <c r="L587" s="10"/>
      <c r="M587" s="19"/>
    </row>
    <row r="588" spans="1:13" s="11" customFormat="1">
      <c r="A588" s="8"/>
      <c r="B588" s="8"/>
      <c r="C588" s="8"/>
      <c r="D588" s="8"/>
      <c r="E588" s="122"/>
      <c r="F588" s="18"/>
      <c r="G588" s="120"/>
      <c r="H588" s="20"/>
      <c r="I588" s="117"/>
      <c r="J588" s="117"/>
      <c r="K588" s="10"/>
      <c r="L588" s="10"/>
      <c r="M588" s="19"/>
    </row>
    <row r="589" spans="1:13" s="11" customFormat="1">
      <c r="A589" s="8"/>
      <c r="B589" s="8"/>
      <c r="C589" s="8"/>
      <c r="D589" s="8"/>
      <c r="E589" s="18"/>
      <c r="F589" s="18"/>
      <c r="G589" s="117"/>
      <c r="H589" s="20"/>
      <c r="I589" s="8"/>
      <c r="J589" s="8"/>
      <c r="K589" s="10"/>
      <c r="L589" s="10"/>
      <c r="M589" s="19"/>
    </row>
    <row r="590" spans="1:13" s="11" customFormat="1">
      <c r="A590" s="8"/>
      <c r="B590" s="128"/>
      <c r="C590" s="8"/>
      <c r="D590" s="8"/>
      <c r="E590" s="18"/>
      <c r="F590" s="18"/>
      <c r="G590" s="117"/>
      <c r="H590" s="8"/>
      <c r="I590" s="8"/>
      <c r="J590" s="8"/>
      <c r="K590" s="19"/>
      <c r="L590" s="19"/>
      <c r="M590" s="19"/>
    </row>
    <row r="591" spans="1:13" s="11" customFormat="1">
      <c r="A591" s="8"/>
      <c r="B591" s="8"/>
      <c r="C591" s="8"/>
      <c r="D591" s="8"/>
      <c r="E591" s="18"/>
      <c r="F591" s="18"/>
      <c r="G591" s="8"/>
      <c r="H591" s="8"/>
      <c r="I591" s="8"/>
      <c r="J591" s="8"/>
      <c r="K591" s="8"/>
      <c r="L591" s="8"/>
      <c r="M591" s="8"/>
    </row>
    <row r="592" spans="1:13" s="11" customFormat="1">
      <c r="A592" s="8"/>
      <c r="B592" s="8"/>
      <c r="C592" s="8"/>
      <c r="D592" s="8"/>
      <c r="E592" s="18"/>
      <c r="F592" s="18"/>
      <c r="G592" s="8"/>
      <c r="H592" s="8"/>
      <c r="I592" s="117"/>
      <c r="J592" s="120"/>
      <c r="K592" s="8"/>
      <c r="L592" s="8"/>
      <c r="M592" s="19"/>
    </row>
    <row r="593" spans="1:13" s="11" customFormat="1">
      <c r="A593" s="8"/>
      <c r="B593" s="8"/>
      <c r="C593" s="8"/>
      <c r="D593" s="8"/>
      <c r="E593" s="18"/>
      <c r="F593" s="18"/>
      <c r="G593" s="10"/>
      <c r="H593" s="10"/>
      <c r="I593" s="10"/>
      <c r="J593" s="10"/>
      <c r="K593" s="19"/>
      <c r="L593" s="8"/>
      <c r="M593" s="19"/>
    </row>
    <row r="594" spans="1:13" s="11" customFormat="1">
      <c r="A594" s="8"/>
      <c r="B594" s="8"/>
      <c r="C594" s="8"/>
      <c r="D594" s="8"/>
      <c r="E594" s="18"/>
      <c r="F594" s="18"/>
      <c r="G594" s="117"/>
      <c r="H594" s="8"/>
      <c r="I594" s="117"/>
      <c r="J594" s="117"/>
      <c r="K594" s="10"/>
      <c r="L594" s="10"/>
      <c r="M594" s="20"/>
    </row>
    <row r="595" spans="1:13" s="11" customFormat="1">
      <c r="A595" s="8"/>
      <c r="B595" s="8"/>
      <c r="C595" s="8"/>
      <c r="D595" s="8"/>
      <c r="E595" s="18"/>
      <c r="F595" s="18"/>
      <c r="G595" s="117"/>
      <c r="H595" s="8"/>
      <c r="I595" s="8"/>
      <c r="J595" s="8"/>
      <c r="K595" s="10"/>
      <c r="L595" s="10"/>
      <c r="M595" s="19"/>
    </row>
    <row r="596" spans="1:13" s="11" customFormat="1">
      <c r="A596" s="8"/>
      <c r="B596" s="8"/>
      <c r="C596" s="8"/>
      <c r="D596" s="8"/>
      <c r="E596" s="121"/>
      <c r="F596" s="18"/>
      <c r="G596" s="117"/>
      <c r="H596" s="8"/>
      <c r="I596" s="8"/>
      <c r="J596" s="8"/>
      <c r="K596" s="10"/>
      <c r="L596" s="10"/>
      <c r="M596" s="19"/>
    </row>
    <row r="597" spans="1:13" s="11" customFormat="1">
      <c r="A597" s="8"/>
      <c r="B597" s="8"/>
      <c r="C597" s="8"/>
      <c r="D597" s="8"/>
      <c r="E597" s="121"/>
      <c r="F597" s="18"/>
      <c r="G597" s="117"/>
      <c r="H597" s="8"/>
      <c r="I597" s="10"/>
      <c r="J597" s="10"/>
      <c r="K597" s="10"/>
      <c r="L597" s="10"/>
      <c r="M597" s="19"/>
    </row>
    <row r="598" spans="1:13" s="11" customFormat="1">
      <c r="A598" s="8"/>
      <c r="B598" s="8"/>
      <c r="C598" s="8"/>
      <c r="D598" s="8"/>
      <c r="E598" s="18"/>
      <c r="F598" s="18"/>
      <c r="G598" s="117"/>
      <c r="H598" s="20"/>
      <c r="I598" s="117"/>
      <c r="J598" s="120"/>
      <c r="K598" s="10"/>
      <c r="L598" s="10"/>
      <c r="M598" s="19"/>
    </row>
    <row r="599" spans="1:13" s="11" customFormat="1">
      <c r="A599" s="8"/>
      <c r="B599" s="8"/>
      <c r="C599" s="8"/>
      <c r="D599" s="8"/>
      <c r="E599" s="18"/>
      <c r="F599" s="18"/>
      <c r="G599" s="117"/>
      <c r="H599" s="20"/>
      <c r="I599" s="10"/>
      <c r="J599" s="10"/>
      <c r="K599" s="10"/>
      <c r="L599" s="10"/>
      <c r="M599" s="19"/>
    </row>
    <row r="600" spans="1:13" s="11" customFormat="1">
      <c r="A600" s="8"/>
      <c r="B600" s="8"/>
      <c r="C600" s="8"/>
      <c r="D600" s="8"/>
      <c r="E600" s="122"/>
      <c r="F600" s="18"/>
      <c r="G600" s="120"/>
      <c r="H600" s="20"/>
      <c r="I600" s="117"/>
      <c r="J600" s="117"/>
      <c r="K600" s="10"/>
      <c r="L600" s="10"/>
      <c r="M600" s="19"/>
    </row>
    <row r="601" spans="1:13" s="11" customFormat="1">
      <c r="A601" s="8"/>
      <c r="B601" s="8"/>
      <c r="C601" s="8"/>
      <c r="D601" s="8"/>
      <c r="E601" s="18"/>
      <c r="F601" s="18"/>
      <c r="G601" s="117"/>
      <c r="H601" s="20"/>
      <c r="I601" s="8"/>
      <c r="J601" s="8"/>
      <c r="K601" s="10"/>
      <c r="L601" s="10"/>
      <c r="M601" s="19"/>
    </row>
    <row r="602" spans="1:13" s="11" customFormat="1">
      <c r="A602" s="8"/>
      <c r="B602" s="128"/>
      <c r="C602" s="8"/>
      <c r="D602" s="8"/>
      <c r="E602" s="18"/>
      <c r="F602" s="18"/>
      <c r="G602" s="117"/>
      <c r="H602" s="8"/>
      <c r="I602" s="8"/>
      <c r="J602" s="8"/>
      <c r="K602" s="19"/>
      <c r="L602" s="19"/>
      <c r="M602" s="19"/>
    </row>
    <row r="603" spans="1:13" s="11" customFormat="1">
      <c r="A603" s="8"/>
      <c r="B603" s="8"/>
      <c r="C603" s="8"/>
      <c r="D603" s="8"/>
      <c r="E603" s="18"/>
      <c r="F603" s="18"/>
      <c r="G603" s="8"/>
      <c r="H603" s="8"/>
      <c r="I603" s="8"/>
      <c r="J603" s="8"/>
      <c r="K603" s="8"/>
      <c r="L603" s="8"/>
      <c r="M603" s="8"/>
    </row>
    <row r="604" spans="1:13" s="11" customFormat="1">
      <c r="A604" s="8"/>
      <c r="B604" s="8"/>
      <c r="C604" s="8"/>
      <c r="D604" s="8"/>
      <c r="E604" s="18"/>
      <c r="F604" s="18"/>
      <c r="G604" s="8"/>
      <c r="H604" s="8"/>
      <c r="I604" s="117"/>
      <c r="J604" s="120"/>
      <c r="K604" s="8"/>
      <c r="L604" s="8"/>
      <c r="M604" s="19"/>
    </row>
    <row r="605" spans="1:13" s="11" customFormat="1">
      <c r="A605" s="8"/>
      <c r="B605" s="8"/>
      <c r="C605" s="8"/>
      <c r="D605" s="8"/>
      <c r="E605" s="18"/>
      <c r="F605" s="18"/>
      <c r="G605" s="10"/>
      <c r="H605" s="10"/>
      <c r="I605" s="10"/>
      <c r="J605" s="10"/>
      <c r="K605" s="19"/>
      <c r="L605" s="8"/>
      <c r="M605" s="19"/>
    </row>
    <row r="606" spans="1:13" s="11" customFormat="1">
      <c r="A606" s="8"/>
      <c r="B606" s="8"/>
      <c r="C606" s="8"/>
      <c r="D606" s="8"/>
      <c r="E606" s="18"/>
      <c r="F606" s="18"/>
      <c r="G606" s="117"/>
      <c r="H606" s="8"/>
      <c r="I606" s="117"/>
      <c r="J606" s="117"/>
      <c r="K606" s="10"/>
      <c r="L606" s="10"/>
      <c r="M606" s="20"/>
    </row>
    <row r="607" spans="1:13" s="11" customFormat="1">
      <c r="A607" s="8"/>
      <c r="B607" s="8"/>
      <c r="C607" s="8"/>
      <c r="D607" s="8"/>
      <c r="E607" s="18"/>
      <c r="F607" s="18"/>
      <c r="G607" s="117"/>
      <c r="H607" s="8"/>
      <c r="I607" s="8"/>
      <c r="J607" s="8"/>
      <c r="K607" s="10"/>
      <c r="L607" s="10"/>
      <c r="M607" s="19"/>
    </row>
    <row r="608" spans="1:13" s="11" customFormat="1">
      <c r="A608" s="8"/>
      <c r="B608" s="8"/>
      <c r="C608" s="8"/>
      <c r="D608" s="8"/>
      <c r="E608" s="121"/>
      <c r="F608" s="18"/>
      <c r="G608" s="117"/>
      <c r="H608" s="8"/>
      <c r="I608" s="8"/>
      <c r="J608" s="8"/>
      <c r="K608" s="10"/>
      <c r="L608" s="10"/>
      <c r="M608" s="19"/>
    </row>
    <row r="609" spans="1:13" s="11" customFormat="1">
      <c r="A609" s="8"/>
      <c r="B609" s="8"/>
      <c r="C609" s="8"/>
      <c r="D609" s="8"/>
      <c r="E609" s="121"/>
      <c r="F609" s="18"/>
      <c r="G609" s="117"/>
      <c r="H609" s="8"/>
      <c r="I609" s="10"/>
      <c r="J609" s="10"/>
      <c r="K609" s="10"/>
      <c r="L609" s="10"/>
      <c r="M609" s="19"/>
    </row>
    <row r="610" spans="1:13" s="11" customFormat="1">
      <c r="A610" s="8"/>
      <c r="B610" s="8"/>
      <c r="C610" s="8"/>
      <c r="D610" s="8"/>
      <c r="E610" s="18"/>
      <c r="F610" s="18"/>
      <c r="G610" s="117"/>
      <c r="H610" s="20"/>
      <c r="I610" s="117"/>
      <c r="J610" s="120"/>
      <c r="K610" s="10"/>
      <c r="L610" s="10"/>
      <c r="M610" s="19"/>
    </row>
    <row r="611" spans="1:13" s="11" customFormat="1">
      <c r="A611" s="8"/>
      <c r="B611" s="8"/>
      <c r="C611" s="8"/>
      <c r="D611" s="8"/>
      <c r="E611" s="18"/>
      <c r="F611" s="18"/>
      <c r="G611" s="117"/>
      <c r="H611" s="20"/>
      <c r="I611" s="10"/>
      <c r="J611" s="10"/>
      <c r="K611" s="10"/>
      <c r="L611" s="10"/>
      <c r="M611" s="19"/>
    </row>
    <row r="612" spans="1:13" s="11" customFormat="1">
      <c r="A612" s="8"/>
      <c r="B612" s="8"/>
      <c r="C612" s="8"/>
      <c r="D612" s="8"/>
      <c r="E612" s="122"/>
      <c r="F612" s="18"/>
      <c r="G612" s="120"/>
      <c r="H612" s="20"/>
      <c r="I612" s="117"/>
      <c r="J612" s="117"/>
      <c r="K612" s="10"/>
      <c r="L612" s="10"/>
      <c r="M612" s="19"/>
    </row>
    <row r="613" spans="1:13" s="11" customFormat="1">
      <c r="A613" s="87"/>
      <c r="B613" s="87"/>
      <c r="C613" s="8"/>
      <c r="D613" s="87"/>
      <c r="E613" s="87"/>
      <c r="F613" s="87"/>
      <c r="G613" s="87"/>
      <c r="H613" s="87"/>
      <c r="I613" s="87"/>
      <c r="J613" s="87"/>
      <c r="K613" s="87"/>
      <c r="L613" s="87"/>
      <c r="M613" s="87"/>
    </row>
    <row r="614" spans="1:13" s="11" customFormat="1">
      <c r="A614" s="8"/>
      <c r="B614" s="8"/>
      <c r="C614" s="8"/>
      <c r="D614" s="8"/>
      <c r="E614" s="18"/>
      <c r="F614" s="18"/>
      <c r="G614" s="117"/>
      <c r="H614" s="20"/>
      <c r="I614" s="8"/>
      <c r="J614" s="8"/>
      <c r="K614" s="10"/>
      <c r="L614" s="10"/>
      <c r="M614" s="19"/>
    </row>
    <row r="615" spans="1:13" s="11" customFormat="1">
      <c r="A615" s="8"/>
      <c r="B615" s="128"/>
      <c r="C615" s="87"/>
      <c r="D615" s="8"/>
      <c r="E615" s="18"/>
      <c r="F615" s="18"/>
      <c r="G615" s="117"/>
      <c r="H615" s="8"/>
      <c r="I615" s="8"/>
      <c r="J615" s="8"/>
      <c r="K615" s="19"/>
      <c r="L615" s="19"/>
      <c r="M615" s="19"/>
    </row>
    <row r="616" spans="1:13" s="11" customFormat="1">
      <c r="A616" s="8"/>
      <c r="B616" s="8"/>
      <c r="C616" s="8"/>
      <c r="D616" s="8"/>
      <c r="E616" s="18"/>
      <c r="F616" s="18"/>
      <c r="G616" s="8"/>
      <c r="H616" s="8"/>
      <c r="I616" s="8"/>
      <c r="J616" s="8"/>
      <c r="K616" s="8"/>
      <c r="L616" s="8"/>
      <c r="M616" s="8"/>
    </row>
    <row r="617" spans="1:13" s="11" customFormat="1">
      <c r="A617" s="8"/>
      <c r="B617" s="8"/>
      <c r="C617" s="8"/>
      <c r="D617" s="8"/>
      <c r="E617" s="18"/>
      <c r="F617" s="18"/>
      <c r="G617" s="8"/>
      <c r="H617" s="8"/>
      <c r="I617" s="117"/>
      <c r="J617" s="120"/>
      <c r="K617" s="8"/>
      <c r="L617" s="8"/>
      <c r="M617" s="19"/>
    </row>
    <row r="618" spans="1:13" s="11" customFormat="1">
      <c r="A618" s="8"/>
      <c r="B618" s="8"/>
      <c r="C618" s="8"/>
      <c r="D618" s="8"/>
      <c r="E618" s="18"/>
      <c r="F618" s="18"/>
      <c r="G618" s="10"/>
      <c r="H618" s="10"/>
      <c r="I618" s="10"/>
      <c r="J618" s="10"/>
      <c r="K618" s="19"/>
      <c r="L618" s="8"/>
      <c r="M618" s="19"/>
    </row>
    <row r="619" spans="1:13" s="11" customFormat="1">
      <c r="A619" s="8"/>
      <c r="B619" s="8"/>
      <c r="C619" s="8"/>
      <c r="D619" s="8"/>
      <c r="E619" s="18"/>
      <c r="F619" s="18"/>
      <c r="G619" s="117"/>
      <c r="H619" s="8"/>
      <c r="I619" s="117"/>
      <c r="J619" s="117"/>
      <c r="K619" s="10"/>
      <c r="L619" s="10"/>
      <c r="M619" s="20"/>
    </row>
    <row r="620" spans="1:13" s="11" customFormat="1">
      <c r="A620" s="8"/>
      <c r="B620" s="8"/>
      <c r="C620" s="8"/>
      <c r="D620" s="8"/>
      <c r="E620" s="18"/>
      <c r="F620" s="18"/>
      <c r="G620" s="117"/>
      <c r="H620" s="8"/>
      <c r="I620" s="8"/>
      <c r="J620" s="8"/>
      <c r="K620" s="10"/>
      <c r="L620" s="10"/>
      <c r="M620" s="19"/>
    </row>
    <row r="621" spans="1:13" s="11" customFormat="1">
      <c r="A621" s="8"/>
      <c r="B621" s="8"/>
      <c r="C621" s="8"/>
      <c r="D621" s="8"/>
      <c r="E621" s="121"/>
      <c r="F621" s="18"/>
      <c r="G621" s="117"/>
      <c r="H621" s="8"/>
      <c r="I621" s="8"/>
      <c r="J621" s="8"/>
      <c r="K621" s="10"/>
      <c r="L621" s="10"/>
      <c r="M621" s="19"/>
    </row>
    <row r="622" spans="1:13" s="11" customFormat="1">
      <c r="A622" s="8"/>
      <c r="B622" s="8"/>
      <c r="C622" s="8"/>
      <c r="D622" s="8"/>
      <c r="E622" s="121"/>
      <c r="F622" s="18"/>
      <c r="G622" s="117"/>
      <c r="H622" s="8"/>
      <c r="I622" s="10"/>
      <c r="J622" s="10"/>
      <c r="K622" s="10"/>
      <c r="L622" s="10"/>
      <c r="M622" s="19"/>
    </row>
    <row r="623" spans="1:13" s="11" customFormat="1">
      <c r="A623" s="8"/>
      <c r="B623" s="8"/>
      <c r="C623" s="8"/>
      <c r="D623" s="8"/>
      <c r="E623" s="18"/>
      <c r="F623" s="18"/>
      <c r="G623" s="117"/>
      <c r="H623" s="20"/>
      <c r="I623" s="117"/>
      <c r="J623" s="120"/>
      <c r="K623" s="10"/>
      <c r="L623" s="10"/>
      <c r="M623" s="19"/>
    </row>
    <row r="624" spans="1:13" s="11" customFormat="1">
      <c r="A624" s="8"/>
      <c r="B624" s="8"/>
      <c r="C624" s="8"/>
      <c r="D624" s="8"/>
      <c r="E624" s="18"/>
      <c r="F624" s="18"/>
      <c r="G624" s="117"/>
      <c r="H624" s="20"/>
      <c r="I624" s="10"/>
      <c r="J624" s="10"/>
      <c r="K624" s="10"/>
      <c r="L624" s="10"/>
      <c r="M624" s="19"/>
    </row>
    <row r="625" spans="1:13" s="11" customFormat="1">
      <c r="A625" s="8"/>
      <c r="B625" s="8"/>
      <c r="C625" s="8"/>
      <c r="D625" s="8"/>
      <c r="E625" s="122"/>
      <c r="F625" s="18"/>
      <c r="G625" s="120"/>
      <c r="H625" s="20"/>
      <c r="I625" s="117"/>
      <c r="J625" s="117"/>
      <c r="K625" s="10"/>
      <c r="L625" s="10"/>
      <c r="M625" s="19"/>
    </row>
    <row r="626" spans="1:13" s="11" customFormat="1">
      <c r="A626" s="8"/>
      <c r="B626" s="8"/>
      <c r="C626" s="8"/>
      <c r="D626" s="8"/>
      <c r="E626" s="18"/>
      <c r="F626" s="18"/>
      <c r="G626" s="117"/>
      <c r="H626" s="20"/>
      <c r="I626" s="8"/>
      <c r="J626" s="8"/>
      <c r="K626" s="10"/>
      <c r="L626" s="10"/>
      <c r="M626" s="19"/>
    </row>
    <row r="627" spans="1:13" s="11" customFormat="1">
      <c r="A627" s="8"/>
      <c r="B627" s="128"/>
      <c r="C627" s="8"/>
      <c r="D627" s="8"/>
      <c r="E627" s="18"/>
      <c r="F627" s="18"/>
      <c r="G627" s="117"/>
      <c r="H627" s="8"/>
      <c r="I627" s="8"/>
      <c r="J627" s="8"/>
      <c r="K627" s="19"/>
      <c r="L627" s="19"/>
      <c r="M627" s="19"/>
    </row>
    <row r="628" spans="1:13" s="11" customFormat="1">
      <c r="A628" s="8"/>
      <c r="B628" s="8"/>
      <c r="C628" s="8"/>
      <c r="D628" s="8"/>
      <c r="E628" s="18"/>
      <c r="F628" s="18"/>
      <c r="G628" s="8"/>
      <c r="H628" s="8"/>
      <c r="I628" s="8"/>
      <c r="J628" s="8"/>
      <c r="K628" s="8"/>
      <c r="L628" s="8"/>
      <c r="M628" s="8"/>
    </row>
    <row r="629" spans="1:13" s="11" customFormat="1">
      <c r="A629" s="8"/>
      <c r="B629" s="8"/>
      <c r="C629" s="8"/>
      <c r="D629" s="8"/>
      <c r="E629" s="18"/>
      <c r="F629" s="18"/>
      <c r="G629" s="8"/>
      <c r="H629" s="8"/>
      <c r="I629" s="117"/>
      <c r="J629" s="120"/>
      <c r="K629" s="8"/>
      <c r="L629" s="8"/>
      <c r="M629" s="19"/>
    </row>
    <row r="630" spans="1:13" s="11" customFormat="1">
      <c r="A630" s="8"/>
      <c r="B630" s="8"/>
      <c r="C630" s="8"/>
      <c r="D630" s="8"/>
      <c r="E630" s="18"/>
      <c r="F630" s="18"/>
      <c r="G630" s="10"/>
      <c r="H630" s="10"/>
      <c r="I630" s="10"/>
      <c r="J630" s="10"/>
      <c r="K630" s="19"/>
      <c r="L630" s="8"/>
      <c r="M630" s="19"/>
    </row>
    <row r="631" spans="1:13" s="11" customFormat="1">
      <c r="A631" s="8"/>
      <c r="B631" s="8"/>
      <c r="C631" s="8"/>
      <c r="D631" s="8"/>
      <c r="E631" s="18"/>
      <c r="F631" s="18"/>
      <c r="G631" s="117"/>
      <c r="H631" s="8"/>
      <c r="I631" s="117"/>
      <c r="J631" s="117"/>
      <c r="K631" s="10"/>
      <c r="L631" s="10"/>
      <c r="M631" s="20"/>
    </row>
    <row r="632" spans="1:13" s="11" customFormat="1">
      <c r="A632" s="8"/>
      <c r="B632" s="8"/>
      <c r="C632" s="8"/>
      <c r="D632" s="8"/>
      <c r="E632" s="18"/>
      <c r="F632" s="18"/>
      <c r="G632" s="117"/>
      <c r="H632" s="8"/>
      <c r="I632" s="8"/>
      <c r="J632" s="8"/>
      <c r="K632" s="10"/>
      <c r="L632" s="10"/>
      <c r="M632" s="19"/>
    </row>
    <row r="633" spans="1:13" s="11" customFormat="1">
      <c r="A633" s="8"/>
      <c r="B633" s="8"/>
      <c r="C633" s="8"/>
      <c r="D633" s="8"/>
      <c r="E633" s="121"/>
      <c r="F633" s="18"/>
      <c r="G633" s="117"/>
      <c r="H633" s="8"/>
      <c r="I633" s="8"/>
      <c r="J633" s="8"/>
      <c r="K633" s="10"/>
      <c r="L633" s="10"/>
      <c r="M633" s="19"/>
    </row>
    <row r="634" spans="1:13" s="11" customFormat="1">
      <c r="A634" s="8"/>
      <c r="B634" s="8"/>
      <c r="C634" s="8"/>
      <c r="D634" s="8"/>
      <c r="E634" s="121"/>
      <c r="F634" s="18"/>
      <c r="G634" s="117"/>
      <c r="H634" s="8"/>
      <c r="I634" s="10"/>
      <c r="J634" s="10"/>
      <c r="K634" s="10"/>
      <c r="L634" s="10"/>
      <c r="M634" s="19"/>
    </row>
    <row r="635" spans="1:13" s="11" customFormat="1">
      <c r="A635" s="8"/>
      <c r="B635" s="8"/>
      <c r="C635" s="8"/>
      <c r="D635" s="8"/>
      <c r="E635" s="18"/>
      <c r="F635" s="18"/>
      <c r="G635" s="117"/>
      <c r="H635" s="20"/>
      <c r="I635" s="117"/>
      <c r="J635" s="120"/>
      <c r="K635" s="10"/>
      <c r="L635" s="10"/>
      <c r="M635" s="19"/>
    </row>
    <row r="636" spans="1:13" s="11" customFormat="1">
      <c r="A636" s="8"/>
      <c r="B636" s="8"/>
      <c r="C636" s="8"/>
      <c r="D636" s="8"/>
      <c r="E636" s="18"/>
      <c r="F636" s="18"/>
      <c r="G636" s="117"/>
      <c r="H636" s="20"/>
      <c r="I636" s="10"/>
      <c r="J636" s="10"/>
      <c r="K636" s="10"/>
      <c r="L636" s="10"/>
      <c r="M636" s="19"/>
    </row>
    <row r="637" spans="1:13" s="11" customFormat="1">
      <c r="A637" s="8"/>
      <c r="B637" s="8"/>
      <c r="C637" s="8"/>
      <c r="D637" s="8"/>
      <c r="E637" s="122"/>
      <c r="F637" s="18"/>
      <c r="G637" s="120"/>
      <c r="H637" s="20"/>
      <c r="I637" s="117"/>
      <c r="J637" s="117"/>
      <c r="K637" s="10"/>
      <c r="L637" s="10"/>
      <c r="M637" s="19"/>
    </row>
    <row r="638" spans="1:13" s="11" customFormat="1">
      <c r="A638" s="8"/>
      <c r="B638" s="8"/>
      <c r="C638" s="8"/>
      <c r="D638" s="8"/>
      <c r="E638" s="18"/>
      <c r="F638" s="18"/>
      <c r="G638" s="117"/>
      <c r="H638" s="20"/>
      <c r="I638" s="8"/>
      <c r="J638" s="8"/>
      <c r="K638" s="10"/>
      <c r="L638" s="10"/>
      <c r="M638" s="19"/>
    </row>
    <row r="639" spans="1:13" s="11" customFormat="1">
      <c r="A639" s="8"/>
      <c r="B639" s="128"/>
      <c r="C639" s="8"/>
      <c r="D639" s="8"/>
      <c r="E639" s="18"/>
      <c r="F639" s="18"/>
      <c r="G639" s="117"/>
      <c r="H639" s="8"/>
      <c r="I639" s="8"/>
      <c r="J639" s="8"/>
      <c r="K639" s="19"/>
      <c r="L639" s="19"/>
      <c r="M639" s="19"/>
    </row>
    <row r="640" spans="1:13" s="11" customFormat="1">
      <c r="A640" s="8"/>
      <c r="B640" s="8"/>
      <c r="C640" s="8"/>
      <c r="D640" s="8"/>
      <c r="E640" s="18"/>
      <c r="F640" s="18"/>
      <c r="G640" s="8"/>
      <c r="H640" s="8"/>
      <c r="I640" s="8"/>
      <c r="J640" s="8"/>
      <c r="K640" s="8"/>
      <c r="L640" s="8"/>
      <c r="M640" s="8"/>
    </row>
    <row r="641" spans="1:13" s="11" customFormat="1">
      <c r="A641" s="8"/>
      <c r="B641" s="8"/>
      <c r="C641" s="8"/>
      <c r="D641" s="8"/>
      <c r="E641" s="18"/>
      <c r="F641" s="18"/>
      <c r="G641" s="8"/>
      <c r="H641" s="8"/>
      <c r="I641" s="117"/>
      <c r="J641" s="120"/>
      <c r="K641" s="8"/>
      <c r="L641" s="8"/>
      <c r="M641" s="19"/>
    </row>
    <row r="642" spans="1:13" s="11" customFormat="1">
      <c r="A642" s="8"/>
      <c r="B642" s="8"/>
      <c r="C642" s="8"/>
      <c r="D642" s="8"/>
      <c r="E642" s="18"/>
      <c r="F642" s="18"/>
      <c r="G642" s="10"/>
      <c r="H642" s="10"/>
      <c r="I642" s="10"/>
      <c r="J642" s="10"/>
      <c r="K642" s="19"/>
      <c r="L642" s="8"/>
      <c r="M642" s="19"/>
    </row>
    <row r="643" spans="1:13" s="11" customFormat="1">
      <c r="A643" s="8"/>
      <c r="B643" s="8"/>
      <c r="C643" s="8"/>
      <c r="D643" s="8"/>
      <c r="E643" s="18"/>
      <c r="F643" s="18"/>
      <c r="G643" s="117"/>
      <c r="H643" s="8"/>
      <c r="I643" s="117"/>
      <c r="J643" s="117"/>
      <c r="K643" s="10"/>
      <c r="L643" s="10"/>
      <c r="M643" s="20"/>
    </row>
    <row r="644" spans="1:13" s="11" customFormat="1">
      <c r="A644" s="8"/>
      <c r="B644" s="8"/>
      <c r="C644" s="8"/>
      <c r="D644" s="8"/>
      <c r="E644" s="18"/>
      <c r="F644" s="18"/>
      <c r="G644" s="117"/>
      <c r="H644" s="8"/>
      <c r="I644" s="8"/>
      <c r="J644" s="8"/>
      <c r="K644" s="10"/>
      <c r="L644" s="10"/>
      <c r="M644" s="19"/>
    </row>
    <row r="645" spans="1:13" s="11" customFormat="1">
      <c r="A645" s="8"/>
      <c r="B645" s="8"/>
      <c r="C645" s="8"/>
      <c r="D645" s="8"/>
      <c r="E645" s="121"/>
      <c r="F645" s="18"/>
      <c r="G645" s="117"/>
      <c r="H645" s="8"/>
      <c r="I645" s="8"/>
      <c r="J645" s="8"/>
      <c r="K645" s="10"/>
      <c r="L645" s="10"/>
      <c r="M645" s="19"/>
    </row>
    <row r="646" spans="1:13" s="11" customFormat="1">
      <c r="A646" s="8"/>
      <c r="B646" s="8"/>
      <c r="C646" s="8"/>
      <c r="D646" s="8"/>
      <c r="E646" s="121"/>
      <c r="F646" s="18"/>
      <c r="G646" s="117"/>
      <c r="H646" s="8"/>
      <c r="I646" s="10"/>
      <c r="J646" s="10"/>
      <c r="K646" s="10"/>
      <c r="L646" s="10"/>
      <c r="M646" s="19"/>
    </row>
    <row r="647" spans="1:13" s="11" customFormat="1">
      <c r="A647" s="8"/>
      <c r="B647" s="8"/>
      <c r="C647" s="8"/>
      <c r="D647" s="8"/>
      <c r="E647" s="18"/>
      <c r="F647" s="18"/>
      <c r="G647" s="117"/>
      <c r="H647" s="20"/>
      <c r="I647" s="117"/>
      <c r="J647" s="120"/>
      <c r="K647" s="10"/>
      <c r="L647" s="10"/>
      <c r="M647" s="19"/>
    </row>
    <row r="648" spans="1:13" s="11" customFormat="1">
      <c r="A648" s="87"/>
      <c r="B648" s="87"/>
      <c r="C648" s="8"/>
      <c r="D648" s="87"/>
      <c r="E648" s="87"/>
      <c r="F648" s="87"/>
      <c r="G648" s="87"/>
      <c r="H648" s="87"/>
      <c r="I648" s="87"/>
      <c r="J648" s="87"/>
      <c r="K648" s="87"/>
      <c r="L648" s="87"/>
      <c r="M648" s="87"/>
    </row>
    <row r="649" spans="1:13" s="11" customFormat="1">
      <c r="A649" s="8"/>
      <c r="B649" s="8"/>
      <c r="C649" s="8"/>
      <c r="D649" s="8"/>
      <c r="E649" s="18"/>
      <c r="F649" s="18"/>
      <c r="G649" s="117"/>
      <c r="H649" s="20"/>
      <c r="I649" s="10"/>
      <c r="J649" s="10"/>
      <c r="K649" s="10"/>
      <c r="L649" s="10"/>
      <c r="M649" s="19"/>
    </row>
    <row r="650" spans="1:13" s="11" customFormat="1">
      <c r="A650" s="8"/>
      <c r="B650" s="8"/>
      <c r="C650" s="87"/>
      <c r="D650" s="8"/>
      <c r="E650" s="122"/>
      <c r="F650" s="18"/>
      <c r="G650" s="120"/>
      <c r="H650" s="20"/>
      <c r="I650" s="117"/>
      <c r="J650" s="117"/>
      <c r="K650" s="10"/>
      <c r="L650" s="10"/>
      <c r="M650" s="19"/>
    </row>
    <row r="651" spans="1:13" s="11" customFormat="1">
      <c r="A651" s="8"/>
      <c r="B651" s="8"/>
      <c r="C651" s="8"/>
      <c r="D651" s="8"/>
      <c r="E651" s="18"/>
      <c r="F651" s="18"/>
      <c r="G651" s="117"/>
      <c r="H651" s="20"/>
      <c r="I651" s="8"/>
      <c r="J651" s="8"/>
      <c r="K651" s="10"/>
      <c r="L651" s="10"/>
      <c r="M651" s="19"/>
    </row>
    <row r="652" spans="1:13" s="11" customFormat="1">
      <c r="A652" s="8"/>
      <c r="B652" s="128"/>
      <c r="C652" s="8"/>
      <c r="D652" s="8"/>
      <c r="E652" s="18"/>
      <c r="F652" s="18"/>
      <c r="G652" s="117"/>
      <c r="H652" s="8"/>
      <c r="I652" s="8"/>
      <c r="J652" s="8"/>
      <c r="K652" s="19"/>
      <c r="L652" s="19"/>
      <c r="M652" s="19"/>
    </row>
    <row r="653" spans="1:13" s="11" customFormat="1">
      <c r="A653" s="8"/>
      <c r="B653" s="8"/>
      <c r="C653" s="8"/>
      <c r="D653" s="8"/>
      <c r="E653" s="18"/>
      <c r="F653" s="18"/>
      <c r="G653" s="8"/>
      <c r="H653" s="8"/>
      <c r="I653" s="8"/>
      <c r="J653" s="8"/>
      <c r="K653" s="8"/>
      <c r="L653" s="8"/>
      <c r="M653" s="8"/>
    </row>
    <row r="654" spans="1:13" s="11" customFormat="1">
      <c r="A654" s="8"/>
      <c r="B654" s="8"/>
      <c r="C654" s="8"/>
      <c r="D654" s="8"/>
      <c r="E654" s="18"/>
      <c r="F654" s="18"/>
      <c r="G654" s="8"/>
      <c r="H654" s="8"/>
      <c r="I654" s="117"/>
      <c r="J654" s="120"/>
      <c r="K654" s="8"/>
      <c r="L654" s="8"/>
      <c r="M654" s="19"/>
    </row>
    <row r="655" spans="1:13" s="11" customFormat="1">
      <c r="A655" s="8"/>
      <c r="B655" s="8"/>
      <c r="C655" s="8"/>
      <c r="D655" s="8"/>
      <c r="E655" s="18"/>
      <c r="F655" s="18"/>
      <c r="G655" s="10"/>
      <c r="H655" s="10"/>
      <c r="I655" s="10"/>
      <c r="J655" s="10"/>
      <c r="K655" s="19"/>
      <c r="L655" s="8"/>
      <c r="M655" s="19"/>
    </row>
    <row r="656" spans="1:13" s="11" customFormat="1">
      <c r="A656" s="8"/>
      <c r="B656" s="8"/>
      <c r="C656" s="8"/>
      <c r="D656" s="8"/>
      <c r="E656" s="18"/>
      <c r="F656" s="18"/>
      <c r="G656" s="117"/>
      <c r="H656" s="8"/>
      <c r="I656" s="117"/>
      <c r="J656" s="117"/>
      <c r="K656" s="10"/>
      <c r="L656" s="10"/>
      <c r="M656" s="20"/>
    </row>
    <row r="657" spans="1:13" s="11" customFormat="1">
      <c r="A657" s="8"/>
      <c r="B657" s="8"/>
      <c r="C657" s="8"/>
      <c r="D657" s="8"/>
      <c r="E657" s="18"/>
      <c r="F657" s="18"/>
      <c r="G657" s="117"/>
      <c r="H657" s="8"/>
      <c r="I657" s="8"/>
      <c r="J657" s="8"/>
      <c r="K657" s="10"/>
      <c r="L657" s="10"/>
      <c r="M657" s="19"/>
    </row>
    <row r="658" spans="1:13" s="11" customFormat="1">
      <c r="A658" s="8"/>
      <c r="B658" s="8"/>
      <c r="C658" s="8"/>
      <c r="D658" s="8"/>
      <c r="E658" s="121"/>
      <c r="F658" s="18"/>
      <c r="G658" s="117"/>
      <c r="H658" s="8"/>
      <c r="I658" s="8"/>
      <c r="J658" s="8"/>
      <c r="K658" s="10"/>
      <c r="L658" s="10"/>
      <c r="M658" s="19"/>
    </row>
    <row r="659" spans="1:13" s="11" customFormat="1">
      <c r="A659" s="8"/>
      <c r="B659" s="8"/>
      <c r="C659" s="8"/>
      <c r="D659" s="8"/>
      <c r="E659" s="121"/>
      <c r="F659" s="18"/>
      <c r="G659" s="117"/>
      <c r="H659" s="8"/>
      <c r="I659" s="10"/>
      <c r="J659" s="10"/>
      <c r="K659" s="10"/>
      <c r="L659" s="10"/>
      <c r="M659" s="19"/>
    </row>
    <row r="660" spans="1:13" s="11" customFormat="1">
      <c r="A660" s="8"/>
      <c r="B660" s="8"/>
      <c r="C660" s="8"/>
      <c r="D660" s="8"/>
      <c r="E660" s="18"/>
      <c r="F660" s="18"/>
      <c r="G660" s="117"/>
      <c r="H660" s="20"/>
      <c r="I660" s="117"/>
      <c r="J660" s="120"/>
      <c r="K660" s="10"/>
      <c r="L660" s="10"/>
      <c r="M660" s="19"/>
    </row>
    <row r="661" spans="1:13" s="11" customFormat="1">
      <c r="A661" s="8"/>
      <c r="B661" s="8"/>
      <c r="C661" s="8"/>
      <c r="D661" s="8"/>
      <c r="E661" s="18"/>
      <c r="F661" s="18"/>
      <c r="G661" s="117"/>
      <c r="H661" s="20"/>
      <c r="I661" s="10"/>
      <c r="J661" s="10"/>
      <c r="K661" s="10"/>
      <c r="L661" s="10"/>
      <c r="M661" s="19"/>
    </row>
    <row r="662" spans="1:13" s="11" customFormat="1">
      <c r="A662" s="8"/>
      <c r="B662" s="8"/>
      <c r="C662" s="8"/>
      <c r="D662" s="8"/>
      <c r="E662" s="122"/>
      <c r="F662" s="18"/>
      <c r="G662" s="120"/>
      <c r="H662" s="20"/>
      <c r="I662" s="117"/>
      <c r="J662" s="117"/>
      <c r="K662" s="10"/>
      <c r="L662" s="10"/>
      <c r="M662" s="19"/>
    </row>
    <row r="663" spans="1:13" s="11" customFormat="1">
      <c r="A663" s="8"/>
      <c r="B663" s="8"/>
      <c r="C663" s="8"/>
      <c r="D663" s="8"/>
      <c r="E663" s="18"/>
      <c r="F663" s="18"/>
      <c r="G663" s="117"/>
      <c r="H663" s="20"/>
      <c r="I663" s="8"/>
      <c r="J663" s="8"/>
      <c r="K663" s="10"/>
      <c r="L663" s="10"/>
      <c r="M663" s="19"/>
    </row>
    <row r="664" spans="1:13" s="11" customFormat="1">
      <c r="A664" s="8"/>
      <c r="B664" s="128"/>
      <c r="C664" s="8"/>
      <c r="D664" s="8"/>
      <c r="E664" s="18"/>
      <c r="F664" s="18"/>
      <c r="G664" s="117"/>
      <c r="H664" s="8"/>
      <c r="I664" s="8"/>
      <c r="J664" s="8"/>
      <c r="K664" s="19"/>
      <c r="L664" s="19"/>
      <c r="M664" s="19"/>
    </row>
    <row r="665" spans="1:13" s="11" customFormat="1">
      <c r="A665" s="8"/>
      <c r="B665" s="8"/>
      <c r="C665" s="8"/>
      <c r="D665" s="8"/>
      <c r="E665" s="18"/>
      <c r="F665" s="18"/>
      <c r="G665" s="8"/>
      <c r="H665" s="8"/>
      <c r="I665" s="8"/>
      <c r="J665" s="8"/>
      <c r="K665" s="8"/>
      <c r="L665" s="8"/>
      <c r="M665" s="8"/>
    </row>
    <row r="666" spans="1:13" s="11" customFormat="1">
      <c r="A666" s="8"/>
      <c r="B666" s="8"/>
      <c r="C666" s="8"/>
      <c r="D666" s="8"/>
      <c r="E666" s="18"/>
      <c r="F666" s="18"/>
      <c r="G666" s="8"/>
      <c r="H666" s="8"/>
      <c r="I666" s="117"/>
      <c r="J666" s="120"/>
      <c r="K666" s="8"/>
      <c r="L666" s="8"/>
      <c r="M666" s="19"/>
    </row>
    <row r="667" spans="1:13" s="11" customFormat="1">
      <c r="A667" s="8"/>
      <c r="B667" s="8"/>
      <c r="C667" s="8"/>
      <c r="D667" s="8"/>
      <c r="E667" s="18"/>
      <c r="F667" s="18"/>
      <c r="G667" s="10"/>
      <c r="H667" s="10"/>
      <c r="I667" s="10"/>
      <c r="J667" s="10"/>
      <c r="K667" s="19"/>
      <c r="L667" s="8"/>
      <c r="M667" s="19"/>
    </row>
    <row r="668" spans="1:13" s="11" customFormat="1">
      <c r="A668" s="8"/>
      <c r="B668" s="8"/>
      <c r="C668" s="8"/>
      <c r="D668" s="8"/>
      <c r="E668" s="18"/>
      <c r="F668" s="18"/>
      <c r="G668" s="117"/>
      <c r="H668" s="8"/>
      <c r="I668" s="117"/>
      <c r="J668" s="117"/>
      <c r="K668" s="10"/>
      <c r="L668" s="10"/>
      <c r="M668" s="20"/>
    </row>
    <row r="669" spans="1:13" s="11" customFormat="1">
      <c r="A669" s="8"/>
      <c r="B669" s="8"/>
      <c r="C669" s="8"/>
      <c r="D669" s="8"/>
      <c r="E669" s="18"/>
      <c r="F669" s="18"/>
      <c r="G669" s="117"/>
      <c r="H669" s="8"/>
      <c r="I669" s="8"/>
      <c r="J669" s="8"/>
      <c r="K669" s="10"/>
      <c r="L669" s="10"/>
      <c r="M669" s="19"/>
    </row>
    <row r="670" spans="1:13" s="11" customFormat="1">
      <c r="A670" s="8"/>
      <c r="B670" s="8"/>
      <c r="C670" s="8"/>
      <c r="D670" s="8"/>
      <c r="E670" s="121"/>
      <c r="F670" s="18"/>
      <c r="G670" s="117"/>
      <c r="H670" s="8"/>
      <c r="I670" s="8"/>
      <c r="J670" s="8"/>
      <c r="K670" s="10"/>
      <c r="L670" s="10"/>
      <c r="M670" s="19"/>
    </row>
    <row r="671" spans="1:13" s="11" customFormat="1">
      <c r="A671" s="8"/>
      <c r="B671" s="8"/>
      <c r="C671" s="8"/>
      <c r="D671" s="8"/>
      <c r="E671" s="121"/>
      <c r="F671" s="18"/>
      <c r="G671" s="117"/>
      <c r="H671" s="8"/>
      <c r="I671" s="10"/>
      <c r="J671" s="10"/>
      <c r="K671" s="10"/>
      <c r="L671" s="10"/>
      <c r="M671" s="19"/>
    </row>
    <row r="672" spans="1:13" s="11" customFormat="1">
      <c r="A672" s="8"/>
      <c r="B672" s="8"/>
      <c r="C672" s="8"/>
      <c r="D672" s="8"/>
      <c r="E672" s="18"/>
      <c r="F672" s="18"/>
      <c r="G672" s="117"/>
      <c r="H672" s="20"/>
      <c r="I672" s="117"/>
      <c r="J672" s="120"/>
      <c r="K672" s="10"/>
      <c r="L672" s="10"/>
      <c r="M672" s="19"/>
    </row>
    <row r="673" spans="1:13" s="11" customFormat="1">
      <c r="A673" s="8"/>
      <c r="B673" s="8"/>
      <c r="C673" s="8"/>
      <c r="D673" s="8"/>
      <c r="E673" s="18"/>
      <c r="F673" s="18"/>
      <c r="G673" s="117"/>
      <c r="H673" s="20"/>
      <c r="I673" s="10"/>
      <c r="J673" s="10"/>
      <c r="K673" s="10"/>
      <c r="L673" s="10"/>
      <c r="M673" s="19"/>
    </row>
    <row r="674" spans="1:13" s="11" customFormat="1">
      <c r="A674" s="8"/>
      <c r="B674" s="8"/>
      <c r="C674" s="8"/>
      <c r="D674" s="8"/>
      <c r="E674" s="122"/>
      <c r="F674" s="18"/>
      <c r="G674" s="120"/>
      <c r="H674" s="20"/>
      <c r="I674" s="117"/>
      <c r="J674" s="117"/>
      <c r="K674" s="10"/>
      <c r="L674" s="10"/>
      <c r="M674" s="19"/>
    </row>
    <row r="675" spans="1:13" s="11" customFormat="1">
      <c r="A675" s="8"/>
      <c r="B675" s="8"/>
      <c r="C675" s="8"/>
      <c r="D675" s="8"/>
      <c r="E675" s="18"/>
      <c r="F675" s="18"/>
      <c r="G675" s="117"/>
      <c r="H675" s="20"/>
      <c r="I675" s="8"/>
      <c r="J675" s="8"/>
      <c r="K675" s="10"/>
      <c r="L675" s="10"/>
      <c r="M675" s="19"/>
    </row>
    <row r="676" spans="1:13" s="11" customFormat="1">
      <c r="A676" s="8"/>
      <c r="B676" s="128"/>
      <c r="C676" s="8"/>
      <c r="D676" s="8"/>
      <c r="E676" s="18"/>
      <c r="F676" s="18"/>
      <c r="G676" s="117"/>
      <c r="H676" s="8"/>
      <c r="I676" s="8"/>
      <c r="J676" s="8"/>
      <c r="K676" s="19"/>
      <c r="L676" s="19"/>
      <c r="M676" s="19"/>
    </row>
    <row r="677" spans="1:13" s="11" customFormat="1">
      <c r="A677" s="8"/>
      <c r="B677" s="8"/>
      <c r="C677" s="8"/>
      <c r="D677" s="8"/>
      <c r="E677" s="18"/>
      <c r="F677" s="18"/>
      <c r="G677" s="8"/>
      <c r="H677" s="8"/>
      <c r="I677" s="8"/>
      <c r="J677" s="8"/>
      <c r="K677" s="8"/>
      <c r="L677" s="8"/>
      <c r="M677" s="8"/>
    </row>
    <row r="678" spans="1:13" s="11" customFormat="1">
      <c r="A678" s="8"/>
      <c r="B678" s="8"/>
      <c r="C678" s="8"/>
      <c r="D678" s="8"/>
      <c r="E678" s="18"/>
      <c r="F678" s="18"/>
      <c r="G678" s="8"/>
      <c r="H678" s="8"/>
      <c r="I678" s="117"/>
      <c r="J678" s="120"/>
      <c r="K678" s="8"/>
      <c r="L678" s="8"/>
      <c r="M678" s="19"/>
    </row>
    <row r="679" spans="1:13" s="11" customFormat="1">
      <c r="A679" s="8"/>
      <c r="B679" s="8"/>
      <c r="C679" s="8"/>
      <c r="D679" s="8"/>
      <c r="E679" s="18"/>
      <c r="F679" s="18"/>
      <c r="G679" s="10"/>
      <c r="H679" s="10"/>
      <c r="I679" s="10"/>
      <c r="J679" s="10"/>
      <c r="K679" s="19"/>
      <c r="L679" s="8"/>
      <c r="M679" s="19"/>
    </row>
    <row r="680" spans="1:13" s="11" customFormat="1">
      <c r="A680" s="8"/>
      <c r="B680" s="8"/>
      <c r="C680" s="8"/>
      <c r="D680" s="8"/>
      <c r="E680" s="18"/>
      <c r="F680" s="18"/>
      <c r="G680" s="117"/>
      <c r="H680" s="8"/>
      <c r="I680" s="117"/>
      <c r="J680" s="117"/>
      <c r="K680" s="10"/>
      <c r="L680" s="10"/>
      <c r="M680" s="20"/>
    </row>
    <row r="681" spans="1:13" s="11" customFormat="1">
      <c r="A681" s="8"/>
      <c r="B681" s="8"/>
      <c r="C681" s="8"/>
      <c r="D681" s="8"/>
      <c r="E681" s="18"/>
      <c r="F681" s="18"/>
      <c r="G681" s="117"/>
      <c r="H681" s="8"/>
      <c r="I681" s="8"/>
      <c r="J681" s="8"/>
      <c r="K681" s="10"/>
      <c r="L681" s="10"/>
      <c r="M681" s="19"/>
    </row>
    <row r="682" spans="1:13" s="11" customFormat="1">
      <c r="A682" s="8"/>
      <c r="B682" s="8"/>
      <c r="C682" s="8"/>
      <c r="D682" s="8"/>
      <c r="E682" s="121"/>
      <c r="F682" s="18"/>
      <c r="G682" s="117"/>
      <c r="H682" s="8"/>
      <c r="I682" s="8"/>
      <c r="J682" s="8"/>
      <c r="K682" s="10"/>
      <c r="L682" s="10"/>
      <c r="M682" s="19"/>
    </row>
    <row r="683" spans="1:13" s="11" customFormat="1">
      <c r="A683" s="87"/>
      <c r="B683" s="87"/>
      <c r="C683" s="8"/>
      <c r="D683" s="87"/>
      <c r="E683" s="87"/>
      <c r="F683" s="87"/>
      <c r="G683" s="87"/>
      <c r="H683" s="87"/>
      <c r="I683" s="87"/>
      <c r="J683" s="87"/>
      <c r="K683" s="87"/>
      <c r="L683" s="87"/>
      <c r="M683" s="87"/>
    </row>
    <row r="684" spans="1:13" s="11" customFormat="1">
      <c r="A684" s="8"/>
      <c r="B684" s="8"/>
      <c r="C684" s="8"/>
      <c r="D684" s="8"/>
      <c r="E684" s="121"/>
      <c r="F684" s="18"/>
      <c r="G684" s="117"/>
      <c r="H684" s="8"/>
      <c r="I684" s="10"/>
      <c r="J684" s="10"/>
      <c r="K684" s="10"/>
      <c r="L684" s="10"/>
      <c r="M684" s="19"/>
    </row>
    <row r="685" spans="1:13" s="11" customFormat="1">
      <c r="A685" s="8"/>
      <c r="B685" s="8"/>
      <c r="C685" s="87"/>
      <c r="D685" s="8"/>
      <c r="E685" s="18"/>
      <c r="F685" s="18"/>
      <c r="G685" s="117"/>
      <c r="H685" s="20"/>
      <c r="I685" s="117"/>
      <c r="J685" s="120"/>
      <c r="K685" s="10"/>
      <c r="L685" s="10"/>
      <c r="M685" s="19"/>
    </row>
    <row r="686" spans="1:13" s="11" customFormat="1">
      <c r="A686" s="8"/>
      <c r="B686" s="8"/>
      <c r="C686" s="8"/>
      <c r="D686" s="8"/>
      <c r="E686" s="18"/>
      <c r="F686" s="18"/>
      <c r="G686" s="117"/>
      <c r="H686" s="20"/>
      <c r="I686" s="10"/>
      <c r="J686" s="10"/>
      <c r="K686" s="10"/>
      <c r="L686" s="10"/>
      <c r="M686" s="19"/>
    </row>
    <row r="687" spans="1:13" s="11" customFormat="1">
      <c r="A687" s="8"/>
      <c r="B687" s="8"/>
      <c r="C687" s="8"/>
      <c r="D687" s="8"/>
      <c r="E687" s="122"/>
      <c r="F687" s="18"/>
      <c r="G687" s="120"/>
      <c r="H687" s="20"/>
      <c r="I687" s="117"/>
      <c r="J687" s="117"/>
      <c r="K687" s="10"/>
      <c r="L687" s="10"/>
      <c r="M687" s="19"/>
    </row>
    <row r="688" spans="1:13" s="11" customFormat="1">
      <c r="A688" s="8"/>
      <c r="B688" s="8"/>
      <c r="C688" s="8"/>
      <c r="D688" s="8"/>
      <c r="E688" s="18"/>
      <c r="F688" s="18"/>
      <c r="G688" s="117"/>
      <c r="H688" s="20"/>
      <c r="I688" s="8"/>
      <c r="J688" s="8"/>
      <c r="K688" s="10"/>
      <c r="L688" s="10"/>
      <c r="M688" s="19"/>
    </row>
    <row r="689" spans="1:13" s="11" customFormat="1">
      <c r="A689" s="8"/>
      <c r="B689" s="128"/>
      <c r="C689" s="8"/>
      <c r="D689" s="8"/>
      <c r="E689" s="18"/>
      <c r="F689" s="18"/>
      <c r="G689" s="117"/>
      <c r="H689" s="8"/>
      <c r="I689" s="8"/>
      <c r="J689" s="8"/>
      <c r="K689" s="19"/>
      <c r="L689" s="19"/>
      <c r="M689" s="19"/>
    </row>
    <row r="690" spans="1:13" s="11" customFormat="1">
      <c r="A690" s="8"/>
      <c r="B690" s="8"/>
      <c r="C690" s="8"/>
      <c r="D690" s="8"/>
      <c r="E690" s="18"/>
      <c r="F690" s="18"/>
      <c r="G690" s="8"/>
      <c r="H690" s="8"/>
      <c r="I690" s="8"/>
      <c r="J690" s="8"/>
      <c r="K690" s="8"/>
      <c r="L690" s="8"/>
      <c r="M690" s="8"/>
    </row>
    <row r="691" spans="1:13" s="11" customFormat="1">
      <c r="A691" s="8"/>
      <c r="B691" s="8"/>
      <c r="C691" s="8"/>
      <c r="D691" s="8"/>
      <c r="E691" s="18"/>
      <c r="F691" s="18"/>
      <c r="G691" s="8"/>
      <c r="H691" s="8"/>
      <c r="I691" s="117"/>
      <c r="J691" s="120"/>
      <c r="K691" s="8"/>
      <c r="L691" s="8"/>
      <c r="M691" s="19"/>
    </row>
    <row r="692" spans="1:13" s="11" customFormat="1">
      <c r="A692" s="8"/>
      <c r="B692" s="8"/>
      <c r="C692" s="8"/>
      <c r="D692" s="8"/>
      <c r="E692" s="18"/>
      <c r="F692" s="18"/>
      <c r="G692" s="10"/>
      <c r="H692" s="10"/>
      <c r="I692" s="10"/>
      <c r="J692" s="10"/>
      <c r="K692" s="19"/>
      <c r="L692" s="8"/>
      <c r="M692" s="19"/>
    </row>
    <row r="693" spans="1:13" s="11" customFormat="1">
      <c r="A693" s="8"/>
      <c r="B693" s="8"/>
      <c r="C693" s="8"/>
      <c r="D693" s="8"/>
      <c r="E693" s="18"/>
      <c r="F693" s="18"/>
      <c r="G693" s="117"/>
      <c r="H693" s="8"/>
      <c r="I693" s="117"/>
      <c r="J693" s="117"/>
      <c r="K693" s="10"/>
      <c r="L693" s="10"/>
      <c r="M693" s="20"/>
    </row>
    <row r="694" spans="1:13" s="11" customFormat="1">
      <c r="A694" s="8"/>
      <c r="B694" s="8"/>
      <c r="C694" s="8"/>
      <c r="D694" s="8"/>
      <c r="E694" s="18"/>
      <c r="F694" s="18"/>
      <c r="G694" s="117"/>
      <c r="H694" s="8"/>
      <c r="I694" s="8"/>
      <c r="J694" s="8"/>
      <c r="K694" s="10"/>
      <c r="L694" s="10"/>
      <c r="M694" s="19"/>
    </row>
    <row r="695" spans="1:13" s="11" customFormat="1">
      <c r="A695" s="8"/>
      <c r="B695" s="8"/>
      <c r="C695" s="8"/>
      <c r="D695" s="8"/>
      <c r="E695" s="121"/>
      <c r="F695" s="18"/>
      <c r="G695" s="117"/>
      <c r="H695" s="8"/>
      <c r="I695" s="8"/>
      <c r="J695" s="8"/>
      <c r="K695" s="10"/>
      <c r="L695" s="10"/>
      <c r="M695" s="19"/>
    </row>
    <row r="696" spans="1:13" s="11" customFormat="1">
      <c r="A696" s="8"/>
      <c r="B696" s="8"/>
      <c r="C696" s="8"/>
      <c r="D696" s="8"/>
      <c r="E696" s="121"/>
      <c r="F696" s="18"/>
      <c r="G696" s="117"/>
      <c r="H696" s="8"/>
      <c r="I696" s="10"/>
      <c r="J696" s="10"/>
      <c r="K696" s="10"/>
      <c r="L696" s="10"/>
      <c r="M696" s="19"/>
    </row>
    <row r="697" spans="1:13" s="11" customFormat="1">
      <c r="A697" s="8"/>
      <c r="B697" s="8"/>
      <c r="C697" s="8"/>
      <c r="D697" s="8"/>
      <c r="E697" s="18"/>
      <c r="F697" s="18"/>
      <c r="G697" s="117"/>
      <c r="H697" s="20"/>
      <c r="I697" s="117"/>
      <c r="J697" s="120"/>
      <c r="K697" s="10"/>
      <c r="L697" s="10"/>
      <c r="M697" s="19"/>
    </row>
    <row r="698" spans="1:13" s="11" customFormat="1">
      <c r="A698" s="8"/>
      <c r="B698" s="8"/>
      <c r="C698" s="8"/>
      <c r="D698" s="8"/>
      <c r="E698" s="18"/>
      <c r="F698" s="18"/>
      <c r="G698" s="117"/>
      <c r="H698" s="20"/>
      <c r="I698" s="10"/>
      <c r="J698" s="10"/>
      <c r="K698" s="10"/>
      <c r="L698" s="10"/>
      <c r="M698" s="19"/>
    </row>
    <row r="699" spans="1:13" s="11" customFormat="1">
      <c r="A699" s="8"/>
      <c r="B699" s="8"/>
      <c r="C699" s="8"/>
      <c r="D699" s="8"/>
      <c r="E699" s="122"/>
      <c r="F699" s="18"/>
      <c r="G699" s="120"/>
      <c r="H699" s="20"/>
      <c r="I699" s="117"/>
      <c r="J699" s="117"/>
      <c r="K699" s="10"/>
      <c r="L699" s="10"/>
      <c r="M699" s="19"/>
    </row>
    <row r="700" spans="1:13" s="11" customFormat="1">
      <c r="A700" s="8"/>
      <c r="B700" s="8"/>
      <c r="C700" s="8"/>
      <c r="D700" s="8"/>
      <c r="E700" s="18"/>
      <c r="F700" s="18"/>
      <c r="G700" s="117"/>
      <c r="H700" s="20"/>
      <c r="I700" s="8"/>
      <c r="J700" s="8"/>
      <c r="K700" s="10"/>
      <c r="L700" s="10"/>
      <c r="M700" s="19"/>
    </row>
    <row r="701" spans="1:13" s="11" customFormat="1">
      <c r="A701" s="8"/>
      <c r="B701" s="128"/>
      <c r="C701" s="8"/>
      <c r="D701" s="8"/>
      <c r="E701" s="18"/>
      <c r="F701" s="18"/>
      <c r="G701" s="117"/>
      <c r="H701" s="8"/>
      <c r="I701" s="8"/>
      <c r="J701" s="8"/>
      <c r="K701" s="19"/>
      <c r="L701" s="19"/>
      <c r="M701" s="19"/>
    </row>
    <row r="702" spans="1:13" s="11" customFormat="1">
      <c r="A702" s="8"/>
      <c r="B702" s="8"/>
      <c r="C702" s="8"/>
      <c r="D702" s="8"/>
      <c r="E702" s="18"/>
      <c r="F702" s="18"/>
      <c r="G702" s="8"/>
      <c r="H702" s="8"/>
      <c r="I702" s="8"/>
      <c r="J702" s="8"/>
      <c r="K702" s="8"/>
      <c r="L702" s="8"/>
      <c r="M702" s="8"/>
    </row>
    <row r="703" spans="1:13" s="11" customFormat="1">
      <c r="A703" s="8"/>
      <c r="B703" s="8"/>
      <c r="C703" s="8"/>
      <c r="D703" s="8"/>
      <c r="E703" s="18"/>
      <c r="F703" s="18"/>
      <c r="G703" s="8"/>
      <c r="H703" s="8"/>
      <c r="I703" s="117"/>
      <c r="J703" s="120"/>
      <c r="K703" s="8"/>
      <c r="L703" s="8"/>
      <c r="M703" s="19"/>
    </row>
    <row r="704" spans="1:13" s="11" customFormat="1">
      <c r="A704" s="8"/>
      <c r="B704" s="8"/>
      <c r="C704" s="8"/>
      <c r="D704" s="8"/>
      <c r="E704" s="18"/>
      <c r="F704" s="18"/>
      <c r="G704" s="10"/>
      <c r="H704" s="10"/>
      <c r="I704" s="10"/>
      <c r="J704" s="10"/>
      <c r="K704" s="19"/>
      <c r="L704" s="8"/>
      <c r="M704" s="19"/>
    </row>
    <row r="705" spans="1:13" s="11" customFormat="1">
      <c r="A705" s="8"/>
      <c r="B705" s="8"/>
      <c r="C705" s="8"/>
      <c r="D705" s="8"/>
      <c r="E705" s="18"/>
      <c r="F705" s="18"/>
      <c r="G705" s="117"/>
      <c r="H705" s="8"/>
      <c r="I705" s="117"/>
      <c r="J705" s="117"/>
      <c r="K705" s="10"/>
      <c r="L705" s="10"/>
      <c r="M705" s="20"/>
    </row>
    <row r="706" spans="1:13" s="11" customFormat="1">
      <c r="A706" s="8"/>
      <c r="B706" s="8"/>
      <c r="C706" s="8"/>
      <c r="D706" s="8"/>
      <c r="E706" s="18"/>
      <c r="F706" s="18"/>
      <c r="G706" s="117"/>
      <c r="H706" s="8"/>
      <c r="I706" s="8"/>
      <c r="J706" s="8"/>
      <c r="K706" s="10"/>
      <c r="L706" s="10"/>
      <c r="M706" s="19"/>
    </row>
    <row r="707" spans="1:13" s="11" customFormat="1">
      <c r="A707" s="8"/>
      <c r="B707" s="8"/>
      <c r="C707" s="8"/>
      <c r="D707" s="8"/>
      <c r="E707" s="121"/>
      <c r="F707" s="18"/>
      <c r="G707" s="117"/>
      <c r="H707" s="8"/>
      <c r="I707" s="8"/>
      <c r="J707" s="8"/>
      <c r="K707" s="10"/>
      <c r="L707" s="10"/>
      <c r="M707" s="19"/>
    </row>
    <row r="708" spans="1:13" s="11" customFormat="1">
      <c r="A708" s="8"/>
      <c r="B708" s="8"/>
      <c r="C708" s="8"/>
      <c r="D708" s="8"/>
      <c r="E708" s="121"/>
      <c r="F708" s="18"/>
      <c r="G708" s="117"/>
      <c r="H708" s="8"/>
      <c r="I708" s="10"/>
      <c r="J708" s="10"/>
      <c r="K708" s="10"/>
      <c r="L708" s="10"/>
      <c r="M708" s="19"/>
    </row>
    <row r="709" spans="1:13" s="11" customFormat="1">
      <c r="A709" s="8"/>
      <c r="B709" s="8"/>
      <c r="C709" s="8"/>
      <c r="D709" s="8"/>
      <c r="E709" s="18"/>
      <c r="F709" s="18"/>
      <c r="G709" s="117"/>
      <c r="H709" s="20"/>
      <c r="I709" s="117"/>
      <c r="J709" s="120"/>
      <c r="K709" s="10"/>
      <c r="L709" s="10"/>
      <c r="M709" s="19"/>
    </row>
    <row r="710" spans="1:13" s="11" customFormat="1">
      <c r="A710" s="8"/>
      <c r="B710" s="8"/>
      <c r="C710" s="8"/>
      <c r="D710" s="8"/>
      <c r="E710" s="18"/>
      <c r="F710" s="18"/>
      <c r="G710" s="117"/>
      <c r="H710" s="20"/>
      <c r="I710" s="10"/>
      <c r="J710" s="10"/>
      <c r="K710" s="10"/>
      <c r="L710" s="10"/>
      <c r="M710" s="19"/>
    </row>
    <row r="711" spans="1:13" s="11" customFormat="1">
      <c r="A711" s="8"/>
      <c r="B711" s="8"/>
      <c r="C711" s="8"/>
      <c r="D711" s="8"/>
      <c r="E711" s="18"/>
      <c r="F711" s="18"/>
      <c r="G711" s="120"/>
      <c r="H711" s="20"/>
      <c r="I711" s="117"/>
      <c r="J711" s="117"/>
      <c r="K711" s="10"/>
      <c r="L711" s="10"/>
      <c r="M711" s="19"/>
    </row>
    <row r="712" spans="1:13" s="11" customFormat="1">
      <c r="A712" s="8"/>
      <c r="B712" s="8"/>
      <c r="C712" s="8"/>
      <c r="D712" s="8"/>
      <c r="E712" s="18"/>
      <c r="F712" s="18"/>
      <c r="G712" s="117"/>
      <c r="H712" s="20"/>
      <c r="I712" s="8"/>
      <c r="J712" s="8"/>
      <c r="K712" s="10"/>
      <c r="L712" s="10"/>
      <c r="M712" s="19"/>
    </row>
    <row r="713" spans="1:13" s="11" customFormat="1">
      <c r="A713" s="8"/>
      <c r="B713" s="128"/>
      <c r="C713" s="8"/>
      <c r="D713" s="8"/>
      <c r="E713" s="18"/>
      <c r="F713" s="18"/>
      <c r="G713" s="117"/>
      <c r="H713" s="8"/>
      <c r="I713" s="8"/>
      <c r="J713" s="8"/>
      <c r="K713" s="19"/>
      <c r="L713" s="19"/>
      <c r="M713" s="19"/>
    </row>
    <row r="714" spans="1:13" s="11" customFormat="1">
      <c r="A714" s="8"/>
      <c r="B714" s="8"/>
      <c r="C714" s="8"/>
      <c r="D714" s="8"/>
      <c r="E714" s="18"/>
      <c r="F714" s="18"/>
      <c r="G714" s="8"/>
      <c r="H714" s="8"/>
      <c r="I714" s="8"/>
      <c r="J714" s="8"/>
      <c r="K714" s="8"/>
      <c r="L714" s="8"/>
      <c r="M714" s="8"/>
    </row>
    <row r="715" spans="1:13" s="11" customFormat="1">
      <c r="A715" s="8"/>
      <c r="B715" s="8"/>
      <c r="C715" s="8"/>
      <c r="D715" s="8"/>
      <c r="E715" s="18"/>
      <c r="F715" s="18"/>
      <c r="G715" s="8"/>
      <c r="H715" s="8"/>
      <c r="I715" s="117"/>
      <c r="J715" s="120"/>
      <c r="K715" s="8"/>
      <c r="L715" s="8"/>
      <c r="M715" s="19"/>
    </row>
    <row r="716" spans="1:13" s="11" customFormat="1">
      <c r="A716" s="8"/>
      <c r="B716" s="8"/>
      <c r="C716" s="8"/>
      <c r="D716" s="8"/>
      <c r="E716" s="18"/>
      <c r="F716" s="18"/>
      <c r="G716" s="10"/>
      <c r="H716" s="10"/>
      <c r="I716" s="10"/>
      <c r="J716" s="10"/>
      <c r="K716" s="19"/>
      <c r="L716" s="8"/>
      <c r="M716" s="19"/>
    </row>
    <row r="717" spans="1:13" s="11" customFormat="1">
      <c r="A717" s="8"/>
      <c r="B717" s="8"/>
      <c r="C717" s="8"/>
      <c r="D717" s="8"/>
      <c r="E717" s="18"/>
      <c r="F717" s="18"/>
      <c r="G717" s="117"/>
      <c r="H717" s="8"/>
      <c r="I717" s="117"/>
      <c r="J717" s="117"/>
      <c r="K717" s="10"/>
      <c r="L717" s="10"/>
      <c r="M717" s="20"/>
    </row>
    <row r="718" spans="1:13" s="11" customFormat="1">
      <c r="A718" s="87"/>
      <c r="B718" s="87"/>
      <c r="C718" s="8"/>
      <c r="D718" s="87"/>
      <c r="E718" s="87"/>
      <c r="F718" s="87"/>
      <c r="G718" s="87"/>
      <c r="H718" s="87"/>
      <c r="I718" s="87"/>
      <c r="J718" s="87"/>
      <c r="K718" s="87"/>
      <c r="L718" s="87"/>
      <c r="M718" s="87"/>
    </row>
    <row r="719" spans="1:13" s="11" customFormat="1">
      <c r="A719" s="8"/>
      <c r="B719" s="8"/>
      <c r="D719" s="8"/>
      <c r="E719" s="18"/>
      <c r="F719" s="18"/>
      <c r="G719" s="117"/>
      <c r="H719" s="8"/>
      <c r="I719" s="8"/>
      <c r="J719" s="8"/>
      <c r="K719" s="10"/>
      <c r="L719" s="10"/>
      <c r="M719" s="19"/>
    </row>
    <row r="720" spans="1:13" s="11" customFormat="1">
      <c r="A720" s="8"/>
      <c r="B720" s="8"/>
      <c r="C720" s="87"/>
      <c r="D720" s="8"/>
      <c r="E720" s="121"/>
      <c r="F720" s="18"/>
      <c r="G720" s="117"/>
      <c r="H720" s="8"/>
      <c r="I720" s="8"/>
      <c r="J720" s="8"/>
      <c r="K720" s="10"/>
      <c r="L720" s="10"/>
      <c r="M720" s="19"/>
    </row>
    <row r="721" spans="1:13" s="11" customFormat="1">
      <c r="A721" s="8"/>
      <c r="B721" s="8"/>
      <c r="C721" s="8"/>
      <c r="D721" s="8"/>
      <c r="E721" s="121"/>
      <c r="F721" s="18"/>
      <c r="G721" s="117"/>
      <c r="H721" s="8"/>
      <c r="I721" s="10"/>
      <c r="J721" s="10"/>
      <c r="K721" s="10"/>
      <c r="L721" s="10"/>
      <c r="M721" s="19"/>
    </row>
    <row r="722" spans="1:13" s="11" customFormat="1">
      <c r="A722" s="8"/>
      <c r="B722" s="8"/>
      <c r="C722" s="8"/>
      <c r="D722" s="8"/>
      <c r="E722" s="18"/>
      <c r="F722" s="18"/>
      <c r="G722" s="117"/>
      <c r="H722" s="20"/>
      <c r="I722" s="117"/>
      <c r="J722" s="120"/>
      <c r="K722" s="10"/>
      <c r="L722" s="10"/>
      <c r="M722" s="19"/>
    </row>
    <row r="723" spans="1:13" s="11" customFormat="1">
      <c r="A723" s="8"/>
      <c r="B723" s="8"/>
      <c r="C723" s="8"/>
      <c r="D723" s="8"/>
      <c r="E723" s="18"/>
      <c r="F723" s="18"/>
      <c r="G723" s="117"/>
      <c r="H723" s="20"/>
      <c r="I723" s="10"/>
      <c r="J723" s="10"/>
      <c r="K723" s="10"/>
      <c r="L723" s="10"/>
      <c r="M723" s="19"/>
    </row>
    <row r="724" spans="1:13" s="11" customFormat="1">
      <c r="A724" s="8"/>
      <c r="B724" s="8"/>
      <c r="C724" s="8"/>
      <c r="D724" s="8"/>
      <c r="E724" s="18"/>
      <c r="F724" s="18"/>
      <c r="G724" s="120"/>
      <c r="H724" s="20"/>
      <c r="I724" s="117"/>
      <c r="J724" s="117"/>
      <c r="K724" s="10"/>
      <c r="L724" s="10"/>
      <c r="M724" s="19"/>
    </row>
    <row r="725" spans="1:13" s="11" customFormat="1">
      <c r="A725" s="8"/>
      <c r="B725" s="8"/>
      <c r="C725" s="8"/>
      <c r="D725" s="8"/>
      <c r="E725" s="18"/>
      <c r="F725" s="18"/>
      <c r="G725" s="117"/>
      <c r="H725" s="20"/>
      <c r="I725" s="8"/>
      <c r="J725" s="8"/>
      <c r="K725" s="10"/>
      <c r="L725" s="10"/>
      <c r="M725" s="19"/>
    </row>
    <row r="726" spans="1:13" s="11" customFormat="1">
      <c r="A726" s="8"/>
      <c r="B726" s="128"/>
      <c r="C726" s="8"/>
      <c r="D726" s="8"/>
      <c r="E726" s="18"/>
      <c r="F726" s="18"/>
      <c r="G726" s="117"/>
      <c r="H726" s="8"/>
      <c r="I726" s="8"/>
      <c r="J726" s="8"/>
      <c r="K726" s="19"/>
      <c r="L726" s="19"/>
      <c r="M726" s="19"/>
    </row>
    <row r="727" spans="1:13" s="11" customFormat="1">
      <c r="A727" s="8"/>
      <c r="B727" s="8"/>
      <c r="C727" s="8"/>
      <c r="D727" s="8"/>
      <c r="E727" s="18"/>
      <c r="F727" s="18"/>
      <c r="G727" s="8"/>
      <c r="H727" s="8"/>
      <c r="I727" s="8"/>
      <c r="J727" s="8"/>
      <c r="K727" s="8"/>
      <c r="L727" s="8"/>
      <c r="M727" s="8"/>
    </row>
    <row r="728" spans="1:13" s="11" customFormat="1">
      <c r="A728" s="8"/>
      <c r="B728" s="8"/>
      <c r="C728" s="8"/>
      <c r="D728" s="8"/>
      <c r="E728" s="18"/>
      <c r="F728" s="18"/>
      <c r="G728" s="8"/>
      <c r="H728" s="8"/>
      <c r="I728" s="117"/>
      <c r="J728" s="120"/>
      <c r="K728" s="8"/>
      <c r="L728" s="8"/>
      <c r="M728" s="19"/>
    </row>
    <row r="729" spans="1:13" s="11" customFormat="1">
      <c r="A729" s="8"/>
      <c r="B729" s="8"/>
      <c r="C729" s="8"/>
      <c r="D729" s="8"/>
      <c r="E729" s="18"/>
      <c r="F729" s="18"/>
      <c r="G729" s="10"/>
      <c r="H729" s="10"/>
      <c r="I729" s="10"/>
      <c r="J729" s="10"/>
      <c r="K729" s="19"/>
      <c r="L729" s="8"/>
      <c r="M729" s="19"/>
    </row>
    <row r="730" spans="1:13" s="11" customFormat="1">
      <c r="A730" s="8"/>
      <c r="B730" s="8"/>
      <c r="C730" s="8"/>
      <c r="D730" s="8"/>
      <c r="E730" s="18"/>
      <c r="F730" s="18"/>
      <c r="G730" s="117"/>
      <c r="H730" s="8"/>
      <c r="I730" s="117"/>
      <c r="J730" s="117"/>
      <c r="K730" s="10"/>
      <c r="L730" s="10"/>
      <c r="M730" s="20"/>
    </row>
    <row r="731" spans="1:13" s="11" customFormat="1">
      <c r="A731" s="8"/>
      <c r="B731" s="8"/>
      <c r="C731" s="8"/>
      <c r="D731" s="8"/>
      <c r="E731" s="18"/>
      <c r="F731" s="18"/>
      <c r="G731" s="117"/>
      <c r="H731" s="8"/>
      <c r="I731" s="8"/>
      <c r="J731" s="8"/>
      <c r="K731" s="10"/>
      <c r="L731" s="10"/>
      <c r="M731" s="19"/>
    </row>
    <row r="732" spans="1:13" s="11" customFormat="1">
      <c r="A732" s="8"/>
      <c r="B732" s="8"/>
      <c r="C732" s="8"/>
      <c r="D732" s="8"/>
      <c r="E732" s="121"/>
      <c r="F732" s="18"/>
      <c r="G732" s="117"/>
      <c r="H732" s="8"/>
      <c r="I732" s="8"/>
      <c r="J732" s="8"/>
      <c r="K732" s="10"/>
      <c r="L732" s="10"/>
      <c r="M732" s="19"/>
    </row>
    <row r="733" spans="1:13" s="11" customFormat="1">
      <c r="A733" s="8"/>
      <c r="B733" s="8"/>
      <c r="C733" s="8"/>
      <c r="D733" s="8"/>
      <c r="E733" s="121"/>
      <c r="F733" s="18"/>
      <c r="G733" s="117"/>
      <c r="H733" s="8"/>
      <c r="I733" s="10"/>
      <c r="J733" s="10"/>
      <c r="K733" s="10"/>
      <c r="L733" s="10"/>
      <c r="M733" s="19"/>
    </row>
    <row r="734" spans="1:13" s="11" customFormat="1">
      <c r="A734" s="8"/>
      <c r="B734" s="8"/>
      <c r="C734" s="8"/>
      <c r="D734" s="8"/>
      <c r="E734" s="18"/>
      <c r="F734" s="18"/>
      <c r="G734" s="117"/>
      <c r="H734" s="20"/>
      <c r="I734" s="117"/>
      <c r="J734" s="120"/>
      <c r="K734" s="10"/>
      <c r="L734" s="10"/>
      <c r="M734" s="19"/>
    </row>
    <row r="735" spans="1:13" s="11" customFormat="1">
      <c r="A735" s="8"/>
      <c r="B735" s="8"/>
      <c r="C735" s="8"/>
      <c r="D735" s="8"/>
      <c r="E735" s="18"/>
      <c r="F735" s="18"/>
      <c r="G735" s="117"/>
      <c r="H735" s="20"/>
      <c r="I735" s="10"/>
      <c r="J735" s="10"/>
      <c r="K735" s="10"/>
      <c r="L735" s="10"/>
      <c r="M735" s="19"/>
    </row>
    <row r="736" spans="1:13" s="11" customFormat="1">
      <c r="A736" s="8"/>
      <c r="B736" s="8"/>
      <c r="C736" s="8"/>
      <c r="D736" s="8"/>
      <c r="E736" s="18"/>
      <c r="F736" s="18"/>
      <c r="G736" s="120"/>
      <c r="H736" s="20"/>
      <c r="I736" s="117"/>
      <c r="J736" s="117"/>
      <c r="K736" s="10"/>
      <c r="L736" s="10"/>
      <c r="M736" s="19"/>
    </row>
    <row r="737" spans="1:13" s="11" customFormat="1">
      <c r="A737" s="8"/>
      <c r="B737" s="8"/>
      <c r="C737" s="8"/>
      <c r="D737" s="8"/>
      <c r="E737" s="18"/>
      <c r="F737" s="18"/>
      <c r="G737" s="117"/>
      <c r="H737" s="20"/>
      <c r="I737" s="8"/>
      <c r="J737" s="8"/>
      <c r="K737" s="10"/>
      <c r="L737" s="10"/>
      <c r="M737" s="19"/>
    </row>
    <row r="738" spans="1:13" s="11" customFormat="1">
      <c r="A738" s="8"/>
      <c r="B738" s="128"/>
      <c r="C738" s="8"/>
      <c r="D738" s="8"/>
      <c r="E738" s="18"/>
      <c r="F738" s="18"/>
      <c r="G738" s="117"/>
      <c r="H738" s="8"/>
      <c r="I738" s="8"/>
      <c r="J738" s="8"/>
      <c r="K738" s="19"/>
      <c r="L738" s="19"/>
      <c r="M738" s="19"/>
    </row>
    <row r="739" spans="1:13" s="11" customFormat="1">
      <c r="A739" s="8"/>
      <c r="B739" s="8"/>
      <c r="C739" s="8"/>
      <c r="D739" s="8"/>
      <c r="E739" s="18"/>
      <c r="F739" s="18"/>
      <c r="G739" s="8"/>
      <c r="H739" s="8"/>
      <c r="I739" s="8"/>
      <c r="J739" s="8"/>
      <c r="K739" s="8"/>
      <c r="L739" s="8"/>
      <c r="M739" s="8"/>
    </row>
    <row r="740" spans="1:13" s="11" customFormat="1">
      <c r="A740" s="8"/>
      <c r="B740" s="8"/>
      <c r="C740" s="8"/>
      <c r="D740" s="8"/>
      <c r="E740" s="18"/>
      <c r="F740" s="18"/>
      <c r="G740" s="8"/>
      <c r="H740" s="8"/>
      <c r="I740" s="117"/>
      <c r="J740" s="120"/>
      <c r="K740" s="8"/>
      <c r="L740" s="8"/>
      <c r="M740" s="19"/>
    </row>
    <row r="741" spans="1:13" s="11" customFormat="1">
      <c r="A741" s="8"/>
      <c r="B741" s="8"/>
      <c r="C741" s="8"/>
      <c r="D741" s="8"/>
      <c r="E741" s="18"/>
      <c r="F741" s="18"/>
      <c r="G741" s="10"/>
      <c r="H741" s="10"/>
      <c r="I741" s="10"/>
      <c r="J741" s="10"/>
      <c r="K741" s="19"/>
      <c r="L741" s="8"/>
      <c r="M741" s="19"/>
    </row>
    <row r="742" spans="1:13" s="11" customFormat="1">
      <c r="A742" s="8"/>
      <c r="B742" s="8"/>
      <c r="C742" s="8"/>
      <c r="D742" s="8"/>
      <c r="E742" s="18"/>
      <c r="F742" s="18"/>
      <c r="G742" s="117"/>
      <c r="H742" s="8"/>
      <c r="I742" s="117"/>
      <c r="J742" s="117"/>
      <c r="K742" s="10"/>
      <c r="L742" s="10"/>
      <c r="M742" s="20"/>
    </row>
    <row r="743" spans="1:13" s="11" customFormat="1">
      <c r="A743" s="8"/>
      <c r="B743" s="8"/>
      <c r="C743" s="8"/>
      <c r="D743" s="8"/>
      <c r="E743" s="18"/>
      <c r="F743" s="18"/>
      <c r="G743" s="117"/>
      <c r="H743" s="8"/>
      <c r="I743" s="8"/>
      <c r="J743" s="8"/>
      <c r="K743" s="10"/>
      <c r="L743" s="10"/>
      <c r="M743" s="19"/>
    </row>
    <row r="744" spans="1:13" s="11" customFormat="1">
      <c r="A744" s="8"/>
      <c r="B744" s="8"/>
      <c r="C744" s="8"/>
      <c r="D744" s="8"/>
      <c r="E744" s="121"/>
      <c r="F744" s="18"/>
      <c r="G744" s="117"/>
      <c r="H744" s="8"/>
      <c r="I744" s="8"/>
      <c r="J744" s="8"/>
      <c r="K744" s="10"/>
      <c r="L744" s="10"/>
      <c r="M744" s="19"/>
    </row>
    <row r="745" spans="1:13" s="11" customFormat="1">
      <c r="A745" s="8"/>
      <c r="B745" s="8"/>
      <c r="C745" s="8"/>
      <c r="D745" s="8"/>
      <c r="E745" s="121"/>
      <c r="F745" s="18"/>
      <c r="G745" s="117"/>
      <c r="H745" s="8"/>
      <c r="I745" s="10"/>
      <c r="J745" s="10"/>
      <c r="K745" s="10"/>
      <c r="L745" s="10"/>
      <c r="M745" s="19"/>
    </row>
    <row r="746" spans="1:13" s="11" customFormat="1">
      <c r="A746" s="8"/>
      <c r="B746" s="8"/>
      <c r="C746" s="8"/>
      <c r="D746" s="8"/>
      <c r="E746" s="18"/>
      <c r="F746" s="18"/>
      <c r="G746" s="117"/>
      <c r="H746" s="20"/>
      <c r="I746" s="117"/>
      <c r="J746" s="120"/>
      <c r="K746" s="10"/>
      <c r="L746" s="10"/>
      <c r="M746" s="19"/>
    </row>
    <row r="747" spans="1:13" s="11" customFormat="1">
      <c r="A747" s="8"/>
      <c r="B747" s="8"/>
      <c r="C747" s="8"/>
      <c r="D747" s="8"/>
      <c r="E747" s="18"/>
      <c r="F747" s="18"/>
      <c r="G747" s="117"/>
      <c r="H747" s="20"/>
      <c r="I747" s="10"/>
      <c r="J747" s="10"/>
      <c r="K747" s="10"/>
      <c r="L747" s="10"/>
      <c r="M747" s="19"/>
    </row>
    <row r="748" spans="1:13" s="11" customFormat="1">
      <c r="A748" s="8"/>
      <c r="B748" s="8"/>
      <c r="C748" s="8"/>
      <c r="D748" s="8"/>
      <c r="E748" s="18"/>
      <c r="F748" s="18"/>
      <c r="G748" s="120"/>
      <c r="H748" s="20"/>
      <c r="I748" s="117"/>
      <c r="J748" s="117"/>
      <c r="K748" s="10"/>
      <c r="L748" s="10"/>
      <c r="M748" s="19"/>
    </row>
    <row r="749" spans="1:13" s="11" customFormat="1">
      <c r="A749" s="8"/>
      <c r="B749" s="8"/>
      <c r="C749" s="8"/>
      <c r="D749" s="8"/>
      <c r="E749" s="18"/>
      <c r="F749" s="18"/>
      <c r="G749" s="117"/>
      <c r="H749" s="20"/>
      <c r="I749" s="8"/>
      <c r="J749" s="8"/>
      <c r="K749" s="10"/>
      <c r="L749" s="10"/>
      <c r="M749" s="19"/>
    </row>
    <row r="750" spans="1:13" s="11" customFormat="1">
      <c r="A750" s="8"/>
      <c r="B750" s="128"/>
      <c r="C750" s="8"/>
      <c r="D750" s="8"/>
      <c r="E750" s="18"/>
      <c r="F750" s="18"/>
      <c r="G750" s="117"/>
      <c r="H750" s="8"/>
      <c r="I750" s="8"/>
      <c r="J750" s="8"/>
      <c r="K750" s="19"/>
      <c r="L750" s="19"/>
      <c r="M750" s="19"/>
    </row>
    <row r="751" spans="1:13" s="11" customFormat="1">
      <c r="A751" s="8"/>
      <c r="B751" s="8"/>
      <c r="C751" s="8"/>
      <c r="D751" s="8"/>
      <c r="E751" s="18"/>
      <c r="F751" s="18"/>
      <c r="G751" s="8"/>
      <c r="H751" s="8"/>
      <c r="I751" s="8"/>
      <c r="J751" s="8"/>
      <c r="K751" s="8"/>
      <c r="L751" s="8"/>
      <c r="M751" s="8"/>
    </row>
    <row r="752" spans="1:13" s="11" customFormat="1">
      <c r="A752" s="8"/>
      <c r="B752" s="8"/>
      <c r="C752" s="8"/>
      <c r="D752" s="8"/>
      <c r="E752" s="18"/>
      <c r="F752" s="18"/>
      <c r="G752" s="8"/>
      <c r="H752" s="8"/>
      <c r="I752" s="117"/>
      <c r="J752" s="120"/>
      <c r="K752" s="8"/>
      <c r="L752" s="8"/>
      <c r="M752" s="19"/>
    </row>
    <row r="753" spans="1:13" s="11" customFormat="1">
      <c r="A753" s="87"/>
      <c r="B753" s="87"/>
      <c r="C753" s="8"/>
      <c r="D753" s="87"/>
      <c r="E753" s="87"/>
      <c r="F753" s="87"/>
      <c r="G753" s="87"/>
      <c r="H753" s="87"/>
      <c r="I753" s="87"/>
      <c r="J753" s="87"/>
      <c r="K753" s="87"/>
      <c r="L753" s="87"/>
      <c r="M753" s="87"/>
    </row>
    <row r="754" spans="1:13" s="11" customFormat="1">
      <c r="A754" s="8"/>
      <c r="B754" s="8"/>
      <c r="C754" s="8"/>
      <c r="D754" s="8"/>
      <c r="E754" s="18"/>
      <c r="F754" s="18"/>
      <c r="G754" s="10"/>
      <c r="H754" s="10"/>
      <c r="I754" s="10"/>
      <c r="J754" s="10"/>
      <c r="K754" s="19"/>
      <c r="L754" s="8"/>
      <c r="M754" s="19"/>
    </row>
    <row r="755" spans="1:13" s="11" customFormat="1">
      <c r="A755" s="8"/>
      <c r="B755" s="8"/>
      <c r="C755" s="87"/>
      <c r="D755" s="8"/>
      <c r="E755" s="18"/>
      <c r="F755" s="18"/>
      <c r="G755" s="117"/>
      <c r="H755" s="8"/>
      <c r="I755" s="117"/>
      <c r="J755" s="117"/>
      <c r="K755" s="10"/>
      <c r="L755" s="10"/>
      <c r="M755" s="20"/>
    </row>
    <row r="756" spans="1:13" s="11" customFormat="1">
      <c r="A756" s="8"/>
      <c r="B756" s="8"/>
      <c r="C756" s="8"/>
      <c r="D756" s="8"/>
      <c r="E756" s="18"/>
      <c r="F756" s="18"/>
      <c r="G756" s="117"/>
      <c r="H756" s="8"/>
      <c r="I756" s="8"/>
      <c r="J756" s="8"/>
      <c r="K756" s="10"/>
      <c r="L756" s="10"/>
      <c r="M756" s="19"/>
    </row>
    <row r="757" spans="1:13" s="11" customFormat="1">
      <c r="A757" s="8"/>
      <c r="B757" s="8"/>
      <c r="C757" s="8"/>
      <c r="D757" s="8"/>
      <c r="E757" s="121"/>
      <c r="F757" s="18"/>
      <c r="G757" s="117"/>
      <c r="H757" s="8"/>
      <c r="I757" s="8"/>
      <c r="J757" s="8"/>
      <c r="K757" s="10"/>
      <c r="L757" s="10"/>
      <c r="M757" s="19"/>
    </row>
    <row r="758" spans="1:13" s="11" customFormat="1">
      <c r="A758" s="8"/>
      <c r="B758" s="8"/>
      <c r="C758" s="8"/>
      <c r="D758" s="8"/>
      <c r="E758" s="121"/>
      <c r="F758" s="18"/>
      <c r="G758" s="117"/>
      <c r="H758" s="8"/>
      <c r="I758" s="10"/>
      <c r="J758" s="10"/>
      <c r="K758" s="10"/>
      <c r="L758" s="10"/>
      <c r="M758" s="19"/>
    </row>
    <row r="759" spans="1:13" s="11" customFormat="1">
      <c r="A759" s="8"/>
      <c r="B759" s="8"/>
      <c r="C759" s="8"/>
      <c r="D759" s="8"/>
      <c r="E759" s="18"/>
      <c r="F759" s="18"/>
      <c r="G759" s="117"/>
      <c r="H759" s="20"/>
      <c r="I759" s="117"/>
      <c r="J759" s="120"/>
      <c r="K759" s="10"/>
      <c r="L759" s="10"/>
      <c r="M759" s="19"/>
    </row>
    <row r="760" spans="1:13" s="11" customFormat="1">
      <c r="A760" s="8"/>
      <c r="B760" s="8"/>
      <c r="C760" s="8"/>
      <c r="D760" s="8"/>
      <c r="E760" s="18"/>
      <c r="F760" s="18"/>
      <c r="G760" s="117"/>
      <c r="H760" s="20"/>
      <c r="I760" s="10"/>
      <c r="J760" s="10"/>
      <c r="K760" s="10"/>
      <c r="L760" s="10"/>
      <c r="M760" s="19"/>
    </row>
    <row r="761" spans="1:13" s="11" customFormat="1">
      <c r="A761" s="8"/>
      <c r="B761" s="8"/>
      <c r="C761" s="8"/>
      <c r="D761" s="8"/>
      <c r="E761" s="18"/>
      <c r="F761" s="18"/>
      <c r="G761" s="120"/>
      <c r="H761" s="20"/>
      <c r="I761" s="117"/>
      <c r="J761" s="117"/>
      <c r="K761" s="10"/>
      <c r="L761" s="10"/>
      <c r="M761" s="19"/>
    </row>
    <row r="762" spans="1:13" s="11" customFormat="1">
      <c r="A762" s="8"/>
      <c r="B762" s="8"/>
      <c r="C762" s="8"/>
      <c r="D762" s="8"/>
      <c r="E762" s="18"/>
      <c r="F762" s="18"/>
      <c r="G762" s="117"/>
      <c r="H762" s="20"/>
      <c r="I762" s="8"/>
      <c r="J762" s="8"/>
      <c r="K762" s="10"/>
      <c r="L762" s="10"/>
      <c r="M762" s="19"/>
    </row>
    <row r="763" spans="1:13" s="11" customFormat="1">
      <c r="A763" s="8"/>
      <c r="B763" s="128"/>
      <c r="C763" s="8"/>
      <c r="D763" s="8"/>
      <c r="E763" s="18"/>
      <c r="F763" s="18"/>
      <c r="G763" s="117"/>
      <c r="H763" s="8"/>
      <c r="I763" s="8"/>
      <c r="J763" s="8"/>
      <c r="K763" s="19"/>
      <c r="L763" s="19"/>
      <c r="M763" s="19"/>
    </row>
    <row r="764" spans="1:13" s="11" customFormat="1">
      <c r="A764" s="8"/>
      <c r="B764" s="8"/>
      <c r="C764" s="8"/>
      <c r="D764" s="8"/>
      <c r="E764" s="18"/>
      <c r="F764" s="18"/>
      <c r="G764" s="8"/>
      <c r="H764" s="8"/>
      <c r="I764" s="8"/>
      <c r="J764" s="8"/>
      <c r="K764" s="8"/>
      <c r="L764" s="8"/>
      <c r="M764" s="8"/>
    </row>
    <row r="765" spans="1:13" s="11" customFormat="1">
      <c r="A765" s="8"/>
      <c r="B765" s="8"/>
      <c r="C765" s="8"/>
      <c r="D765" s="8"/>
      <c r="E765" s="18"/>
      <c r="F765" s="18"/>
      <c r="G765" s="8"/>
      <c r="H765" s="8"/>
      <c r="I765" s="117"/>
      <c r="J765" s="120"/>
      <c r="K765" s="8"/>
      <c r="L765" s="8"/>
      <c r="M765" s="19"/>
    </row>
    <row r="766" spans="1:13" s="11" customFormat="1">
      <c r="A766" s="8"/>
      <c r="B766" s="8"/>
      <c r="C766" s="8"/>
      <c r="D766" s="8"/>
      <c r="E766" s="18"/>
      <c r="F766" s="18"/>
      <c r="G766" s="10"/>
      <c r="H766" s="129"/>
      <c r="I766" s="10"/>
      <c r="J766" s="10"/>
      <c r="K766" s="19"/>
      <c r="L766" s="8"/>
      <c r="M766" s="19"/>
    </row>
    <row r="767" spans="1:13" s="11" customFormat="1">
      <c r="A767" s="8"/>
      <c r="B767" s="8"/>
      <c r="C767" s="8"/>
      <c r="D767" s="8"/>
      <c r="E767" s="18"/>
      <c r="F767" s="18"/>
      <c r="G767" s="117"/>
      <c r="H767" s="8"/>
      <c r="I767" s="117"/>
      <c r="J767" s="117"/>
      <c r="K767" s="10"/>
      <c r="L767" s="10"/>
      <c r="M767" s="20"/>
    </row>
    <row r="768" spans="1:13" s="11" customFormat="1">
      <c r="A768" s="8"/>
      <c r="B768" s="8"/>
      <c r="C768" s="8"/>
      <c r="D768" s="8"/>
      <c r="E768" s="18"/>
      <c r="F768" s="18"/>
      <c r="G768" s="117"/>
      <c r="H768" s="8"/>
      <c r="I768" s="8"/>
      <c r="J768" s="8"/>
      <c r="K768" s="10"/>
      <c r="L768" s="10"/>
      <c r="M768" s="19"/>
    </row>
    <row r="769" spans="1:13" s="11" customFormat="1">
      <c r="A769" s="8"/>
      <c r="B769" s="8"/>
      <c r="C769" s="8"/>
      <c r="D769" s="8"/>
      <c r="E769" s="121"/>
      <c r="F769" s="18"/>
      <c r="G769" s="117"/>
      <c r="H769" s="8"/>
      <c r="I769" s="8"/>
      <c r="J769" s="8"/>
      <c r="K769" s="10"/>
      <c r="L769" s="10"/>
      <c r="M769" s="19"/>
    </row>
    <row r="770" spans="1:13" s="11" customFormat="1">
      <c r="A770" s="8"/>
      <c r="B770" s="8"/>
      <c r="C770" s="8"/>
      <c r="D770" s="8"/>
      <c r="E770" s="121"/>
      <c r="F770" s="18"/>
      <c r="G770" s="117"/>
      <c r="H770" s="8"/>
      <c r="I770" s="10"/>
      <c r="J770" s="10"/>
      <c r="K770" s="10"/>
      <c r="L770" s="10"/>
      <c r="M770" s="19"/>
    </row>
    <row r="771" spans="1:13" s="11" customFormat="1">
      <c r="A771" s="8"/>
      <c r="B771" s="8"/>
      <c r="C771" s="8"/>
      <c r="D771" s="8"/>
      <c r="E771" s="18"/>
      <c r="F771" s="18"/>
      <c r="G771" s="117"/>
      <c r="H771" s="20"/>
      <c r="I771" s="117"/>
      <c r="J771" s="120"/>
      <c r="K771" s="10"/>
      <c r="L771" s="10"/>
      <c r="M771" s="19"/>
    </row>
    <row r="772" spans="1:13" s="11" customFormat="1">
      <c r="A772" s="8"/>
      <c r="B772" s="8"/>
      <c r="C772" s="8"/>
      <c r="D772" s="8"/>
      <c r="E772" s="18"/>
      <c r="F772" s="18"/>
      <c r="G772" s="117"/>
      <c r="H772" s="20"/>
      <c r="I772" s="10"/>
      <c r="J772" s="10"/>
      <c r="K772" s="10"/>
      <c r="L772" s="10"/>
      <c r="M772" s="19"/>
    </row>
    <row r="773" spans="1:13" s="11" customFormat="1">
      <c r="A773" s="8"/>
      <c r="B773" s="8"/>
      <c r="C773" s="8"/>
      <c r="D773" s="8"/>
      <c r="E773" s="18"/>
      <c r="F773" s="18"/>
      <c r="G773" s="120"/>
      <c r="H773" s="20"/>
      <c r="I773" s="117"/>
      <c r="J773" s="117"/>
      <c r="K773" s="10"/>
      <c r="L773" s="10"/>
      <c r="M773" s="19"/>
    </row>
    <row r="774" spans="1:13" s="11" customFormat="1">
      <c r="A774" s="8"/>
      <c r="B774" s="8"/>
      <c r="C774" s="8"/>
      <c r="D774" s="8"/>
      <c r="E774" s="18"/>
      <c r="F774" s="18"/>
      <c r="G774" s="117"/>
      <c r="H774" s="20"/>
      <c r="I774" s="8"/>
      <c r="J774" s="8"/>
      <c r="K774" s="10"/>
      <c r="L774" s="10"/>
      <c r="M774" s="19"/>
    </row>
    <row r="775" spans="1:13" s="11" customFormat="1">
      <c r="A775" s="8"/>
      <c r="B775" s="128"/>
      <c r="C775" s="8"/>
      <c r="D775" s="8"/>
      <c r="E775" s="18"/>
      <c r="F775" s="18"/>
      <c r="G775" s="117"/>
      <c r="H775" s="8"/>
      <c r="I775" s="8"/>
      <c r="J775" s="8"/>
      <c r="K775" s="19"/>
      <c r="L775" s="19"/>
      <c r="M775" s="19"/>
    </row>
    <row r="776" spans="1:13" s="11" customFormat="1">
      <c r="A776" s="8"/>
      <c r="B776" s="8"/>
      <c r="C776" s="8"/>
      <c r="D776" s="8"/>
      <c r="E776" s="18"/>
      <c r="F776" s="18"/>
      <c r="G776" s="8"/>
      <c r="H776" s="8"/>
      <c r="I776" s="8"/>
      <c r="J776" s="8"/>
      <c r="K776" s="8"/>
      <c r="L776" s="8"/>
      <c r="M776" s="8"/>
    </row>
    <row r="777" spans="1:13" s="11" customFormat="1">
      <c r="A777" s="8"/>
      <c r="B777" s="8"/>
      <c r="C777" s="8"/>
      <c r="D777" s="8"/>
      <c r="E777" s="18"/>
      <c r="F777" s="18"/>
      <c r="G777" s="8"/>
      <c r="H777" s="8"/>
      <c r="I777" s="117"/>
      <c r="J777" s="120"/>
      <c r="K777" s="8"/>
      <c r="L777" s="8"/>
      <c r="M777" s="19"/>
    </row>
    <row r="778" spans="1:13" s="11" customFormat="1">
      <c r="A778" s="8"/>
      <c r="B778" s="8"/>
      <c r="C778" s="8"/>
      <c r="D778" s="8"/>
      <c r="E778" s="18"/>
      <c r="F778" s="18"/>
      <c r="G778" s="10"/>
      <c r="H778" s="10"/>
      <c r="I778" s="10"/>
      <c r="J778" s="10"/>
      <c r="K778" s="19"/>
      <c r="L778" s="8"/>
      <c r="M778" s="19"/>
    </row>
    <row r="779" spans="1:13" s="11" customFormat="1">
      <c r="A779" s="8"/>
      <c r="B779" s="8"/>
      <c r="C779" s="8"/>
      <c r="D779" s="8"/>
      <c r="E779" s="18"/>
      <c r="F779" s="18"/>
      <c r="G779" s="117"/>
      <c r="H779" s="8"/>
      <c r="I779" s="117"/>
      <c r="J779" s="117"/>
      <c r="K779" s="10"/>
      <c r="L779" s="10"/>
      <c r="M779" s="20"/>
    </row>
    <row r="780" spans="1:13" s="11" customFormat="1">
      <c r="A780" s="8"/>
      <c r="B780" s="8"/>
      <c r="C780" s="8"/>
      <c r="D780" s="8"/>
      <c r="E780" s="18"/>
      <c r="F780" s="18"/>
      <c r="G780" s="117"/>
      <c r="H780" s="8"/>
      <c r="I780" s="8"/>
      <c r="J780" s="8"/>
      <c r="K780" s="10"/>
      <c r="L780" s="10"/>
      <c r="M780" s="19"/>
    </row>
    <row r="781" spans="1:13" s="11" customFormat="1">
      <c r="A781" s="8"/>
      <c r="B781" s="8"/>
      <c r="C781" s="8"/>
      <c r="D781" s="8"/>
      <c r="E781" s="121"/>
      <c r="F781" s="18"/>
      <c r="G781" s="117"/>
      <c r="H781" s="8"/>
      <c r="I781" s="8"/>
      <c r="J781" s="8"/>
      <c r="K781" s="10"/>
      <c r="L781" s="10"/>
      <c r="M781" s="19"/>
    </row>
    <row r="782" spans="1:13" s="11" customFormat="1">
      <c r="A782" s="8"/>
      <c r="B782" s="8"/>
      <c r="C782" s="8"/>
      <c r="D782" s="8"/>
      <c r="E782" s="121"/>
      <c r="F782" s="18"/>
      <c r="G782" s="117"/>
      <c r="H782" s="8"/>
      <c r="I782" s="10"/>
      <c r="J782" s="10"/>
      <c r="K782" s="10"/>
      <c r="L782" s="10"/>
      <c r="M782" s="19"/>
    </row>
    <row r="783" spans="1:13" s="11" customFormat="1">
      <c r="A783" s="8"/>
      <c r="B783" s="8"/>
      <c r="C783" s="8"/>
      <c r="D783" s="8"/>
      <c r="E783" s="18"/>
      <c r="F783" s="18"/>
      <c r="G783" s="117"/>
      <c r="H783" s="20"/>
      <c r="I783" s="117"/>
      <c r="J783" s="120"/>
      <c r="K783" s="10"/>
      <c r="L783" s="10"/>
      <c r="M783" s="19"/>
    </row>
    <row r="784" spans="1:13" s="11" customFormat="1">
      <c r="A784" s="8"/>
      <c r="B784" s="8"/>
      <c r="C784" s="8"/>
      <c r="D784" s="8"/>
      <c r="E784" s="18"/>
      <c r="F784" s="18"/>
      <c r="G784" s="117"/>
      <c r="H784" s="20"/>
      <c r="I784" s="10"/>
      <c r="J784" s="10"/>
      <c r="K784" s="10"/>
      <c r="L784" s="10"/>
      <c r="M784" s="19"/>
    </row>
    <row r="785" spans="1:13" s="11" customFormat="1">
      <c r="A785" s="8"/>
      <c r="B785" s="8"/>
      <c r="C785" s="8"/>
      <c r="D785" s="8"/>
      <c r="E785" s="18"/>
      <c r="F785" s="18"/>
      <c r="G785" s="120"/>
      <c r="H785" s="20"/>
      <c r="I785" s="117"/>
      <c r="J785" s="117"/>
      <c r="K785" s="10"/>
      <c r="L785" s="10"/>
      <c r="M785" s="19"/>
    </row>
    <row r="786" spans="1:13" s="11" customFormat="1">
      <c r="A786" s="8"/>
      <c r="B786" s="8"/>
      <c r="C786" s="8"/>
      <c r="D786" s="8"/>
      <c r="E786" s="18"/>
      <c r="F786" s="18"/>
      <c r="G786" s="117"/>
      <c r="H786" s="20"/>
      <c r="I786" s="8"/>
      <c r="J786" s="8"/>
      <c r="K786" s="10"/>
      <c r="L786" s="10"/>
      <c r="M786" s="19"/>
    </row>
    <row r="787" spans="1:13" s="11" customFormat="1">
      <c r="A787" s="8"/>
      <c r="B787" s="128"/>
      <c r="C787" s="8"/>
      <c r="D787" s="8"/>
      <c r="E787" s="18"/>
      <c r="F787" s="18"/>
      <c r="G787" s="117"/>
      <c r="H787" s="8"/>
      <c r="I787" s="8"/>
      <c r="J787" s="8"/>
      <c r="K787" s="19"/>
      <c r="L787" s="19"/>
      <c r="M787" s="19"/>
    </row>
    <row r="788" spans="1:13" s="11" customFormat="1">
      <c r="A788" s="87"/>
      <c r="B788" s="87"/>
      <c r="C788" s="8"/>
      <c r="D788" s="87"/>
      <c r="E788" s="87"/>
      <c r="F788" s="87"/>
      <c r="G788" s="87"/>
      <c r="H788" s="87"/>
      <c r="I788" s="87"/>
      <c r="J788" s="87"/>
      <c r="K788" s="87"/>
      <c r="L788" s="87"/>
      <c r="M788" s="87"/>
    </row>
    <row r="789" spans="1:13" s="11" customFormat="1">
      <c r="A789" s="8"/>
      <c r="B789" s="8"/>
      <c r="C789" s="8"/>
      <c r="D789" s="8"/>
      <c r="E789" s="18"/>
      <c r="F789" s="18"/>
      <c r="G789" s="8"/>
      <c r="H789" s="8"/>
      <c r="I789" s="8"/>
      <c r="J789" s="8"/>
      <c r="K789" s="8"/>
      <c r="L789" s="8"/>
      <c r="M789" s="8"/>
    </row>
    <row r="790" spans="1:13" s="11" customFormat="1">
      <c r="A790" s="8"/>
      <c r="B790" s="8"/>
      <c r="C790" s="87"/>
      <c r="D790" s="8"/>
      <c r="E790" s="18"/>
      <c r="F790" s="18"/>
      <c r="G790" s="8"/>
      <c r="H790" s="8"/>
      <c r="I790" s="117"/>
      <c r="J790" s="120"/>
      <c r="K790" s="8"/>
      <c r="L790" s="8"/>
      <c r="M790" s="19"/>
    </row>
    <row r="791" spans="1:13" s="11" customFormat="1">
      <c r="A791" s="8"/>
      <c r="B791" s="8"/>
      <c r="C791" s="8"/>
      <c r="D791" s="8"/>
      <c r="E791" s="18"/>
      <c r="F791" s="18"/>
      <c r="G791" s="10"/>
      <c r="H791" s="10"/>
      <c r="I791" s="10"/>
      <c r="J791" s="10"/>
      <c r="K791" s="19"/>
      <c r="L791" s="8"/>
      <c r="M791" s="19"/>
    </row>
    <row r="792" spans="1:13" s="11" customFormat="1">
      <c r="A792" s="8"/>
      <c r="B792" s="8"/>
      <c r="C792" s="8"/>
      <c r="D792" s="8"/>
      <c r="E792" s="18"/>
      <c r="F792" s="18"/>
      <c r="G792" s="117"/>
      <c r="H792" s="8"/>
      <c r="I792" s="117"/>
      <c r="J792" s="117"/>
      <c r="K792" s="10"/>
      <c r="L792" s="10"/>
      <c r="M792" s="20"/>
    </row>
    <row r="793" spans="1:13" s="11" customFormat="1">
      <c r="A793" s="8"/>
      <c r="B793" s="8"/>
      <c r="C793" s="8"/>
      <c r="D793" s="8"/>
      <c r="E793" s="18"/>
      <c r="F793" s="18"/>
      <c r="G793" s="117"/>
      <c r="H793" s="8"/>
      <c r="I793" s="8"/>
      <c r="J793" s="8"/>
      <c r="K793" s="10"/>
      <c r="L793" s="10"/>
      <c r="M793" s="19"/>
    </row>
    <row r="794" spans="1:13" s="11" customFormat="1">
      <c r="A794" s="8"/>
      <c r="B794" s="8"/>
      <c r="C794" s="8"/>
      <c r="D794" s="8"/>
      <c r="E794" s="121"/>
      <c r="F794" s="18"/>
      <c r="G794" s="117"/>
      <c r="H794" s="8"/>
      <c r="I794" s="8"/>
      <c r="J794" s="8"/>
      <c r="K794" s="10"/>
      <c r="L794" s="10"/>
      <c r="M794" s="19"/>
    </row>
    <row r="795" spans="1:13" s="11" customFormat="1">
      <c r="A795" s="8"/>
      <c r="B795" s="8"/>
      <c r="C795" s="8"/>
      <c r="D795" s="8"/>
      <c r="E795" s="121"/>
      <c r="F795" s="18"/>
      <c r="G795" s="117"/>
      <c r="H795" s="8"/>
      <c r="I795" s="10"/>
      <c r="J795" s="10"/>
      <c r="K795" s="10"/>
      <c r="L795" s="10"/>
      <c r="M795" s="19"/>
    </row>
    <row r="796" spans="1:13" s="11" customFormat="1">
      <c r="A796" s="8"/>
      <c r="B796" s="8"/>
      <c r="C796" s="8"/>
      <c r="D796" s="8"/>
      <c r="E796" s="18"/>
      <c r="F796" s="18"/>
      <c r="G796" s="117"/>
      <c r="H796" s="20"/>
      <c r="I796" s="117"/>
      <c r="J796" s="120"/>
      <c r="K796" s="10"/>
      <c r="L796" s="10"/>
      <c r="M796" s="19"/>
    </row>
    <row r="797" spans="1:13" s="11" customFormat="1">
      <c r="A797" s="8"/>
      <c r="B797" s="8"/>
      <c r="C797" s="8"/>
      <c r="D797" s="8"/>
      <c r="E797" s="18"/>
      <c r="F797" s="18"/>
      <c r="G797" s="117"/>
      <c r="H797" s="20"/>
      <c r="I797" s="10"/>
      <c r="J797" s="10"/>
      <c r="K797" s="10"/>
      <c r="L797" s="10"/>
      <c r="M797" s="19"/>
    </row>
    <row r="798" spans="1:13" s="11" customFormat="1">
      <c r="A798" s="8"/>
      <c r="B798" s="8"/>
      <c r="C798" s="8"/>
      <c r="D798" s="8"/>
      <c r="E798" s="18"/>
      <c r="F798" s="18"/>
      <c r="G798" s="120"/>
      <c r="H798" s="20"/>
      <c r="I798" s="117"/>
      <c r="J798" s="117"/>
      <c r="K798" s="10"/>
      <c r="L798" s="10"/>
      <c r="M798" s="19"/>
    </row>
    <row r="799" spans="1:13" s="11" customFormat="1">
      <c r="A799" s="8"/>
      <c r="B799" s="8"/>
      <c r="C799" s="8"/>
      <c r="D799" s="8"/>
      <c r="E799" s="18"/>
      <c r="F799" s="18"/>
      <c r="G799" s="117"/>
      <c r="H799" s="20"/>
      <c r="I799" s="8"/>
      <c r="J799" s="8"/>
      <c r="K799" s="10"/>
      <c r="L799" s="10"/>
      <c r="M799" s="19"/>
    </row>
    <row r="800" spans="1:13" s="11" customFormat="1">
      <c r="A800" s="8"/>
      <c r="B800" s="128"/>
      <c r="C800" s="8"/>
      <c r="D800" s="8"/>
      <c r="E800" s="18"/>
      <c r="F800" s="18"/>
      <c r="G800" s="117"/>
      <c r="H800" s="8"/>
      <c r="I800" s="8"/>
      <c r="J800" s="8"/>
      <c r="K800" s="19"/>
      <c r="L800" s="19"/>
      <c r="M800" s="19"/>
    </row>
    <row r="801" spans="1:13" s="11" customFormat="1">
      <c r="A801" s="8"/>
      <c r="B801" s="8"/>
      <c r="C801" s="8"/>
      <c r="D801" s="8"/>
      <c r="E801" s="18"/>
      <c r="F801" s="18"/>
      <c r="G801" s="8"/>
      <c r="H801" s="8"/>
      <c r="I801" s="8"/>
      <c r="J801" s="8"/>
      <c r="K801" s="8"/>
      <c r="L801" s="8"/>
      <c r="M801" s="8"/>
    </row>
    <row r="802" spans="1:13" s="11" customFormat="1">
      <c r="A802" s="8"/>
      <c r="B802" s="8"/>
      <c r="C802" s="8"/>
      <c r="D802" s="8"/>
      <c r="E802" s="18"/>
      <c r="F802" s="18"/>
      <c r="G802" s="8"/>
      <c r="H802" s="8"/>
      <c r="I802" s="117"/>
      <c r="J802" s="120"/>
      <c r="K802" s="8"/>
      <c r="L802" s="8"/>
      <c r="M802" s="19"/>
    </row>
    <row r="803" spans="1:13" s="11" customFormat="1">
      <c r="A803" s="8"/>
      <c r="B803" s="8"/>
      <c r="C803" s="8"/>
      <c r="D803" s="8"/>
      <c r="E803" s="18"/>
      <c r="F803" s="18"/>
      <c r="G803" s="10"/>
      <c r="H803" s="10"/>
      <c r="I803" s="10"/>
      <c r="J803" s="10"/>
      <c r="K803" s="19"/>
      <c r="L803" s="8"/>
      <c r="M803" s="19"/>
    </row>
    <row r="804" spans="1:13" s="11" customFormat="1">
      <c r="A804" s="8"/>
      <c r="B804" s="8"/>
      <c r="C804" s="8"/>
      <c r="D804" s="8"/>
      <c r="E804" s="18"/>
      <c r="F804" s="18"/>
      <c r="G804" s="117"/>
      <c r="H804" s="8"/>
      <c r="I804" s="117"/>
      <c r="J804" s="117"/>
      <c r="K804" s="10"/>
      <c r="L804" s="10"/>
      <c r="M804" s="20"/>
    </row>
    <row r="805" spans="1:13" s="11" customFormat="1">
      <c r="A805" s="8"/>
      <c r="B805" s="8"/>
      <c r="C805" s="8"/>
      <c r="D805" s="8"/>
      <c r="E805" s="18"/>
      <c r="F805" s="18"/>
      <c r="G805" s="117"/>
      <c r="H805" s="8"/>
      <c r="I805" s="8"/>
      <c r="J805" s="8"/>
      <c r="K805" s="10"/>
      <c r="L805" s="10"/>
      <c r="M805" s="19"/>
    </row>
    <row r="806" spans="1:13" s="11" customFormat="1">
      <c r="A806" s="8"/>
      <c r="B806" s="8"/>
      <c r="C806" s="8"/>
      <c r="D806" s="8"/>
      <c r="E806" s="121"/>
      <c r="F806" s="18"/>
      <c r="G806" s="117"/>
      <c r="H806" s="8"/>
      <c r="I806" s="8"/>
      <c r="J806" s="8"/>
      <c r="K806" s="10"/>
      <c r="L806" s="10"/>
      <c r="M806" s="19"/>
    </row>
    <row r="807" spans="1:13" s="11" customFormat="1">
      <c r="A807" s="8"/>
      <c r="B807" s="8"/>
      <c r="C807" s="8"/>
      <c r="D807" s="8"/>
      <c r="E807" s="121"/>
      <c r="F807" s="18"/>
      <c r="G807" s="117"/>
      <c r="H807" s="8"/>
      <c r="I807" s="10"/>
      <c r="J807" s="10"/>
      <c r="K807" s="10"/>
      <c r="L807" s="10"/>
      <c r="M807" s="19"/>
    </row>
    <row r="808" spans="1:13" s="11" customFormat="1">
      <c r="A808" s="8"/>
      <c r="B808" s="8"/>
      <c r="C808" s="8"/>
      <c r="D808" s="8"/>
      <c r="E808" s="18"/>
      <c r="F808" s="18"/>
      <c r="G808" s="117"/>
      <c r="H808" s="20"/>
      <c r="I808" s="117"/>
      <c r="J808" s="120"/>
      <c r="K808" s="10"/>
      <c r="L808" s="10"/>
      <c r="M808" s="19"/>
    </row>
    <row r="809" spans="1:13" s="11" customFormat="1">
      <c r="A809" s="8"/>
      <c r="B809" s="8"/>
      <c r="C809" s="8"/>
      <c r="D809" s="8"/>
      <c r="E809" s="18"/>
      <c r="F809" s="18"/>
      <c r="G809" s="117"/>
      <c r="H809" s="20"/>
      <c r="I809" s="10"/>
      <c r="J809" s="10"/>
      <c r="K809" s="10"/>
      <c r="L809" s="10"/>
      <c r="M809" s="19"/>
    </row>
    <row r="810" spans="1:13" s="11" customFormat="1">
      <c r="A810" s="8"/>
      <c r="B810" s="8"/>
      <c r="C810" s="8"/>
      <c r="D810" s="8"/>
      <c r="E810" s="18"/>
      <c r="F810" s="18"/>
      <c r="G810" s="120"/>
      <c r="H810" s="20"/>
      <c r="I810" s="117"/>
      <c r="J810" s="117"/>
      <c r="K810" s="10"/>
      <c r="L810" s="10"/>
      <c r="M810" s="19"/>
    </row>
    <row r="811" spans="1:13" s="11" customFormat="1">
      <c r="A811" s="8"/>
      <c r="B811" s="8"/>
      <c r="C811" s="8"/>
      <c r="D811" s="8"/>
      <c r="E811" s="18"/>
      <c r="F811" s="18"/>
      <c r="G811" s="117"/>
      <c r="H811" s="20"/>
      <c r="I811" s="8"/>
      <c r="J811" s="8"/>
      <c r="K811" s="10"/>
      <c r="L811" s="10"/>
      <c r="M811" s="19"/>
    </row>
    <row r="812" spans="1:13" s="11" customFormat="1">
      <c r="A812" s="8"/>
      <c r="B812" s="128"/>
      <c r="C812" s="8"/>
      <c r="D812" s="8"/>
      <c r="E812" s="18"/>
      <c r="F812" s="18"/>
      <c r="G812" s="117"/>
      <c r="H812" s="8"/>
      <c r="I812" s="8"/>
      <c r="J812" s="8"/>
      <c r="K812" s="19"/>
      <c r="L812" s="19"/>
      <c r="M812" s="19"/>
    </row>
    <row r="813" spans="1:13" s="11" customFormat="1">
      <c r="A813" s="8"/>
      <c r="B813" s="8"/>
      <c r="C813" s="8"/>
      <c r="D813" s="8"/>
      <c r="E813" s="18"/>
      <c r="F813" s="18"/>
      <c r="G813" s="8"/>
      <c r="H813" s="8"/>
      <c r="I813" s="8"/>
      <c r="J813" s="8"/>
      <c r="K813" s="8"/>
      <c r="L813" s="8"/>
      <c r="M813" s="8"/>
    </row>
    <row r="814" spans="1:13" s="11" customFormat="1">
      <c r="A814" s="8"/>
      <c r="B814" s="8"/>
      <c r="C814" s="8"/>
      <c r="D814" s="8"/>
      <c r="E814" s="18"/>
      <c r="F814" s="18"/>
      <c r="G814" s="8"/>
      <c r="H814" s="8"/>
      <c r="I814" s="117"/>
      <c r="J814" s="120"/>
      <c r="K814" s="8"/>
      <c r="L814" s="8"/>
      <c r="M814" s="19"/>
    </row>
    <row r="815" spans="1:13" s="11" customFormat="1">
      <c r="A815" s="8"/>
      <c r="B815" s="8"/>
      <c r="C815" s="8"/>
      <c r="D815" s="8"/>
      <c r="E815" s="18"/>
      <c r="F815" s="18"/>
      <c r="G815" s="10"/>
      <c r="H815" s="10"/>
      <c r="I815" s="10"/>
      <c r="J815" s="10"/>
      <c r="K815" s="19"/>
      <c r="L815" s="8"/>
      <c r="M815" s="19"/>
    </row>
    <row r="816" spans="1:13" s="11" customFormat="1">
      <c r="A816" s="8"/>
      <c r="B816" s="8"/>
      <c r="C816" s="8"/>
      <c r="D816" s="8"/>
      <c r="E816" s="18"/>
      <c r="F816" s="18"/>
      <c r="G816" s="117"/>
      <c r="H816" s="8"/>
      <c r="I816" s="117"/>
      <c r="J816" s="117"/>
      <c r="K816" s="10"/>
      <c r="L816" s="10"/>
      <c r="M816" s="20"/>
    </row>
    <row r="817" spans="1:13" s="11" customFormat="1">
      <c r="A817" s="8"/>
      <c r="B817" s="8"/>
      <c r="C817" s="8"/>
      <c r="D817" s="8"/>
      <c r="E817" s="18"/>
      <c r="F817" s="18"/>
      <c r="G817" s="117"/>
      <c r="H817" s="8"/>
      <c r="I817" s="8"/>
      <c r="J817" s="8"/>
      <c r="K817" s="10"/>
      <c r="L817" s="10"/>
      <c r="M817" s="19"/>
    </row>
    <row r="818" spans="1:13" s="11" customFormat="1">
      <c r="A818" s="8"/>
      <c r="B818" s="8"/>
      <c r="C818" s="8"/>
      <c r="D818" s="8"/>
      <c r="E818" s="121"/>
      <c r="F818" s="18"/>
      <c r="G818" s="117"/>
      <c r="H818" s="8"/>
      <c r="I818" s="8"/>
      <c r="J818" s="8"/>
      <c r="K818" s="10"/>
      <c r="L818" s="10"/>
      <c r="M818" s="19"/>
    </row>
    <row r="819" spans="1:13" s="11" customFormat="1">
      <c r="A819" s="8"/>
      <c r="B819" s="8"/>
      <c r="C819" s="8"/>
      <c r="D819" s="8"/>
      <c r="E819" s="121"/>
      <c r="F819" s="18"/>
      <c r="G819" s="117"/>
      <c r="H819" s="8"/>
      <c r="I819" s="10"/>
      <c r="J819" s="10"/>
      <c r="K819" s="10"/>
      <c r="L819" s="10"/>
      <c r="M819" s="19"/>
    </row>
    <row r="820" spans="1:13" s="11" customFormat="1">
      <c r="A820" s="8"/>
      <c r="B820" s="8"/>
      <c r="C820" s="8"/>
      <c r="D820" s="8"/>
      <c r="E820" s="18"/>
      <c r="F820" s="18"/>
      <c r="G820" s="117"/>
      <c r="H820" s="20"/>
      <c r="I820" s="117"/>
      <c r="J820" s="120"/>
      <c r="K820" s="10"/>
      <c r="L820" s="10"/>
      <c r="M820" s="19"/>
    </row>
    <row r="821" spans="1:13" s="11" customFormat="1">
      <c r="A821" s="8"/>
      <c r="B821" s="8"/>
      <c r="C821" s="8"/>
      <c r="D821" s="8"/>
      <c r="E821" s="18"/>
      <c r="F821" s="18"/>
      <c r="G821" s="117"/>
      <c r="H821" s="20"/>
      <c r="I821" s="10"/>
      <c r="J821" s="10"/>
      <c r="K821" s="10"/>
      <c r="L821" s="10"/>
      <c r="M821" s="19"/>
    </row>
    <row r="822" spans="1:13" s="11" customFormat="1">
      <c r="A822" s="8"/>
      <c r="B822" s="8"/>
      <c r="C822" s="8"/>
      <c r="D822" s="8"/>
      <c r="E822" s="18"/>
      <c r="F822" s="18"/>
      <c r="G822" s="120"/>
      <c r="H822" s="20"/>
      <c r="I822" s="117"/>
      <c r="J822" s="117"/>
      <c r="K822" s="10"/>
      <c r="L822" s="10"/>
      <c r="M822" s="19"/>
    </row>
    <row r="823" spans="1:13" s="11" customFormat="1">
      <c r="A823" s="87"/>
      <c r="B823" s="87"/>
      <c r="C823" s="8"/>
      <c r="D823" s="87"/>
      <c r="E823" s="87"/>
      <c r="F823" s="87"/>
      <c r="G823" s="87"/>
      <c r="H823" s="87"/>
      <c r="I823" s="87"/>
      <c r="J823" s="87"/>
      <c r="K823" s="87"/>
      <c r="L823" s="87"/>
      <c r="M823" s="87"/>
    </row>
    <row r="824" spans="1:13" s="11" customFormat="1">
      <c r="A824" s="8"/>
      <c r="B824" s="8"/>
      <c r="C824" s="8"/>
      <c r="D824" s="8"/>
      <c r="E824" s="18"/>
      <c r="F824" s="18"/>
      <c r="G824" s="117"/>
      <c r="H824" s="20"/>
      <c r="I824" s="8"/>
      <c r="J824" s="8"/>
      <c r="K824" s="10"/>
      <c r="L824" s="10"/>
      <c r="M824" s="19"/>
    </row>
    <row r="825" spans="1:13" s="11" customFormat="1">
      <c r="A825" s="8"/>
      <c r="B825" s="128"/>
      <c r="C825" s="87"/>
      <c r="D825" s="8"/>
      <c r="E825" s="18"/>
      <c r="F825" s="18"/>
      <c r="G825" s="117"/>
      <c r="H825" s="8"/>
      <c r="I825" s="8"/>
      <c r="J825" s="8"/>
      <c r="K825" s="19"/>
      <c r="L825" s="19"/>
      <c r="M825" s="19"/>
    </row>
    <row r="826" spans="1:13" s="11" customFormat="1">
      <c r="A826" s="8"/>
      <c r="B826" s="8"/>
      <c r="C826" s="8"/>
      <c r="D826" s="8"/>
      <c r="E826" s="18"/>
      <c r="F826" s="18"/>
      <c r="G826" s="8"/>
      <c r="H826" s="8"/>
      <c r="I826" s="8"/>
      <c r="J826" s="8"/>
      <c r="K826" s="8"/>
      <c r="L826" s="8"/>
      <c r="M826" s="8"/>
    </row>
    <row r="827" spans="1:13" s="11" customFormat="1">
      <c r="A827" s="8"/>
      <c r="B827" s="8"/>
      <c r="C827" s="8"/>
      <c r="D827" s="8"/>
      <c r="E827" s="18"/>
      <c r="F827" s="18"/>
      <c r="G827" s="8"/>
      <c r="H827" s="8"/>
      <c r="I827" s="117"/>
      <c r="J827" s="120"/>
      <c r="K827" s="8"/>
      <c r="L827" s="8"/>
      <c r="M827" s="19"/>
    </row>
    <row r="828" spans="1:13" s="11" customFormat="1">
      <c r="A828" s="8"/>
      <c r="B828" s="8"/>
      <c r="C828" s="8"/>
      <c r="D828" s="8"/>
      <c r="E828" s="18"/>
      <c r="F828" s="18"/>
      <c r="G828" s="10"/>
      <c r="H828" s="10"/>
      <c r="I828" s="10"/>
      <c r="J828" s="10"/>
      <c r="K828" s="19"/>
      <c r="L828" s="8"/>
      <c r="M828" s="19"/>
    </row>
    <row r="829" spans="1:13" s="11" customFormat="1">
      <c r="A829" s="8"/>
      <c r="B829" s="8"/>
      <c r="C829" s="8"/>
      <c r="D829" s="8"/>
      <c r="E829" s="18"/>
      <c r="F829" s="18"/>
      <c r="G829" s="117"/>
      <c r="H829" s="8"/>
      <c r="I829" s="117"/>
      <c r="J829" s="117"/>
      <c r="K829" s="10"/>
      <c r="L829" s="10"/>
      <c r="M829" s="20"/>
    </row>
    <row r="830" spans="1:13" s="11" customFormat="1">
      <c r="A830" s="8"/>
      <c r="B830" s="8"/>
      <c r="C830" s="8"/>
      <c r="D830" s="8"/>
      <c r="E830" s="18"/>
      <c r="F830" s="18"/>
      <c r="G830" s="117"/>
      <c r="H830" s="8"/>
      <c r="I830" s="8"/>
      <c r="J830" s="8"/>
      <c r="K830" s="10"/>
      <c r="L830" s="10"/>
      <c r="M830" s="19"/>
    </row>
    <row r="831" spans="1:13" s="11" customFormat="1">
      <c r="A831" s="8"/>
      <c r="B831" s="8"/>
      <c r="C831" s="8"/>
      <c r="D831" s="8"/>
      <c r="E831" s="121"/>
      <c r="F831" s="18"/>
      <c r="G831" s="117"/>
      <c r="H831" s="8"/>
      <c r="I831" s="8"/>
      <c r="J831" s="8"/>
      <c r="K831" s="10"/>
      <c r="L831" s="10"/>
      <c r="M831" s="19"/>
    </row>
    <row r="832" spans="1:13" s="11" customFormat="1">
      <c r="A832" s="8"/>
      <c r="B832" s="8"/>
      <c r="C832" s="8"/>
      <c r="D832" s="8"/>
      <c r="E832" s="121"/>
      <c r="F832" s="18"/>
      <c r="G832" s="117"/>
      <c r="H832" s="8"/>
      <c r="I832" s="10"/>
      <c r="J832" s="10"/>
      <c r="K832" s="10"/>
      <c r="L832" s="10"/>
      <c r="M832" s="19"/>
    </row>
    <row r="833" spans="1:13" s="11" customFormat="1">
      <c r="A833" s="8"/>
      <c r="B833" s="8"/>
      <c r="C833" s="8"/>
      <c r="D833" s="8"/>
      <c r="E833" s="18"/>
      <c r="F833" s="18"/>
      <c r="G833" s="117"/>
      <c r="H833" s="20"/>
      <c r="I833" s="117"/>
      <c r="J833" s="120"/>
      <c r="K833" s="10"/>
      <c r="L833" s="10"/>
      <c r="M833" s="19"/>
    </row>
    <row r="834" spans="1:13" s="11" customFormat="1">
      <c r="A834" s="8"/>
      <c r="B834" s="8"/>
      <c r="C834" s="8"/>
      <c r="D834" s="8"/>
      <c r="E834" s="18"/>
      <c r="F834" s="18"/>
      <c r="G834" s="117"/>
      <c r="H834" s="20"/>
      <c r="I834" s="10"/>
      <c r="J834" s="10"/>
      <c r="K834" s="10"/>
      <c r="L834" s="10"/>
      <c r="M834" s="19"/>
    </row>
    <row r="835" spans="1:13" s="11" customFormat="1">
      <c r="A835" s="8"/>
      <c r="B835" s="8"/>
      <c r="C835" s="8"/>
      <c r="D835" s="8"/>
      <c r="E835" s="18"/>
      <c r="F835" s="18"/>
      <c r="G835" s="120"/>
      <c r="H835" s="20"/>
      <c r="I835" s="117"/>
      <c r="J835" s="117"/>
      <c r="K835" s="10"/>
      <c r="L835" s="10"/>
      <c r="M835" s="19"/>
    </row>
    <row r="836" spans="1:13" s="11" customFormat="1">
      <c r="A836" s="8"/>
      <c r="B836" s="8"/>
      <c r="C836" s="8"/>
      <c r="D836" s="8"/>
      <c r="E836" s="18"/>
      <c r="F836" s="18"/>
      <c r="G836" s="117"/>
      <c r="H836" s="20"/>
      <c r="I836" s="8"/>
      <c r="J836" s="8"/>
      <c r="K836" s="10"/>
      <c r="L836" s="10"/>
      <c r="M836" s="19"/>
    </row>
    <row r="837" spans="1:13" s="11" customFormat="1">
      <c r="A837" s="8"/>
      <c r="B837" s="128"/>
      <c r="C837" s="8"/>
      <c r="D837" s="8"/>
      <c r="E837" s="18"/>
      <c r="F837" s="18"/>
      <c r="G837" s="117"/>
      <c r="H837" s="8"/>
      <c r="I837" s="8"/>
      <c r="J837" s="8"/>
      <c r="K837" s="19"/>
      <c r="L837" s="19"/>
      <c r="M837" s="19"/>
    </row>
    <row r="838" spans="1:13" s="11" customFormat="1">
      <c r="A838" s="8"/>
      <c r="B838" s="8"/>
      <c r="C838" s="8"/>
      <c r="D838" s="8"/>
      <c r="E838" s="18"/>
      <c r="F838" s="18"/>
      <c r="G838" s="8"/>
      <c r="H838" s="8"/>
      <c r="I838" s="8"/>
      <c r="J838" s="8"/>
      <c r="K838" s="8"/>
      <c r="L838" s="8"/>
      <c r="M838" s="8"/>
    </row>
    <row r="839" spans="1:13" s="11" customFormat="1">
      <c r="A839" s="8"/>
      <c r="B839" s="8"/>
      <c r="C839" s="8"/>
      <c r="D839" s="8"/>
      <c r="E839" s="18"/>
      <c r="F839" s="18"/>
      <c r="G839" s="8"/>
      <c r="H839" s="8"/>
      <c r="I839" s="117"/>
      <c r="J839" s="120"/>
      <c r="K839" s="8"/>
      <c r="L839" s="8"/>
      <c r="M839" s="19"/>
    </row>
    <row r="840" spans="1:13" s="11" customFormat="1">
      <c r="A840" s="8"/>
      <c r="B840" s="8"/>
      <c r="C840" s="8"/>
      <c r="D840" s="8"/>
      <c r="E840" s="18"/>
      <c r="F840" s="18"/>
      <c r="G840" s="10"/>
      <c r="H840" s="10"/>
      <c r="I840" s="10"/>
      <c r="J840" s="10"/>
      <c r="K840" s="19"/>
      <c r="L840" s="8"/>
      <c r="M840" s="19"/>
    </row>
    <row r="841" spans="1:13" s="11" customFormat="1">
      <c r="A841" s="8"/>
      <c r="B841" s="8"/>
      <c r="C841" s="8"/>
      <c r="D841" s="8"/>
      <c r="E841" s="18"/>
      <c r="F841" s="18"/>
      <c r="G841" s="117"/>
      <c r="H841" s="8"/>
      <c r="I841" s="117"/>
      <c r="J841" s="117"/>
      <c r="K841" s="10"/>
      <c r="L841" s="10"/>
      <c r="M841" s="20"/>
    </row>
    <row r="842" spans="1:13" s="11" customFormat="1">
      <c r="A842" s="8"/>
      <c r="B842" s="8"/>
      <c r="C842" s="8"/>
      <c r="D842" s="8"/>
      <c r="E842" s="18"/>
      <c r="F842" s="18"/>
      <c r="G842" s="117"/>
      <c r="H842" s="8"/>
      <c r="I842" s="8"/>
      <c r="J842" s="8"/>
      <c r="K842" s="10"/>
      <c r="L842" s="10"/>
      <c r="M842" s="19"/>
    </row>
    <row r="843" spans="1:13" s="11" customFormat="1">
      <c r="A843" s="8"/>
      <c r="B843" s="8"/>
      <c r="C843" s="8"/>
      <c r="D843" s="8"/>
      <c r="E843" s="121"/>
      <c r="F843" s="18"/>
      <c r="G843" s="117"/>
      <c r="H843" s="8"/>
      <c r="I843" s="8"/>
      <c r="J843" s="8"/>
      <c r="K843" s="10"/>
      <c r="L843" s="10"/>
      <c r="M843" s="19"/>
    </row>
    <row r="844" spans="1:13" s="11" customFormat="1">
      <c r="A844" s="8"/>
      <c r="B844" s="8"/>
      <c r="C844" s="8"/>
      <c r="D844" s="8"/>
      <c r="E844" s="121"/>
      <c r="F844" s="18"/>
      <c r="G844" s="117"/>
      <c r="H844" s="8"/>
      <c r="I844" s="10"/>
      <c r="J844" s="10"/>
      <c r="K844" s="10"/>
      <c r="L844" s="10"/>
      <c r="M844" s="19"/>
    </row>
    <row r="845" spans="1:13" s="11" customFormat="1">
      <c r="A845" s="8"/>
      <c r="B845" s="8"/>
      <c r="C845" s="8"/>
      <c r="D845" s="8"/>
      <c r="E845" s="18"/>
      <c r="F845" s="18"/>
      <c r="G845" s="117"/>
      <c r="H845" s="20"/>
      <c r="I845" s="117"/>
      <c r="J845" s="120"/>
      <c r="K845" s="10"/>
      <c r="L845" s="10"/>
      <c r="M845" s="19"/>
    </row>
    <row r="846" spans="1:13" s="11" customFormat="1">
      <c r="A846" s="8"/>
      <c r="B846" s="8"/>
      <c r="C846" s="8"/>
      <c r="D846" s="8"/>
      <c r="E846" s="18"/>
      <c r="F846" s="18"/>
      <c r="G846" s="117"/>
      <c r="H846" s="20"/>
      <c r="I846" s="10"/>
      <c r="J846" s="10"/>
      <c r="K846" s="10"/>
      <c r="L846" s="10"/>
      <c r="M846" s="19"/>
    </row>
    <row r="847" spans="1:13" s="11" customFormat="1">
      <c r="A847" s="8"/>
      <c r="B847" s="8"/>
      <c r="C847" s="8"/>
      <c r="D847" s="8"/>
      <c r="E847" s="18"/>
      <c r="F847" s="18"/>
      <c r="G847" s="120"/>
      <c r="H847" s="20"/>
      <c r="I847" s="117"/>
      <c r="J847" s="117"/>
      <c r="K847" s="10"/>
      <c r="L847" s="10"/>
      <c r="M847" s="19"/>
    </row>
    <row r="848" spans="1:13" s="11" customFormat="1">
      <c r="A848" s="8"/>
      <c r="B848" s="8"/>
      <c r="C848" s="8"/>
      <c r="D848" s="8"/>
      <c r="E848" s="18"/>
      <c r="F848" s="18"/>
      <c r="G848" s="117"/>
      <c r="H848" s="20"/>
      <c r="I848" s="8"/>
      <c r="J848" s="8"/>
      <c r="K848" s="10"/>
      <c r="L848" s="10"/>
      <c r="M848" s="19"/>
    </row>
    <row r="849" spans="1:13" s="11" customFormat="1">
      <c r="A849" s="8"/>
      <c r="B849" s="128"/>
      <c r="C849" s="8"/>
      <c r="D849" s="8"/>
      <c r="E849" s="18"/>
      <c r="F849" s="18"/>
      <c r="G849" s="117"/>
      <c r="H849" s="8"/>
      <c r="I849" s="8"/>
      <c r="J849" s="8"/>
      <c r="K849" s="19"/>
      <c r="L849" s="19"/>
      <c r="M849" s="19"/>
    </row>
    <row r="850" spans="1:13" s="11" customFormat="1">
      <c r="A850" s="8"/>
      <c r="B850" s="8"/>
      <c r="C850" s="8"/>
      <c r="D850" s="8"/>
      <c r="E850" s="18"/>
      <c r="F850" s="18"/>
      <c r="G850" s="8"/>
      <c r="H850" s="8"/>
      <c r="I850" s="8"/>
      <c r="J850" s="8"/>
      <c r="K850" s="8"/>
      <c r="L850" s="8"/>
      <c r="M850" s="8"/>
    </row>
    <row r="851" spans="1:13" s="11" customFormat="1">
      <c r="A851" s="8"/>
      <c r="B851" s="8"/>
      <c r="C851" s="8"/>
      <c r="D851" s="8"/>
      <c r="E851" s="18"/>
      <c r="F851" s="18"/>
      <c r="G851" s="8"/>
      <c r="H851" s="8"/>
      <c r="I851" s="117"/>
      <c r="J851" s="120"/>
      <c r="K851" s="8"/>
      <c r="L851" s="8"/>
      <c r="M851" s="19"/>
    </row>
    <row r="852" spans="1:13" s="11" customFormat="1">
      <c r="A852" s="8"/>
      <c r="B852" s="8"/>
      <c r="C852" s="8"/>
      <c r="D852" s="8"/>
      <c r="E852" s="18"/>
      <c r="F852" s="18"/>
      <c r="G852" s="10"/>
      <c r="H852" s="10"/>
      <c r="I852" s="10"/>
      <c r="J852" s="10"/>
      <c r="K852" s="19"/>
      <c r="L852" s="8"/>
      <c r="M852" s="19"/>
    </row>
    <row r="853" spans="1:13" s="11" customFormat="1">
      <c r="A853" s="8"/>
      <c r="B853" s="8"/>
      <c r="C853" s="8"/>
      <c r="D853" s="8"/>
      <c r="E853" s="18"/>
      <c r="F853" s="18"/>
      <c r="G853" s="117"/>
      <c r="H853" s="8"/>
      <c r="I853" s="117"/>
      <c r="J853" s="117"/>
      <c r="K853" s="10"/>
      <c r="L853" s="10"/>
      <c r="M853" s="20"/>
    </row>
    <row r="854" spans="1:13" s="11" customFormat="1">
      <c r="A854" s="8"/>
      <c r="B854" s="8"/>
      <c r="C854" s="8"/>
      <c r="D854" s="8"/>
      <c r="E854" s="18"/>
      <c r="F854" s="18"/>
      <c r="G854" s="117"/>
      <c r="H854" s="8"/>
      <c r="I854" s="8"/>
      <c r="J854" s="8"/>
      <c r="K854" s="10"/>
      <c r="L854" s="10"/>
      <c r="M854" s="19"/>
    </row>
    <row r="855" spans="1:13" s="11" customFormat="1">
      <c r="A855" s="8"/>
      <c r="B855" s="8"/>
      <c r="C855" s="8"/>
      <c r="D855" s="8"/>
      <c r="E855" s="121"/>
      <c r="F855" s="18"/>
      <c r="G855" s="117"/>
      <c r="H855" s="8"/>
      <c r="I855" s="8"/>
      <c r="J855" s="8"/>
      <c r="K855" s="10"/>
      <c r="L855" s="10"/>
      <c r="M855" s="19"/>
    </row>
    <row r="856" spans="1:13" s="11" customFormat="1">
      <c r="A856" s="8"/>
      <c r="B856" s="8"/>
      <c r="C856" s="8"/>
      <c r="D856" s="8"/>
      <c r="E856" s="121"/>
      <c r="F856" s="18"/>
      <c r="G856" s="117"/>
      <c r="H856" s="8"/>
      <c r="I856" s="10"/>
      <c r="J856" s="10"/>
      <c r="K856" s="10"/>
      <c r="L856" s="10"/>
      <c r="M856" s="19"/>
    </row>
    <row r="857" spans="1:13" s="11" customFormat="1">
      <c r="A857" s="8"/>
      <c r="B857" s="8"/>
      <c r="C857" s="8"/>
      <c r="D857" s="8"/>
      <c r="E857" s="18"/>
      <c r="F857" s="18"/>
      <c r="G857" s="117"/>
      <c r="H857" s="20"/>
      <c r="I857" s="117"/>
      <c r="J857" s="120"/>
      <c r="K857" s="10"/>
      <c r="L857" s="10"/>
      <c r="M857" s="19"/>
    </row>
    <row r="858" spans="1:13" s="11" customFormat="1">
      <c r="A858" s="87"/>
      <c r="B858" s="87"/>
      <c r="C858" s="8"/>
      <c r="D858" s="87"/>
      <c r="E858" s="87"/>
      <c r="F858" s="87"/>
      <c r="G858" s="87"/>
      <c r="H858" s="87"/>
      <c r="I858" s="87"/>
      <c r="J858" s="87"/>
      <c r="K858" s="87"/>
      <c r="L858" s="87"/>
      <c r="M858" s="87"/>
    </row>
    <row r="859" spans="1:13" s="11" customFormat="1">
      <c r="A859" s="8"/>
      <c r="B859" s="8"/>
      <c r="C859" s="8"/>
      <c r="D859" s="8"/>
      <c r="E859" s="18"/>
      <c r="F859" s="18"/>
      <c r="G859" s="117"/>
      <c r="H859" s="20"/>
      <c r="I859" s="10"/>
      <c r="J859" s="10"/>
      <c r="K859" s="10"/>
      <c r="L859" s="10"/>
      <c r="M859" s="19"/>
    </row>
    <row r="860" spans="1:13" s="11" customFormat="1">
      <c r="A860" s="8"/>
      <c r="B860" s="8"/>
      <c r="C860" s="87"/>
      <c r="D860" s="8"/>
      <c r="E860" s="18"/>
      <c r="F860" s="18"/>
      <c r="G860" s="120"/>
      <c r="H860" s="20"/>
      <c r="I860" s="117"/>
      <c r="J860" s="117"/>
      <c r="K860" s="10"/>
      <c r="L860" s="10"/>
      <c r="M860" s="19"/>
    </row>
    <row r="861" spans="1:13" s="11" customFormat="1">
      <c r="A861" s="8"/>
      <c r="B861" s="8"/>
      <c r="C861" s="8"/>
      <c r="D861" s="8"/>
      <c r="E861" s="18"/>
      <c r="F861" s="18"/>
      <c r="G861" s="117"/>
      <c r="H861" s="20"/>
      <c r="I861" s="8"/>
      <c r="J861" s="8"/>
      <c r="K861" s="10"/>
      <c r="L861" s="10"/>
      <c r="M861" s="19"/>
    </row>
    <row r="862" spans="1:13" s="11" customFormat="1">
      <c r="A862" s="8"/>
      <c r="B862" s="128"/>
      <c r="C862" s="8"/>
      <c r="D862" s="8"/>
      <c r="E862" s="18"/>
      <c r="F862" s="18"/>
      <c r="G862" s="117"/>
      <c r="H862" s="8"/>
      <c r="I862" s="8"/>
      <c r="J862" s="8"/>
      <c r="K862" s="19"/>
      <c r="L862" s="19"/>
      <c r="M862" s="19"/>
    </row>
    <row r="863" spans="1:13" s="11" customFormat="1">
      <c r="A863" s="8"/>
      <c r="B863" s="8"/>
      <c r="C863" s="8"/>
      <c r="D863" s="8"/>
      <c r="E863" s="18"/>
      <c r="F863" s="18"/>
      <c r="G863" s="8"/>
      <c r="H863" s="8"/>
      <c r="I863" s="8"/>
      <c r="J863" s="8"/>
      <c r="K863" s="8"/>
      <c r="L863" s="8"/>
      <c r="M863" s="8"/>
    </row>
    <row r="864" spans="1:13" s="11" customFormat="1">
      <c r="A864" s="8"/>
      <c r="B864" s="8"/>
      <c r="C864" s="8"/>
      <c r="D864" s="8"/>
      <c r="E864" s="18"/>
      <c r="F864" s="18"/>
      <c r="G864" s="8"/>
      <c r="H864" s="8"/>
      <c r="I864" s="117"/>
      <c r="J864" s="120"/>
      <c r="K864" s="8"/>
      <c r="L864" s="8"/>
      <c r="M864" s="19"/>
    </row>
    <row r="865" spans="1:13" s="11" customFormat="1">
      <c r="A865" s="8"/>
      <c r="B865" s="8"/>
      <c r="C865" s="8"/>
      <c r="D865" s="8"/>
      <c r="E865" s="18"/>
      <c r="F865" s="18"/>
      <c r="G865" s="10"/>
      <c r="H865" s="10"/>
      <c r="I865" s="10"/>
      <c r="J865" s="10"/>
      <c r="K865" s="19"/>
      <c r="L865" s="8"/>
      <c r="M865" s="19"/>
    </row>
    <row r="866" spans="1:13" s="11" customFormat="1">
      <c r="A866" s="8"/>
      <c r="B866" s="8"/>
      <c r="C866" s="8"/>
      <c r="D866" s="8"/>
      <c r="E866" s="18"/>
      <c r="F866" s="18"/>
      <c r="G866" s="117"/>
      <c r="H866" s="8"/>
      <c r="I866" s="117"/>
      <c r="J866" s="117"/>
      <c r="K866" s="10"/>
      <c r="L866" s="10"/>
      <c r="M866" s="20"/>
    </row>
    <row r="867" spans="1:13" s="11" customFormat="1">
      <c r="A867" s="8"/>
      <c r="B867" s="8"/>
      <c r="C867" s="8"/>
      <c r="D867" s="8"/>
      <c r="E867" s="18"/>
      <c r="F867" s="18"/>
      <c r="G867" s="117"/>
      <c r="H867" s="8"/>
      <c r="I867" s="8"/>
      <c r="J867" s="8"/>
      <c r="K867" s="10"/>
      <c r="L867" s="10"/>
      <c r="M867" s="19"/>
    </row>
    <row r="868" spans="1:13" s="11" customFormat="1">
      <c r="A868" s="8"/>
      <c r="B868" s="8"/>
      <c r="C868" s="8"/>
      <c r="D868" s="8"/>
      <c r="E868" s="121"/>
      <c r="F868" s="18"/>
      <c r="G868" s="117"/>
      <c r="H868" s="8"/>
      <c r="I868" s="8"/>
      <c r="J868" s="8"/>
      <c r="K868" s="10"/>
      <c r="L868" s="10"/>
      <c r="M868" s="19"/>
    </row>
    <row r="869" spans="1:13" s="11" customFormat="1">
      <c r="A869" s="8"/>
      <c r="B869" s="8"/>
      <c r="C869" s="8"/>
      <c r="D869" s="8"/>
      <c r="E869" s="121"/>
      <c r="F869" s="18"/>
      <c r="G869" s="117"/>
      <c r="H869" s="8"/>
      <c r="I869" s="10"/>
      <c r="J869" s="10"/>
      <c r="K869" s="10"/>
      <c r="L869" s="10"/>
      <c r="M869" s="19"/>
    </row>
    <row r="870" spans="1:13" s="11" customFormat="1">
      <c r="A870" s="8"/>
      <c r="B870" s="8"/>
      <c r="C870" s="8"/>
      <c r="D870" s="8"/>
      <c r="E870" s="18"/>
      <c r="F870" s="18"/>
      <c r="G870" s="117"/>
      <c r="H870" s="20"/>
      <c r="I870" s="117"/>
      <c r="J870" s="120"/>
      <c r="K870" s="10"/>
      <c r="L870" s="10"/>
      <c r="M870" s="19"/>
    </row>
    <row r="871" spans="1:13" s="11" customFormat="1">
      <c r="A871" s="8"/>
      <c r="B871" s="8"/>
      <c r="C871" s="8"/>
      <c r="D871" s="8"/>
      <c r="E871" s="18"/>
      <c r="F871" s="18"/>
      <c r="G871" s="117"/>
      <c r="H871" s="20"/>
      <c r="I871" s="10"/>
      <c r="J871" s="10"/>
      <c r="K871" s="10"/>
      <c r="L871" s="10"/>
      <c r="M871" s="19"/>
    </row>
    <row r="872" spans="1:13" s="11" customFormat="1">
      <c r="A872" s="8"/>
      <c r="B872" s="8"/>
      <c r="C872" s="8"/>
      <c r="D872" s="8"/>
      <c r="E872" s="18"/>
      <c r="F872" s="18"/>
      <c r="G872" s="120"/>
      <c r="H872" s="20"/>
      <c r="I872" s="117"/>
      <c r="J872" s="117"/>
      <c r="K872" s="10"/>
      <c r="L872" s="10"/>
      <c r="M872" s="19"/>
    </row>
    <row r="873" spans="1:13" s="11" customFormat="1">
      <c r="A873" s="8"/>
      <c r="B873" s="8"/>
      <c r="C873" s="8"/>
      <c r="D873" s="8"/>
      <c r="E873" s="18"/>
      <c r="F873" s="18"/>
      <c r="G873" s="117"/>
      <c r="H873" s="20"/>
      <c r="I873" s="8"/>
      <c r="J873" s="8"/>
      <c r="K873" s="10"/>
      <c r="L873" s="10"/>
      <c r="M873" s="19"/>
    </row>
    <row r="874" spans="1:13" s="11" customFormat="1">
      <c r="A874" s="8"/>
      <c r="B874" s="128"/>
      <c r="C874" s="8"/>
      <c r="D874" s="8"/>
      <c r="E874" s="18"/>
      <c r="F874" s="18"/>
      <c r="G874" s="117"/>
      <c r="H874" s="8"/>
      <c r="I874" s="8"/>
      <c r="J874" s="8"/>
      <c r="K874" s="19"/>
      <c r="L874" s="19"/>
      <c r="M874" s="19"/>
    </row>
    <row r="875" spans="1:13" s="11" customFormat="1">
      <c r="A875" s="8"/>
      <c r="B875" s="8"/>
      <c r="C875" s="8"/>
      <c r="D875" s="8"/>
      <c r="E875" s="18"/>
      <c r="F875" s="18"/>
      <c r="G875" s="8"/>
      <c r="H875" s="8"/>
      <c r="I875" s="8"/>
      <c r="J875" s="8"/>
      <c r="K875" s="8"/>
      <c r="L875" s="8"/>
      <c r="M875" s="8"/>
    </row>
    <row r="876" spans="1:13" s="11" customFormat="1">
      <c r="A876" s="8"/>
      <c r="B876" s="8"/>
      <c r="C876" s="8"/>
      <c r="D876" s="8"/>
      <c r="E876" s="18"/>
      <c r="F876" s="18"/>
      <c r="G876" s="8"/>
      <c r="H876" s="8"/>
      <c r="I876" s="117"/>
      <c r="J876" s="120"/>
      <c r="K876" s="8"/>
      <c r="L876" s="8"/>
      <c r="M876" s="19"/>
    </row>
    <row r="877" spans="1:13" s="11" customFormat="1">
      <c r="A877" s="8"/>
      <c r="B877" s="8"/>
      <c r="C877" s="8"/>
      <c r="D877" s="8"/>
      <c r="E877" s="18"/>
      <c r="F877" s="18"/>
      <c r="G877" s="10"/>
      <c r="H877" s="10"/>
      <c r="I877" s="10"/>
      <c r="J877" s="10"/>
      <c r="K877" s="19"/>
      <c r="L877" s="8"/>
      <c r="M877" s="19"/>
    </row>
    <row r="878" spans="1:13" s="11" customFormat="1">
      <c r="A878" s="8"/>
      <c r="B878" s="8"/>
      <c r="C878" s="8"/>
      <c r="D878" s="8"/>
      <c r="E878" s="18"/>
      <c r="F878" s="18"/>
      <c r="G878" s="117"/>
      <c r="H878" s="8"/>
      <c r="I878" s="117"/>
      <c r="J878" s="117"/>
      <c r="K878" s="10"/>
      <c r="L878" s="10"/>
      <c r="M878" s="20"/>
    </row>
    <row r="879" spans="1:13" s="11" customFormat="1">
      <c r="A879" s="8"/>
      <c r="B879" s="8"/>
      <c r="C879" s="8"/>
      <c r="D879" s="8"/>
      <c r="E879" s="18"/>
      <c r="F879" s="18"/>
      <c r="G879" s="117"/>
      <c r="H879" s="8"/>
      <c r="I879" s="8"/>
      <c r="J879" s="8"/>
      <c r="K879" s="10"/>
      <c r="L879" s="10"/>
      <c r="M879" s="19"/>
    </row>
    <row r="880" spans="1:13" s="11" customFormat="1">
      <c r="A880" s="8"/>
      <c r="B880" s="8"/>
      <c r="C880" s="8"/>
      <c r="D880" s="8"/>
      <c r="E880" s="121"/>
      <c r="F880" s="18"/>
      <c r="G880" s="117"/>
      <c r="H880" s="8"/>
      <c r="I880" s="8"/>
      <c r="J880" s="8"/>
      <c r="K880" s="10"/>
      <c r="L880" s="10"/>
      <c r="M880" s="19"/>
    </row>
    <row r="881" spans="1:13" s="11" customFormat="1">
      <c r="A881" s="8"/>
      <c r="B881" s="8"/>
      <c r="C881" s="8"/>
      <c r="D881" s="8"/>
      <c r="E881" s="121"/>
      <c r="F881" s="18"/>
      <c r="G881" s="117"/>
      <c r="H881" s="8"/>
      <c r="I881" s="10"/>
      <c r="J881" s="10"/>
      <c r="K881" s="10"/>
      <c r="L881" s="10"/>
      <c r="M881" s="19"/>
    </row>
    <row r="882" spans="1:13" s="11" customFormat="1">
      <c r="A882" s="8"/>
      <c r="B882" s="8"/>
      <c r="C882" s="8"/>
      <c r="D882" s="8"/>
      <c r="E882" s="18"/>
      <c r="F882" s="18"/>
      <c r="G882" s="117"/>
      <c r="H882" s="20"/>
      <c r="I882" s="117"/>
      <c r="J882" s="120"/>
      <c r="K882" s="10"/>
      <c r="L882" s="10"/>
      <c r="M882" s="19"/>
    </row>
    <row r="883" spans="1:13" s="11" customFormat="1">
      <c r="A883" s="8"/>
      <c r="B883" s="8"/>
      <c r="C883" s="8"/>
      <c r="D883" s="8"/>
      <c r="E883" s="18"/>
      <c r="F883" s="18"/>
      <c r="G883" s="117"/>
      <c r="H883" s="20"/>
      <c r="I883" s="10"/>
      <c r="J883" s="10"/>
      <c r="K883" s="10"/>
      <c r="L883" s="10"/>
      <c r="M883" s="19"/>
    </row>
    <row r="884" spans="1:13" s="11" customFormat="1">
      <c r="A884" s="8"/>
      <c r="B884" s="8"/>
      <c r="C884" s="8"/>
      <c r="D884" s="8"/>
      <c r="E884" s="18"/>
      <c r="F884" s="18"/>
      <c r="G884" s="120"/>
      <c r="H884" s="20"/>
      <c r="I884" s="117"/>
      <c r="J884" s="117"/>
      <c r="K884" s="10"/>
      <c r="L884" s="10"/>
      <c r="M884" s="19"/>
    </row>
    <row r="885" spans="1:13" s="11" customFormat="1">
      <c r="A885" s="8"/>
      <c r="B885" s="8"/>
      <c r="C885" s="8"/>
      <c r="D885" s="8"/>
      <c r="E885" s="18"/>
      <c r="F885" s="18"/>
      <c r="G885" s="117"/>
      <c r="H885" s="20"/>
      <c r="I885" s="8"/>
      <c r="J885" s="8"/>
      <c r="K885" s="10"/>
      <c r="L885" s="10"/>
      <c r="M885" s="19"/>
    </row>
    <row r="886" spans="1:13" s="11" customFormat="1">
      <c r="A886" s="8"/>
      <c r="B886" s="128"/>
      <c r="C886" s="8"/>
      <c r="D886" s="8"/>
      <c r="E886" s="18"/>
      <c r="F886" s="18"/>
      <c r="G886" s="117"/>
      <c r="H886" s="8"/>
      <c r="I886" s="8"/>
      <c r="J886" s="8"/>
      <c r="K886" s="19"/>
      <c r="L886" s="19"/>
      <c r="M886" s="19"/>
    </row>
    <row r="887" spans="1:13" s="11" customFormat="1">
      <c r="A887" s="8"/>
      <c r="B887" s="8"/>
      <c r="C887" s="8"/>
      <c r="D887" s="8"/>
      <c r="E887" s="18"/>
      <c r="F887" s="18"/>
      <c r="G887" s="8"/>
      <c r="H887" s="8"/>
      <c r="I887" s="8"/>
      <c r="J887" s="8"/>
      <c r="K887" s="8"/>
      <c r="L887" s="8"/>
      <c r="M887" s="8"/>
    </row>
    <row r="888" spans="1:13" s="11" customFormat="1">
      <c r="A888" s="8"/>
      <c r="B888" s="8"/>
      <c r="C888" s="8"/>
      <c r="D888" s="8"/>
      <c r="E888" s="18"/>
      <c r="F888" s="18"/>
      <c r="G888" s="8"/>
      <c r="H888" s="8"/>
      <c r="I888" s="117"/>
      <c r="J888" s="120"/>
      <c r="K888" s="8"/>
      <c r="L888" s="8"/>
      <c r="M888" s="19"/>
    </row>
    <row r="889" spans="1:13" s="11" customFormat="1">
      <c r="A889" s="8"/>
      <c r="B889" s="8"/>
      <c r="C889" s="8"/>
      <c r="D889" s="8"/>
      <c r="E889" s="18"/>
      <c r="F889" s="18"/>
      <c r="G889" s="10"/>
      <c r="H889" s="10"/>
      <c r="I889" s="10"/>
      <c r="J889" s="10"/>
      <c r="K889" s="19"/>
      <c r="L889" s="8"/>
      <c r="M889" s="19"/>
    </row>
    <row r="890" spans="1:13" s="11" customFormat="1">
      <c r="A890" s="8"/>
      <c r="B890" s="8"/>
      <c r="C890" s="8"/>
      <c r="D890" s="8"/>
      <c r="E890" s="18"/>
      <c r="F890" s="18"/>
      <c r="G890" s="117"/>
      <c r="H890" s="8"/>
      <c r="I890" s="117"/>
      <c r="J890" s="117"/>
      <c r="K890" s="10"/>
      <c r="L890" s="10"/>
      <c r="M890" s="20"/>
    </row>
    <row r="891" spans="1:13" s="11" customFormat="1">
      <c r="A891" s="8"/>
      <c r="B891" s="8"/>
      <c r="C891" s="8"/>
      <c r="D891" s="8"/>
      <c r="E891" s="18"/>
      <c r="F891" s="18"/>
      <c r="G891" s="117"/>
      <c r="H891" s="8"/>
      <c r="I891" s="8"/>
      <c r="J891" s="8"/>
      <c r="K891" s="10"/>
      <c r="L891" s="10"/>
      <c r="M891" s="19"/>
    </row>
    <row r="892" spans="1:13" s="11" customFormat="1">
      <c r="A892" s="8"/>
      <c r="B892" s="8"/>
      <c r="C892" s="8"/>
      <c r="D892" s="8"/>
      <c r="E892" s="121"/>
      <c r="F892" s="18"/>
      <c r="G892" s="117"/>
      <c r="H892" s="8"/>
      <c r="I892" s="8"/>
      <c r="J892" s="8"/>
      <c r="K892" s="10"/>
      <c r="L892" s="10"/>
      <c r="M892" s="19"/>
    </row>
    <row r="893" spans="1:13" s="11" customFormat="1">
      <c r="A893" s="87"/>
      <c r="B893" s="87"/>
      <c r="C893" s="8"/>
      <c r="D893" s="87"/>
      <c r="E893" s="87"/>
      <c r="F893" s="87"/>
      <c r="G893" s="87"/>
      <c r="H893" s="87"/>
      <c r="I893" s="87"/>
      <c r="J893" s="87"/>
      <c r="K893" s="87"/>
      <c r="L893" s="87"/>
      <c r="M893" s="87"/>
    </row>
    <row r="894" spans="1:13" s="11" customFormat="1">
      <c r="A894" s="8"/>
      <c r="B894" s="8"/>
      <c r="C894" s="8"/>
      <c r="D894" s="8"/>
      <c r="E894" s="121"/>
      <c r="F894" s="18"/>
      <c r="G894" s="117"/>
      <c r="H894" s="8"/>
      <c r="I894" s="10"/>
      <c r="J894" s="10"/>
      <c r="K894" s="10"/>
      <c r="L894" s="10"/>
      <c r="M894" s="19"/>
    </row>
    <row r="895" spans="1:13" s="11" customFormat="1">
      <c r="A895" s="8"/>
      <c r="B895" s="8"/>
      <c r="C895" s="87"/>
      <c r="D895" s="8"/>
      <c r="E895" s="18"/>
      <c r="F895" s="18"/>
      <c r="G895" s="117"/>
      <c r="H895" s="20"/>
      <c r="I895" s="117"/>
      <c r="J895" s="120"/>
      <c r="K895" s="10"/>
      <c r="L895" s="10"/>
      <c r="M895" s="19"/>
    </row>
    <row r="896" spans="1:13" s="11" customFormat="1">
      <c r="A896" s="8"/>
      <c r="B896" s="8"/>
      <c r="C896" s="8"/>
      <c r="D896" s="8"/>
      <c r="E896" s="18"/>
      <c r="F896" s="18"/>
      <c r="G896" s="117"/>
      <c r="H896" s="20"/>
      <c r="I896" s="10"/>
      <c r="J896" s="10"/>
      <c r="K896" s="10"/>
      <c r="L896" s="10"/>
      <c r="M896" s="19"/>
    </row>
    <row r="897" spans="1:13" s="11" customFormat="1">
      <c r="A897" s="8"/>
      <c r="B897" s="8"/>
      <c r="C897" s="8"/>
      <c r="D897" s="8"/>
      <c r="E897" s="18"/>
      <c r="F897" s="18"/>
      <c r="G897" s="120"/>
      <c r="H897" s="20"/>
      <c r="I897" s="117"/>
      <c r="J897" s="117"/>
      <c r="K897" s="10"/>
      <c r="L897" s="10"/>
      <c r="M897" s="19"/>
    </row>
    <row r="898" spans="1:13" s="11" customFormat="1">
      <c r="A898" s="8"/>
      <c r="B898" s="8"/>
      <c r="C898" s="8"/>
      <c r="D898" s="8"/>
      <c r="E898" s="18"/>
      <c r="F898" s="18"/>
      <c r="G898" s="117"/>
      <c r="H898" s="20"/>
      <c r="I898" s="8"/>
      <c r="J898" s="8"/>
      <c r="K898" s="10"/>
      <c r="L898" s="10"/>
      <c r="M898" s="19"/>
    </row>
    <row r="899" spans="1:13" s="11" customFormat="1">
      <c r="A899" s="8"/>
      <c r="B899" s="128"/>
      <c r="C899" s="8"/>
      <c r="D899" s="8"/>
      <c r="E899" s="18"/>
      <c r="F899" s="18"/>
      <c r="G899" s="117"/>
      <c r="H899" s="8"/>
      <c r="I899" s="8"/>
      <c r="J899" s="8"/>
      <c r="K899" s="19"/>
      <c r="L899" s="19"/>
      <c r="M899" s="19"/>
    </row>
    <row r="900" spans="1:13" s="11" customFormat="1">
      <c r="A900" s="8"/>
      <c r="B900" s="8"/>
      <c r="C900" s="8"/>
      <c r="D900" s="8"/>
      <c r="E900" s="18"/>
      <c r="F900" s="18"/>
      <c r="G900" s="8"/>
      <c r="H900" s="8"/>
      <c r="I900" s="8"/>
      <c r="J900" s="8"/>
      <c r="K900" s="8"/>
      <c r="L900" s="8"/>
      <c r="M900" s="8"/>
    </row>
    <row r="901" spans="1:13" s="11" customFormat="1">
      <c r="A901" s="8"/>
      <c r="B901" s="8"/>
      <c r="C901" s="8"/>
      <c r="D901" s="8"/>
      <c r="E901" s="18"/>
      <c r="F901" s="18"/>
      <c r="G901" s="8"/>
      <c r="H901" s="8"/>
      <c r="I901" s="117"/>
      <c r="J901" s="120"/>
      <c r="K901" s="8"/>
      <c r="L901" s="8"/>
      <c r="M901" s="19"/>
    </row>
    <row r="902" spans="1:13" s="11" customFormat="1">
      <c r="A902" s="8"/>
      <c r="B902" s="8"/>
      <c r="C902" s="8"/>
      <c r="D902" s="8"/>
      <c r="E902" s="18"/>
      <c r="F902" s="18"/>
      <c r="G902" s="10"/>
      <c r="H902" s="10"/>
      <c r="I902" s="10"/>
      <c r="J902" s="10"/>
      <c r="K902" s="19"/>
      <c r="L902" s="8"/>
      <c r="M902" s="19"/>
    </row>
    <row r="903" spans="1:13" s="11" customFormat="1">
      <c r="A903" s="8"/>
      <c r="B903" s="8"/>
      <c r="C903" s="8"/>
      <c r="D903" s="8"/>
      <c r="E903" s="18"/>
      <c r="F903" s="18"/>
      <c r="G903" s="117"/>
      <c r="H903" s="8"/>
      <c r="I903" s="117"/>
      <c r="J903" s="117"/>
      <c r="K903" s="10"/>
      <c r="L903" s="10"/>
      <c r="M903" s="20"/>
    </row>
    <row r="904" spans="1:13" s="11" customFormat="1">
      <c r="A904" s="8"/>
      <c r="B904" s="8"/>
      <c r="C904" s="8"/>
      <c r="D904" s="8"/>
      <c r="E904" s="18"/>
      <c r="F904" s="18"/>
      <c r="G904" s="117"/>
      <c r="H904" s="8"/>
      <c r="I904" s="8"/>
      <c r="J904" s="8"/>
      <c r="K904" s="10"/>
      <c r="L904" s="10"/>
      <c r="M904" s="19"/>
    </row>
    <row r="905" spans="1:13" s="11" customFormat="1">
      <c r="A905" s="8"/>
      <c r="B905" s="8"/>
      <c r="C905" s="8"/>
      <c r="D905" s="8"/>
      <c r="E905" s="121"/>
      <c r="F905" s="18"/>
      <c r="G905" s="117"/>
      <c r="H905" s="8"/>
      <c r="I905" s="8"/>
      <c r="J905" s="8"/>
      <c r="K905" s="10"/>
      <c r="L905" s="10"/>
      <c r="M905" s="19"/>
    </row>
    <row r="906" spans="1:13" s="11" customFormat="1">
      <c r="A906" s="8"/>
      <c r="B906" s="8"/>
      <c r="C906" s="8"/>
      <c r="D906" s="8"/>
      <c r="E906" s="121"/>
      <c r="F906" s="18"/>
      <c r="G906" s="117"/>
      <c r="H906" s="8"/>
      <c r="I906" s="10"/>
      <c r="J906" s="10"/>
      <c r="K906" s="10"/>
      <c r="L906" s="10"/>
      <c r="M906" s="19"/>
    </row>
    <row r="907" spans="1:13" s="11" customFormat="1">
      <c r="A907" s="8"/>
      <c r="B907" s="8"/>
      <c r="C907" s="8"/>
      <c r="D907" s="8"/>
      <c r="E907" s="18"/>
      <c r="F907" s="18"/>
      <c r="G907" s="117"/>
      <c r="H907" s="20"/>
      <c r="I907" s="117"/>
      <c r="J907" s="120"/>
      <c r="K907" s="10"/>
      <c r="L907" s="10"/>
      <c r="M907" s="19"/>
    </row>
    <row r="908" spans="1:13" s="11" customFormat="1">
      <c r="A908" s="8"/>
      <c r="B908" s="8"/>
      <c r="C908" s="8"/>
      <c r="D908" s="8"/>
      <c r="E908" s="18"/>
      <c r="F908" s="18"/>
      <c r="G908" s="117"/>
      <c r="H908" s="20"/>
      <c r="I908" s="10"/>
      <c r="J908" s="10"/>
      <c r="K908" s="10"/>
      <c r="L908" s="10"/>
      <c r="M908" s="19"/>
    </row>
    <row r="909" spans="1:13" s="11" customFormat="1">
      <c r="A909" s="8"/>
      <c r="B909" s="8"/>
      <c r="C909" s="8"/>
      <c r="D909" s="8"/>
      <c r="E909" s="18"/>
      <c r="F909" s="18"/>
      <c r="G909" s="120"/>
      <c r="H909" s="20"/>
      <c r="I909" s="117"/>
      <c r="J909" s="117"/>
      <c r="K909" s="10"/>
      <c r="L909" s="10"/>
      <c r="M909" s="19"/>
    </row>
    <row r="910" spans="1:13" s="11" customFormat="1">
      <c r="A910" s="8"/>
      <c r="B910" s="8"/>
      <c r="C910" s="8"/>
      <c r="D910" s="8"/>
      <c r="E910" s="18"/>
      <c r="F910" s="18"/>
      <c r="G910" s="117"/>
      <c r="H910" s="20"/>
      <c r="I910" s="8"/>
      <c r="J910" s="8"/>
      <c r="K910" s="10"/>
      <c r="L910" s="10"/>
      <c r="M910" s="19"/>
    </row>
    <row r="911" spans="1:13" s="11" customFormat="1">
      <c r="A911" s="8"/>
      <c r="B911" s="128"/>
      <c r="C911" s="8"/>
      <c r="D911" s="8"/>
      <c r="E911" s="18"/>
      <c r="F911" s="18"/>
      <c r="G911" s="117"/>
      <c r="H911" s="8"/>
      <c r="I911" s="8"/>
      <c r="J911" s="8"/>
      <c r="K911" s="19"/>
      <c r="L911" s="19"/>
      <c r="M911" s="19"/>
    </row>
    <row r="912" spans="1:13" s="11" customFormat="1">
      <c r="A912" s="8"/>
      <c r="B912" s="8"/>
      <c r="C912" s="8"/>
      <c r="D912" s="8"/>
      <c r="E912" s="18"/>
      <c r="F912" s="18"/>
      <c r="G912" s="8"/>
      <c r="H912" s="8"/>
      <c r="I912" s="8"/>
      <c r="J912" s="8"/>
      <c r="K912" s="8"/>
      <c r="L912" s="8"/>
      <c r="M912" s="8"/>
    </row>
    <row r="913" spans="1:13" s="11" customFormat="1">
      <c r="A913" s="8"/>
      <c r="B913" s="8"/>
      <c r="C913" s="8"/>
      <c r="D913" s="8"/>
      <c r="E913" s="18"/>
      <c r="F913" s="18"/>
      <c r="G913" s="8"/>
      <c r="H913" s="8"/>
      <c r="I913" s="117"/>
      <c r="J913" s="120"/>
      <c r="K913" s="8"/>
      <c r="L913" s="8"/>
      <c r="M913" s="19"/>
    </row>
    <row r="914" spans="1:13" s="11" customFormat="1">
      <c r="A914" s="8"/>
      <c r="B914" s="8"/>
      <c r="C914" s="8"/>
      <c r="D914" s="8"/>
      <c r="E914" s="18"/>
      <c r="F914" s="18"/>
      <c r="G914" s="10"/>
      <c r="H914" s="10"/>
      <c r="I914" s="10"/>
      <c r="J914" s="10"/>
      <c r="K914" s="19"/>
      <c r="L914" s="8"/>
      <c r="M914" s="19"/>
    </row>
    <row r="915" spans="1:13" s="11" customFormat="1">
      <c r="A915" s="8"/>
      <c r="B915" s="8"/>
      <c r="C915" s="8"/>
      <c r="D915" s="8"/>
      <c r="E915" s="18"/>
      <c r="F915" s="18"/>
      <c r="G915" s="117"/>
      <c r="H915" s="8"/>
      <c r="I915" s="117"/>
      <c r="J915" s="117"/>
      <c r="K915" s="10"/>
      <c r="L915" s="10"/>
      <c r="M915" s="20"/>
    </row>
    <row r="916" spans="1:13" s="11" customFormat="1">
      <c r="C916" s="8"/>
    </row>
    <row r="917" spans="1:13" s="11" customFormat="1">
      <c r="C917" s="8"/>
    </row>
    <row r="918" spans="1:13" s="11" customFormat="1">
      <c r="C918" s="8"/>
    </row>
    <row r="919" spans="1:13" s="11" customFormat="1">
      <c r="C919" s="8"/>
    </row>
    <row r="920" spans="1:13" s="11" customFormat="1">
      <c r="C920" s="8"/>
    </row>
    <row r="921" spans="1:13" s="11" customFormat="1">
      <c r="C921" s="8"/>
    </row>
    <row r="922" spans="1:13" s="11" customFormat="1">
      <c r="C922" s="8"/>
    </row>
    <row r="923" spans="1:13" s="11" customFormat="1">
      <c r="C923" s="8"/>
    </row>
    <row r="924" spans="1:13" s="11" customFormat="1">
      <c r="C924" s="8"/>
    </row>
    <row r="925" spans="1:13" s="11" customFormat="1">
      <c r="C925" s="8"/>
    </row>
    <row r="926" spans="1:13" s="11" customFormat="1">
      <c r="C926" s="8"/>
    </row>
    <row r="927" spans="1:13" s="11" customFormat="1">
      <c r="C927" s="8"/>
    </row>
    <row r="928" spans="1:13" s="11" customFormat="1">
      <c r="C928" s="8"/>
    </row>
    <row r="929" spans="3:3" s="11" customFormat="1">
      <c r="C929" s="8"/>
    </row>
    <row r="930" spans="3:3" s="11" customFormat="1">
      <c r="C930" s="87"/>
    </row>
    <row r="931" spans="3:3" s="11" customFormat="1">
      <c r="C931" s="8"/>
    </row>
    <row r="932" spans="3:3" s="11" customFormat="1">
      <c r="C932" s="8"/>
    </row>
    <row r="933" spans="3:3" s="11" customFormat="1">
      <c r="C933" s="8"/>
    </row>
    <row r="934" spans="3:3" s="11" customFormat="1">
      <c r="C934" s="8"/>
    </row>
    <row r="935" spans="3:3" s="11" customFormat="1">
      <c r="C935" s="8"/>
    </row>
    <row r="936" spans="3:3" s="11" customFormat="1">
      <c r="C936" s="8"/>
    </row>
    <row r="937" spans="3:3" s="11" customFormat="1">
      <c r="C937" s="8"/>
    </row>
    <row r="938" spans="3:3" s="11" customFormat="1">
      <c r="C938" s="8"/>
    </row>
    <row r="939" spans="3:3" s="11" customFormat="1">
      <c r="C939" s="8"/>
    </row>
    <row r="940" spans="3:3" s="11" customFormat="1">
      <c r="C940" s="8"/>
    </row>
    <row r="941" spans="3:3" s="11" customFormat="1">
      <c r="C941" s="8"/>
    </row>
    <row r="942" spans="3:3" s="11" customFormat="1">
      <c r="C942" s="8"/>
    </row>
    <row r="943" spans="3:3" s="11" customFormat="1">
      <c r="C943" s="8"/>
    </row>
    <row r="944" spans="3:3" s="11" customFormat="1">
      <c r="C944" s="8"/>
    </row>
    <row r="945" spans="1:13" s="11" customFormat="1">
      <c r="C945" s="8"/>
    </row>
    <row r="946" spans="1:13" s="11" customFormat="1">
      <c r="C946" s="8"/>
    </row>
    <row r="947" spans="1:13" s="11" customFormat="1">
      <c r="C947" s="8"/>
    </row>
    <row r="948" spans="1:13" s="11" customFormat="1">
      <c r="C948" s="8"/>
    </row>
    <row r="949" spans="1:13" s="11" customFormat="1">
      <c r="C949" s="8"/>
    </row>
    <row r="950" spans="1:13" s="11" customFormat="1">
      <c r="C950" s="8"/>
    </row>
    <row r="951" spans="1:13" s="11" customFormat="1">
      <c r="C951" s="8"/>
    </row>
    <row r="952" spans="1:13" s="11" customFormat="1">
      <c r="A952" s="8"/>
      <c r="B952" s="8"/>
      <c r="C952" s="8"/>
      <c r="D952" s="8"/>
      <c r="E952" s="18"/>
      <c r="F952" s="18"/>
      <c r="G952" s="117"/>
      <c r="H952" s="20"/>
      <c r="I952" s="117"/>
      <c r="J952" s="120"/>
      <c r="K952" s="10"/>
      <c r="L952" s="10"/>
      <c r="M952" s="19"/>
    </row>
    <row r="953" spans="1:13" s="11" customFormat="1">
      <c r="A953" s="8"/>
      <c r="B953" s="8"/>
      <c r="C953" s="8"/>
      <c r="D953" s="8"/>
      <c r="E953" s="18"/>
      <c r="F953" s="18"/>
      <c r="G953" s="117"/>
      <c r="H953" s="20"/>
      <c r="I953" s="10"/>
      <c r="J953" s="10"/>
      <c r="K953" s="10"/>
      <c r="L953" s="10"/>
      <c r="M953" s="19"/>
    </row>
    <row r="954" spans="1:13" s="11" customFormat="1">
      <c r="A954" s="8"/>
      <c r="B954" s="8"/>
      <c r="C954" s="8"/>
      <c r="D954" s="8"/>
      <c r="E954" s="18"/>
      <c r="F954" s="18"/>
      <c r="G954" s="120"/>
      <c r="H954" s="20"/>
      <c r="I954" s="117"/>
      <c r="J954" s="117"/>
      <c r="K954" s="10"/>
      <c r="L954" s="10"/>
      <c r="M954" s="19"/>
    </row>
    <row r="955" spans="1:13" s="11" customFormat="1">
      <c r="A955" s="8"/>
      <c r="B955" s="8"/>
      <c r="C955" s="8"/>
      <c r="D955" s="8"/>
      <c r="E955" s="18"/>
      <c r="F955" s="18"/>
      <c r="G955" s="117"/>
      <c r="H955" s="20"/>
      <c r="I955" s="8"/>
      <c r="J955" s="8"/>
      <c r="K955" s="10"/>
      <c r="L955" s="10"/>
      <c r="M955" s="19"/>
    </row>
    <row r="956" spans="1:13" s="11" customFormat="1">
      <c r="A956" s="8"/>
      <c r="B956" s="128"/>
      <c r="C956" s="8"/>
      <c r="D956" s="8"/>
      <c r="E956" s="18"/>
      <c r="F956" s="18"/>
      <c r="G956" s="117"/>
      <c r="H956" s="8"/>
      <c r="I956" s="8"/>
      <c r="J956" s="8"/>
      <c r="K956" s="19"/>
      <c r="L956" s="19"/>
      <c r="M956" s="19"/>
    </row>
    <row r="957" spans="1:13" s="11" customFormat="1">
      <c r="A957" s="8"/>
      <c r="B957" s="8"/>
      <c r="C957" s="8"/>
      <c r="D957" s="8"/>
      <c r="E957" s="18"/>
      <c r="F957" s="18"/>
      <c r="G957" s="8"/>
      <c r="H957" s="8"/>
      <c r="I957" s="8"/>
      <c r="J957" s="8"/>
      <c r="K957" s="8"/>
      <c r="L957" s="8"/>
      <c r="M957" s="8"/>
    </row>
    <row r="958" spans="1:13" s="11" customFormat="1">
      <c r="A958" s="8"/>
      <c r="B958" s="8"/>
      <c r="C958" s="8"/>
      <c r="D958" s="8"/>
      <c r="E958" s="18"/>
      <c r="F958" s="18"/>
      <c r="G958" s="8"/>
      <c r="H958" s="8"/>
      <c r="I958" s="117"/>
      <c r="J958" s="120"/>
      <c r="K958" s="8"/>
      <c r="L958" s="8"/>
      <c r="M958" s="19"/>
    </row>
    <row r="959" spans="1:13" s="11" customFormat="1">
      <c r="A959" s="8"/>
      <c r="B959" s="8"/>
      <c r="C959" s="8"/>
      <c r="D959" s="8"/>
      <c r="E959" s="18"/>
      <c r="F959" s="18"/>
      <c r="G959" s="10"/>
      <c r="H959" s="10"/>
      <c r="I959" s="10"/>
      <c r="J959" s="10"/>
      <c r="K959" s="19"/>
      <c r="L959" s="8"/>
      <c r="M959" s="19"/>
    </row>
    <row r="960" spans="1:13" s="11" customFormat="1">
      <c r="A960" s="8"/>
      <c r="B960" s="8"/>
      <c r="C960" s="8"/>
      <c r="D960" s="8"/>
      <c r="E960" s="18"/>
      <c r="F960" s="18"/>
      <c r="G960" s="117"/>
      <c r="H960" s="8"/>
      <c r="I960" s="117"/>
      <c r="J960" s="117"/>
      <c r="K960" s="10"/>
      <c r="L960" s="10"/>
      <c r="M960" s="20"/>
    </row>
    <row r="961" spans="1:13" s="11" customFormat="1">
      <c r="A961" s="87"/>
      <c r="B961" s="87"/>
      <c r="C961" s="8"/>
      <c r="D961" s="87"/>
      <c r="E961" s="87"/>
      <c r="F961" s="87"/>
      <c r="G961" s="87"/>
      <c r="H961" s="87"/>
      <c r="I961" s="87"/>
      <c r="J961" s="87"/>
      <c r="K961" s="87"/>
      <c r="L961" s="87"/>
      <c r="M961" s="87"/>
    </row>
    <row r="962" spans="1:13" s="11" customFormat="1">
      <c r="A962" s="8"/>
      <c r="B962" s="8"/>
      <c r="C962" s="8"/>
      <c r="D962" s="8"/>
      <c r="E962" s="18"/>
      <c r="F962" s="18"/>
      <c r="G962" s="117"/>
      <c r="H962" s="8"/>
      <c r="I962" s="8"/>
      <c r="J962" s="8"/>
      <c r="K962" s="10"/>
      <c r="L962" s="10"/>
      <c r="M962" s="19"/>
    </row>
    <row r="963" spans="1:13" s="11" customFormat="1">
      <c r="A963" s="8"/>
      <c r="B963" s="8"/>
      <c r="C963" s="8"/>
      <c r="D963" s="8"/>
      <c r="E963" s="121"/>
      <c r="F963" s="18"/>
      <c r="G963" s="117"/>
      <c r="H963" s="8"/>
      <c r="I963" s="8"/>
      <c r="J963" s="8"/>
      <c r="K963" s="10"/>
      <c r="L963" s="10"/>
      <c r="M963" s="19"/>
    </row>
    <row r="964" spans="1:13" s="11" customFormat="1">
      <c r="A964" s="8"/>
      <c r="B964" s="8"/>
      <c r="C964" s="8"/>
      <c r="D964" s="8"/>
      <c r="E964" s="121"/>
      <c r="F964" s="18"/>
      <c r="G964" s="117"/>
      <c r="H964" s="8"/>
      <c r="I964" s="10"/>
      <c r="J964" s="10"/>
      <c r="K964" s="10"/>
      <c r="L964" s="10"/>
      <c r="M964" s="19"/>
    </row>
    <row r="965" spans="1:13" s="11" customFormat="1">
      <c r="A965" s="8"/>
      <c r="B965" s="8"/>
      <c r="C965" s="87"/>
      <c r="D965" s="8"/>
      <c r="E965" s="18"/>
      <c r="F965" s="18"/>
      <c r="G965" s="117"/>
      <c r="H965" s="20"/>
      <c r="I965" s="117"/>
      <c r="J965" s="120"/>
      <c r="K965" s="10"/>
      <c r="L965" s="10"/>
      <c r="M965" s="19"/>
    </row>
    <row r="966" spans="1:13" s="11" customFormat="1">
      <c r="A966" s="8"/>
      <c r="B966" s="8"/>
      <c r="C966" s="8"/>
      <c r="D966" s="8"/>
      <c r="E966" s="18"/>
      <c r="F966" s="18"/>
      <c r="G966" s="117"/>
      <c r="H966" s="20"/>
      <c r="I966" s="10"/>
      <c r="J966" s="10"/>
      <c r="K966" s="10"/>
      <c r="L966" s="10"/>
      <c r="M966" s="19"/>
    </row>
    <row r="967" spans="1:13" s="11" customFormat="1">
      <c r="A967" s="8"/>
      <c r="B967" s="8"/>
      <c r="C967" s="8"/>
      <c r="D967" s="8"/>
      <c r="E967" s="18"/>
      <c r="F967" s="18"/>
      <c r="G967" s="120"/>
      <c r="H967" s="20"/>
      <c r="I967" s="117"/>
      <c r="J967" s="117"/>
      <c r="K967" s="10"/>
      <c r="L967" s="10"/>
      <c r="M967" s="19"/>
    </row>
    <row r="968" spans="1:13" s="11" customFormat="1">
      <c r="A968" s="8"/>
      <c r="B968" s="8"/>
      <c r="C968" s="8"/>
      <c r="D968" s="8"/>
      <c r="E968" s="18"/>
      <c r="F968" s="18"/>
      <c r="G968" s="117"/>
      <c r="H968" s="20"/>
      <c r="I968" s="8"/>
      <c r="J968" s="8"/>
      <c r="K968" s="10"/>
      <c r="L968" s="10"/>
      <c r="M968" s="19"/>
    </row>
    <row r="969" spans="1:13" s="11" customFormat="1">
      <c r="A969" s="8"/>
      <c r="B969" s="128"/>
      <c r="C969" s="8"/>
      <c r="D969" s="8"/>
      <c r="E969" s="18"/>
      <c r="F969" s="18"/>
      <c r="G969" s="117"/>
      <c r="H969" s="8"/>
      <c r="I969" s="8"/>
      <c r="J969" s="8"/>
      <c r="K969" s="19"/>
      <c r="L969" s="19"/>
      <c r="M969" s="19"/>
    </row>
    <row r="970" spans="1:13" s="11" customFormat="1">
      <c r="A970" s="8"/>
      <c r="B970" s="8"/>
      <c r="C970" s="8"/>
      <c r="D970" s="8"/>
      <c r="E970" s="18"/>
      <c r="F970" s="18"/>
      <c r="G970" s="8"/>
      <c r="H970" s="8"/>
      <c r="I970" s="8"/>
      <c r="J970" s="8"/>
      <c r="K970" s="8"/>
      <c r="L970" s="8"/>
      <c r="M970" s="8"/>
    </row>
    <row r="971" spans="1:13" s="11" customFormat="1">
      <c r="A971" s="8"/>
      <c r="B971" s="8"/>
      <c r="C971" s="8"/>
      <c r="D971" s="8"/>
      <c r="E971" s="18"/>
      <c r="F971" s="18"/>
      <c r="G971" s="8"/>
      <c r="H971" s="8"/>
      <c r="I971" s="117"/>
      <c r="J971" s="120"/>
      <c r="K971" s="8"/>
      <c r="L971" s="8"/>
      <c r="M971" s="19"/>
    </row>
    <row r="972" spans="1:13" s="11" customFormat="1">
      <c r="A972" s="8"/>
      <c r="B972" s="8"/>
      <c r="C972" s="8"/>
      <c r="D972" s="8"/>
      <c r="E972" s="18"/>
      <c r="F972" s="18"/>
      <c r="G972" s="10"/>
      <c r="H972" s="10"/>
      <c r="I972" s="10"/>
      <c r="J972" s="10"/>
      <c r="K972" s="19"/>
      <c r="L972" s="8"/>
      <c r="M972" s="19"/>
    </row>
    <row r="973" spans="1:13" s="11" customFormat="1">
      <c r="A973" s="8"/>
      <c r="B973" s="8"/>
      <c r="C973" s="8"/>
      <c r="D973" s="8"/>
      <c r="E973" s="18"/>
      <c r="F973" s="18"/>
      <c r="G973" s="117"/>
      <c r="H973" s="8"/>
      <c r="I973" s="117"/>
      <c r="J973" s="117"/>
      <c r="K973" s="10"/>
      <c r="L973" s="10"/>
      <c r="M973" s="20"/>
    </row>
    <row r="974" spans="1:13" s="11" customFormat="1">
      <c r="A974" s="8"/>
      <c r="B974" s="8"/>
      <c r="C974" s="8"/>
      <c r="D974" s="8"/>
      <c r="E974" s="18"/>
      <c r="F974" s="18"/>
      <c r="G974" s="117"/>
      <c r="H974" s="8"/>
      <c r="I974" s="8"/>
      <c r="J974" s="8"/>
      <c r="K974" s="10"/>
      <c r="L974" s="10"/>
      <c r="M974" s="19"/>
    </row>
    <row r="975" spans="1:13" s="11" customFormat="1">
      <c r="A975" s="8"/>
      <c r="B975" s="8"/>
      <c r="C975" s="8"/>
      <c r="D975" s="8"/>
      <c r="E975" s="121"/>
      <c r="F975" s="18"/>
      <c r="G975" s="117"/>
      <c r="H975" s="8"/>
      <c r="I975" s="8"/>
      <c r="J975" s="8"/>
      <c r="K975" s="10"/>
      <c r="L975" s="10"/>
      <c r="M975" s="19"/>
    </row>
    <row r="976" spans="1:13" s="11" customFormat="1">
      <c r="A976" s="8"/>
      <c r="B976" s="8"/>
      <c r="C976" s="8"/>
      <c r="D976" s="8"/>
      <c r="E976" s="121"/>
      <c r="F976" s="18"/>
      <c r="G976" s="117"/>
      <c r="H976" s="8"/>
      <c r="I976" s="10"/>
      <c r="J976" s="10"/>
      <c r="K976" s="10"/>
      <c r="L976" s="10"/>
      <c r="M976" s="19"/>
    </row>
    <row r="977" spans="1:13" s="11" customFormat="1">
      <c r="A977" s="8"/>
      <c r="B977" s="8"/>
      <c r="C977" s="8"/>
      <c r="D977" s="8"/>
      <c r="E977" s="18"/>
      <c r="F977" s="18"/>
      <c r="G977" s="117"/>
      <c r="H977" s="20"/>
      <c r="I977" s="117"/>
      <c r="J977" s="120"/>
      <c r="K977" s="10"/>
      <c r="L977" s="10"/>
      <c r="M977" s="19"/>
    </row>
    <row r="978" spans="1:13" s="11" customFormat="1">
      <c r="A978" s="8"/>
      <c r="B978" s="8"/>
      <c r="C978" s="8"/>
      <c r="D978" s="8"/>
      <c r="E978" s="18"/>
      <c r="F978" s="18"/>
      <c r="G978" s="117"/>
      <c r="H978" s="20"/>
      <c r="I978" s="10"/>
      <c r="J978" s="10"/>
      <c r="K978" s="10"/>
      <c r="L978" s="10"/>
      <c r="M978" s="19"/>
    </row>
    <row r="979" spans="1:13" s="11" customFormat="1">
      <c r="A979" s="8"/>
      <c r="B979" s="8"/>
      <c r="C979" s="8"/>
      <c r="D979" s="8"/>
      <c r="E979" s="18"/>
      <c r="F979" s="18"/>
      <c r="G979" s="120"/>
      <c r="H979" s="20"/>
      <c r="I979" s="117"/>
      <c r="J979" s="117"/>
      <c r="K979" s="10"/>
      <c r="L979" s="10"/>
      <c r="M979" s="19"/>
    </row>
    <row r="980" spans="1:13" s="11" customFormat="1">
      <c r="A980" s="8"/>
      <c r="B980" s="8"/>
      <c r="C980" s="8"/>
      <c r="D980" s="8"/>
      <c r="E980" s="18"/>
      <c r="F980" s="18"/>
      <c r="G980" s="117"/>
      <c r="H980" s="20"/>
      <c r="I980" s="8"/>
      <c r="J980" s="8"/>
      <c r="K980" s="10"/>
      <c r="L980" s="10"/>
      <c r="M980" s="19"/>
    </row>
    <row r="981" spans="1:13" s="11" customFormat="1">
      <c r="A981" s="8"/>
      <c r="B981" s="128"/>
      <c r="C981" s="8"/>
      <c r="D981" s="8"/>
      <c r="E981" s="18"/>
      <c r="F981" s="18"/>
      <c r="G981" s="117"/>
      <c r="H981" s="8"/>
      <c r="I981" s="8"/>
      <c r="J981" s="8"/>
      <c r="K981" s="19"/>
      <c r="L981" s="19"/>
      <c r="M981" s="19"/>
    </row>
    <row r="982" spans="1:13" s="11" customFormat="1">
      <c r="A982" s="8"/>
      <c r="B982" s="8"/>
      <c r="C982" s="8"/>
      <c r="D982" s="8"/>
      <c r="E982" s="18"/>
      <c r="F982" s="18"/>
      <c r="G982" s="8"/>
      <c r="H982" s="8"/>
      <c r="I982" s="8"/>
      <c r="J982" s="8"/>
      <c r="K982" s="8"/>
      <c r="L982" s="8"/>
      <c r="M982" s="8"/>
    </row>
    <row r="983" spans="1:13" s="11" customFormat="1">
      <c r="A983" s="8"/>
      <c r="B983" s="8"/>
      <c r="C983" s="8"/>
      <c r="D983" s="8"/>
      <c r="E983" s="18"/>
      <c r="F983" s="18"/>
      <c r="G983" s="8"/>
      <c r="H983" s="8"/>
      <c r="I983" s="117"/>
      <c r="J983" s="120"/>
      <c r="K983" s="8"/>
      <c r="L983" s="8"/>
      <c r="M983" s="19"/>
    </row>
    <row r="984" spans="1:13" s="11" customFormat="1">
      <c r="A984" s="8"/>
      <c r="B984" s="8"/>
      <c r="C984" s="8"/>
      <c r="D984" s="8"/>
      <c r="E984" s="18"/>
      <c r="F984" s="18"/>
      <c r="G984" s="10"/>
      <c r="H984" s="10"/>
      <c r="I984" s="10"/>
      <c r="J984" s="10"/>
      <c r="K984" s="19"/>
      <c r="L984" s="8"/>
      <c r="M984" s="19"/>
    </row>
    <row r="985" spans="1:13" s="11" customFormat="1">
      <c r="A985" s="8"/>
      <c r="B985" s="8"/>
      <c r="C985" s="8"/>
      <c r="D985" s="8"/>
      <c r="E985" s="18"/>
      <c r="F985" s="18"/>
      <c r="G985" s="117"/>
      <c r="H985" s="8"/>
      <c r="I985" s="117"/>
      <c r="J985" s="117"/>
      <c r="K985" s="10"/>
      <c r="L985" s="10"/>
      <c r="M985" s="20"/>
    </row>
    <row r="986" spans="1:13" s="11" customFormat="1">
      <c r="A986" s="8"/>
      <c r="B986" s="8"/>
      <c r="C986" s="8"/>
      <c r="D986" s="8"/>
      <c r="E986" s="18"/>
      <c r="F986" s="18"/>
      <c r="G986" s="117"/>
      <c r="H986" s="8"/>
      <c r="I986" s="8"/>
      <c r="J986" s="8"/>
      <c r="K986" s="10"/>
      <c r="L986" s="10"/>
      <c r="M986" s="19"/>
    </row>
    <row r="987" spans="1:13" s="11" customFormat="1">
      <c r="A987" s="8"/>
      <c r="B987" s="8"/>
      <c r="C987" s="8"/>
      <c r="D987" s="8"/>
      <c r="E987" s="121"/>
      <c r="F987" s="18"/>
      <c r="G987" s="117"/>
      <c r="H987" s="8"/>
      <c r="I987" s="8"/>
      <c r="J987" s="8"/>
      <c r="K987" s="10"/>
      <c r="L987" s="10"/>
      <c r="M987" s="19"/>
    </row>
    <row r="988" spans="1:13" s="11" customFormat="1">
      <c r="A988" s="8"/>
      <c r="B988" s="8"/>
      <c r="C988" s="8"/>
      <c r="D988" s="8"/>
      <c r="E988" s="121"/>
      <c r="F988" s="18"/>
      <c r="G988" s="117"/>
      <c r="H988" s="8"/>
      <c r="I988" s="10"/>
      <c r="J988" s="10"/>
      <c r="K988" s="10"/>
      <c r="L988" s="10"/>
      <c r="M988" s="19"/>
    </row>
    <row r="989" spans="1:13" s="11" customFormat="1">
      <c r="A989" s="8"/>
      <c r="B989" s="8"/>
      <c r="C989" s="8"/>
      <c r="D989" s="8"/>
      <c r="E989" s="18"/>
      <c r="F989" s="18"/>
      <c r="G989" s="117"/>
      <c r="H989" s="20"/>
      <c r="I989" s="117"/>
      <c r="J989" s="120"/>
      <c r="K989" s="10"/>
      <c r="L989" s="10"/>
      <c r="M989" s="19"/>
    </row>
    <row r="990" spans="1:13" s="11" customFormat="1">
      <c r="A990" s="8"/>
      <c r="B990" s="8"/>
      <c r="C990" s="8"/>
      <c r="D990" s="8"/>
      <c r="E990" s="18"/>
      <c r="F990" s="18"/>
      <c r="G990" s="117"/>
      <c r="H990" s="20"/>
      <c r="I990" s="10"/>
      <c r="J990" s="10"/>
      <c r="K990" s="10"/>
      <c r="L990" s="10"/>
      <c r="M990" s="19"/>
    </row>
    <row r="991" spans="1:13" s="11" customFormat="1">
      <c r="A991" s="8"/>
      <c r="B991" s="8"/>
      <c r="C991" s="8"/>
      <c r="D991" s="8"/>
      <c r="E991" s="18"/>
      <c r="F991" s="18"/>
      <c r="G991" s="120"/>
      <c r="H991" s="20"/>
      <c r="I991" s="117"/>
      <c r="J991" s="117"/>
      <c r="K991" s="10"/>
      <c r="L991" s="10"/>
      <c r="M991" s="19"/>
    </row>
    <row r="992" spans="1:13" s="11" customFormat="1">
      <c r="A992" s="8"/>
      <c r="B992" s="8"/>
      <c r="C992" s="8"/>
      <c r="D992" s="8"/>
      <c r="E992" s="18"/>
      <c r="F992" s="18"/>
      <c r="G992" s="117"/>
      <c r="H992" s="20"/>
      <c r="I992" s="8"/>
      <c r="J992" s="8"/>
      <c r="K992" s="10"/>
      <c r="L992" s="10"/>
      <c r="M992" s="19"/>
    </row>
    <row r="993" spans="1:13" s="11" customFormat="1">
      <c r="A993" s="8"/>
      <c r="B993" s="128"/>
      <c r="C993" s="8"/>
      <c r="D993" s="8"/>
      <c r="E993" s="18"/>
      <c r="F993" s="18"/>
      <c r="G993" s="117"/>
      <c r="H993" s="8"/>
      <c r="I993" s="8"/>
      <c r="J993" s="8"/>
      <c r="K993" s="19"/>
      <c r="L993" s="19"/>
      <c r="M993" s="19"/>
    </row>
    <row r="994" spans="1:13" s="11" customFormat="1">
      <c r="A994" s="87"/>
      <c r="B994" s="87"/>
      <c r="C994" s="8"/>
      <c r="D994" s="87"/>
      <c r="E994" s="87"/>
      <c r="F994" s="87"/>
      <c r="G994" s="87"/>
      <c r="H994" s="87"/>
      <c r="I994" s="87"/>
      <c r="J994" s="87"/>
      <c r="K994" s="87"/>
      <c r="L994" s="87"/>
      <c r="M994" s="87"/>
    </row>
    <row r="995" spans="1:13" s="11" customFormat="1">
      <c r="A995" s="8"/>
      <c r="B995" s="8"/>
      <c r="C995" s="8"/>
      <c r="D995" s="8"/>
      <c r="E995" s="18"/>
      <c r="F995" s="18"/>
      <c r="G995" s="8"/>
      <c r="H995" s="8"/>
      <c r="I995" s="8"/>
      <c r="J995" s="8"/>
      <c r="K995" s="8"/>
      <c r="L995" s="8"/>
      <c r="M995" s="8"/>
    </row>
    <row r="996" spans="1:13" s="11" customFormat="1">
      <c r="A996" s="8"/>
      <c r="B996" s="8"/>
      <c r="C996" s="8"/>
      <c r="D996" s="8"/>
      <c r="E996" s="18"/>
      <c r="F996" s="18"/>
      <c r="G996" s="8"/>
      <c r="H996" s="8"/>
      <c r="I996" s="117"/>
      <c r="J996" s="120"/>
      <c r="K996" s="8"/>
      <c r="L996" s="8"/>
      <c r="M996" s="19"/>
    </row>
    <row r="997" spans="1:13" s="11" customFormat="1">
      <c r="A997" s="8"/>
      <c r="B997" s="8"/>
      <c r="C997" s="8"/>
      <c r="D997" s="8"/>
      <c r="E997" s="18"/>
      <c r="F997" s="18"/>
      <c r="G997" s="10"/>
      <c r="H997" s="10"/>
      <c r="I997" s="10"/>
      <c r="J997" s="10"/>
      <c r="K997" s="19"/>
      <c r="L997" s="8"/>
      <c r="M997" s="19"/>
    </row>
    <row r="998" spans="1:13" s="11" customFormat="1">
      <c r="A998" s="8"/>
      <c r="B998" s="8"/>
      <c r="C998" s="8"/>
      <c r="D998" s="8"/>
      <c r="E998" s="18"/>
      <c r="F998" s="18"/>
      <c r="G998" s="117"/>
      <c r="H998" s="8"/>
      <c r="I998" s="117"/>
      <c r="J998" s="117"/>
      <c r="K998" s="10"/>
      <c r="L998" s="10"/>
      <c r="M998" s="20"/>
    </row>
    <row r="999" spans="1:13" s="11" customFormat="1">
      <c r="A999" s="8"/>
      <c r="B999" s="8"/>
      <c r="C999" s="8"/>
      <c r="D999" s="8"/>
      <c r="E999" s="18"/>
      <c r="F999" s="18"/>
      <c r="G999" s="117"/>
      <c r="H999" s="8"/>
      <c r="I999" s="8"/>
      <c r="J999" s="8"/>
      <c r="K999" s="10"/>
      <c r="L999" s="10"/>
      <c r="M999" s="19"/>
    </row>
    <row r="1000" spans="1:13" s="11" customFormat="1">
      <c r="A1000" s="8"/>
      <c r="B1000" s="8"/>
      <c r="C1000" s="87"/>
      <c r="D1000" s="8"/>
      <c r="E1000" s="121"/>
      <c r="F1000" s="18"/>
      <c r="G1000" s="117"/>
      <c r="H1000" s="8"/>
      <c r="I1000" s="8"/>
      <c r="J1000" s="8"/>
      <c r="K1000" s="10"/>
      <c r="L1000" s="10"/>
      <c r="M1000" s="19"/>
    </row>
    <row r="1001" spans="1:13" s="11" customFormat="1">
      <c r="A1001" s="8"/>
      <c r="B1001" s="8"/>
      <c r="C1001" s="8"/>
      <c r="D1001" s="8"/>
      <c r="E1001" s="121"/>
      <c r="F1001" s="18"/>
      <c r="G1001" s="117"/>
      <c r="H1001" s="8"/>
      <c r="I1001" s="10"/>
      <c r="J1001" s="10"/>
      <c r="K1001" s="10"/>
      <c r="L1001" s="10"/>
      <c r="M1001" s="19"/>
    </row>
    <row r="1002" spans="1:13" s="11" customFormat="1">
      <c r="A1002" s="8"/>
      <c r="B1002" s="8"/>
      <c r="C1002" s="8"/>
      <c r="D1002" s="8"/>
      <c r="E1002" s="18"/>
      <c r="F1002" s="18"/>
      <c r="G1002" s="117"/>
      <c r="H1002" s="20"/>
      <c r="I1002" s="117"/>
      <c r="J1002" s="120"/>
      <c r="K1002" s="10"/>
      <c r="L1002" s="10"/>
      <c r="M1002" s="19"/>
    </row>
    <row r="1003" spans="1:13" s="11" customFormat="1">
      <c r="A1003" s="8"/>
      <c r="B1003" s="8"/>
      <c r="C1003" s="8"/>
      <c r="D1003" s="8"/>
      <c r="E1003" s="18"/>
      <c r="F1003" s="18"/>
      <c r="G1003" s="117"/>
      <c r="H1003" s="20"/>
      <c r="I1003" s="10"/>
      <c r="J1003" s="10"/>
      <c r="K1003" s="10"/>
      <c r="L1003" s="10"/>
      <c r="M1003" s="19"/>
    </row>
    <row r="1004" spans="1:13" s="11" customFormat="1">
      <c r="A1004" s="8"/>
      <c r="B1004" s="8"/>
      <c r="C1004" s="8"/>
      <c r="D1004" s="8"/>
      <c r="E1004" s="18"/>
      <c r="F1004" s="18"/>
      <c r="G1004" s="120"/>
      <c r="H1004" s="20"/>
      <c r="I1004" s="117"/>
      <c r="J1004" s="117"/>
      <c r="K1004" s="10"/>
      <c r="L1004" s="10"/>
      <c r="M1004" s="19"/>
    </row>
    <row r="1005" spans="1:13" s="11" customFormat="1">
      <c r="A1005" s="8"/>
      <c r="B1005" s="8"/>
      <c r="C1005" s="8"/>
      <c r="D1005" s="8"/>
      <c r="E1005" s="18"/>
      <c r="F1005" s="18"/>
      <c r="G1005" s="117"/>
      <c r="H1005" s="20"/>
      <c r="I1005" s="8"/>
      <c r="J1005" s="8"/>
      <c r="K1005" s="10"/>
      <c r="L1005" s="10"/>
      <c r="M1005" s="19"/>
    </row>
    <row r="1006" spans="1:13" s="11" customFormat="1">
      <c r="A1006" s="8"/>
      <c r="B1006" s="128"/>
      <c r="C1006" s="8"/>
      <c r="D1006" s="8"/>
      <c r="E1006" s="18"/>
      <c r="F1006" s="18"/>
      <c r="G1006" s="117"/>
      <c r="H1006" s="8"/>
      <c r="I1006" s="8"/>
      <c r="J1006" s="8"/>
      <c r="K1006" s="19"/>
      <c r="L1006" s="19"/>
      <c r="M1006" s="19"/>
    </row>
    <row r="1007" spans="1:13" s="11" customFormat="1">
      <c r="A1007" s="8"/>
      <c r="B1007" s="8"/>
      <c r="C1007" s="8"/>
      <c r="D1007" s="8"/>
      <c r="E1007" s="18"/>
      <c r="F1007" s="18"/>
      <c r="G1007" s="8"/>
      <c r="H1007" s="8"/>
      <c r="I1007" s="8"/>
      <c r="J1007" s="8"/>
      <c r="K1007" s="8"/>
      <c r="L1007" s="8"/>
      <c r="M1007" s="8"/>
    </row>
    <row r="1008" spans="1:13" s="11" customFormat="1">
      <c r="A1008" s="8"/>
      <c r="B1008" s="8"/>
      <c r="C1008" s="8"/>
      <c r="D1008" s="8"/>
      <c r="E1008" s="18"/>
      <c r="F1008" s="18"/>
      <c r="G1008" s="8"/>
      <c r="H1008" s="8"/>
      <c r="I1008" s="117"/>
      <c r="J1008" s="120"/>
      <c r="K1008" s="8"/>
      <c r="L1008" s="8"/>
      <c r="M1008" s="19"/>
    </row>
    <row r="1009" spans="1:13" s="11" customFormat="1">
      <c r="A1009" s="8"/>
      <c r="B1009" s="8"/>
      <c r="C1009" s="8"/>
      <c r="D1009" s="8"/>
      <c r="E1009" s="18"/>
      <c r="F1009" s="18"/>
      <c r="G1009" s="10"/>
      <c r="H1009" s="10"/>
      <c r="I1009" s="10"/>
      <c r="J1009" s="10"/>
      <c r="K1009" s="19"/>
      <c r="L1009" s="8"/>
      <c r="M1009" s="19"/>
    </row>
    <row r="1010" spans="1:13" s="11" customFormat="1">
      <c r="A1010" s="8"/>
      <c r="B1010" s="8"/>
      <c r="C1010" s="8"/>
      <c r="D1010" s="8"/>
      <c r="E1010" s="18"/>
      <c r="F1010" s="18"/>
      <c r="G1010" s="117"/>
      <c r="H1010" s="8"/>
      <c r="I1010" s="117"/>
      <c r="J1010" s="117"/>
      <c r="K1010" s="10"/>
      <c r="L1010" s="10"/>
      <c r="M1010" s="20"/>
    </row>
    <row r="1011" spans="1:13" s="11" customFormat="1">
      <c r="A1011" s="8"/>
      <c r="B1011" s="8"/>
      <c r="C1011" s="8"/>
      <c r="D1011" s="8"/>
      <c r="E1011" s="18"/>
      <c r="F1011" s="18"/>
      <c r="G1011" s="117"/>
      <c r="H1011" s="8"/>
      <c r="I1011" s="8"/>
      <c r="J1011" s="8"/>
      <c r="K1011" s="10"/>
      <c r="L1011" s="10"/>
      <c r="M1011" s="19"/>
    </row>
    <row r="1012" spans="1:13" s="11" customFormat="1">
      <c r="A1012" s="8"/>
      <c r="B1012" s="8"/>
      <c r="C1012" s="8"/>
      <c r="D1012" s="8"/>
      <c r="E1012" s="121"/>
      <c r="F1012" s="18"/>
      <c r="G1012" s="117"/>
      <c r="H1012" s="8"/>
      <c r="I1012" s="8"/>
      <c r="J1012" s="8"/>
      <c r="K1012" s="10"/>
      <c r="L1012" s="10"/>
      <c r="M1012" s="19"/>
    </row>
    <row r="1013" spans="1:13" s="11" customFormat="1">
      <c r="A1013" s="8"/>
      <c r="B1013" s="8"/>
      <c r="C1013" s="8"/>
      <c r="D1013" s="8"/>
      <c r="E1013" s="121"/>
      <c r="F1013" s="18"/>
      <c r="G1013" s="117"/>
      <c r="H1013" s="8"/>
      <c r="I1013" s="10"/>
      <c r="J1013" s="10"/>
      <c r="K1013" s="10"/>
      <c r="L1013" s="10"/>
      <c r="M1013" s="19"/>
    </row>
    <row r="1014" spans="1:13" s="11" customFormat="1">
      <c r="A1014" s="8"/>
      <c r="B1014" s="8"/>
      <c r="C1014" s="8"/>
      <c r="D1014" s="8"/>
      <c r="E1014" s="18"/>
      <c r="F1014" s="18"/>
      <c r="G1014" s="117"/>
      <c r="H1014" s="20"/>
      <c r="I1014" s="117"/>
      <c r="J1014" s="120"/>
      <c r="K1014" s="10"/>
      <c r="L1014" s="10"/>
      <c r="M1014" s="19"/>
    </row>
    <row r="1015" spans="1:13" s="11" customFormat="1">
      <c r="A1015" s="8"/>
      <c r="B1015" s="8"/>
      <c r="C1015" s="8"/>
      <c r="D1015" s="8"/>
      <c r="E1015" s="18"/>
      <c r="F1015" s="18"/>
      <c r="G1015" s="117"/>
      <c r="H1015" s="20"/>
      <c r="I1015" s="10"/>
      <c r="J1015" s="10"/>
      <c r="K1015" s="10"/>
      <c r="L1015" s="10"/>
      <c r="M1015" s="19"/>
    </row>
    <row r="1016" spans="1:13" s="11" customFormat="1">
      <c r="A1016" s="8"/>
      <c r="B1016" s="8"/>
      <c r="C1016" s="8"/>
      <c r="D1016" s="8"/>
      <c r="E1016" s="18"/>
      <c r="F1016" s="18"/>
      <c r="G1016" s="120"/>
      <c r="H1016" s="20"/>
      <c r="I1016" s="117"/>
      <c r="J1016" s="117"/>
      <c r="K1016" s="10"/>
      <c r="L1016" s="10"/>
      <c r="M1016" s="19"/>
    </row>
    <row r="1017" spans="1:13" s="11" customFormat="1">
      <c r="A1017" s="8"/>
      <c r="B1017" s="8"/>
      <c r="C1017" s="8"/>
      <c r="D1017" s="8"/>
      <c r="E1017" s="18"/>
      <c r="F1017" s="18"/>
      <c r="G1017" s="117"/>
      <c r="H1017" s="20"/>
      <c r="I1017" s="8"/>
      <c r="J1017" s="8"/>
      <c r="K1017" s="10"/>
      <c r="L1017" s="10"/>
      <c r="M1017" s="19"/>
    </row>
    <row r="1018" spans="1:13" s="11" customFormat="1">
      <c r="A1018" s="8"/>
      <c r="B1018" s="128"/>
      <c r="C1018" s="8"/>
      <c r="D1018" s="8"/>
      <c r="E1018" s="18"/>
      <c r="F1018" s="18"/>
      <c r="G1018" s="117"/>
      <c r="H1018" s="8"/>
      <c r="I1018" s="8"/>
      <c r="J1018" s="8"/>
      <c r="K1018" s="19"/>
      <c r="L1018" s="19"/>
      <c r="M1018" s="19"/>
    </row>
    <row r="1019" spans="1:13" s="11" customFormat="1">
      <c r="A1019" s="8"/>
      <c r="B1019" s="8"/>
      <c r="C1019" s="8"/>
      <c r="D1019" s="8"/>
      <c r="E1019" s="18"/>
      <c r="F1019" s="18"/>
      <c r="G1019" s="8"/>
      <c r="H1019" s="8"/>
      <c r="I1019" s="8"/>
      <c r="J1019" s="8"/>
      <c r="K1019" s="8"/>
      <c r="L1019" s="8"/>
      <c r="M1019" s="8"/>
    </row>
    <row r="1020" spans="1:13" s="11" customFormat="1">
      <c r="A1020" s="8"/>
      <c r="B1020" s="8"/>
      <c r="C1020" s="8"/>
      <c r="D1020" s="8"/>
      <c r="E1020" s="18"/>
      <c r="F1020" s="18"/>
      <c r="G1020" s="8"/>
      <c r="H1020" s="8"/>
      <c r="I1020" s="117"/>
      <c r="J1020" s="120"/>
      <c r="K1020" s="8"/>
      <c r="L1020" s="8"/>
      <c r="M1020" s="19"/>
    </row>
    <row r="1021" spans="1:13" s="11" customFormat="1">
      <c r="A1021" s="8"/>
      <c r="B1021" s="8"/>
      <c r="C1021" s="8"/>
      <c r="D1021" s="8"/>
      <c r="E1021" s="18"/>
      <c r="F1021" s="18"/>
      <c r="G1021" s="10"/>
      <c r="H1021" s="10"/>
      <c r="I1021" s="10"/>
      <c r="J1021" s="10"/>
      <c r="K1021" s="19"/>
      <c r="L1021" s="8"/>
      <c r="M1021" s="19"/>
    </row>
    <row r="1022" spans="1:13" s="11" customFormat="1">
      <c r="A1022" s="8"/>
      <c r="B1022" s="8"/>
      <c r="C1022" s="8"/>
      <c r="D1022" s="8"/>
      <c r="E1022" s="18"/>
      <c r="F1022" s="18"/>
      <c r="G1022" s="117"/>
      <c r="H1022" s="8"/>
      <c r="I1022" s="117"/>
      <c r="J1022" s="117"/>
      <c r="K1022" s="10"/>
      <c r="L1022" s="10"/>
      <c r="M1022" s="20"/>
    </row>
    <row r="1023" spans="1:13" s="11" customFormat="1">
      <c r="A1023" s="8"/>
      <c r="B1023" s="8"/>
      <c r="C1023" s="8"/>
      <c r="D1023" s="8"/>
      <c r="E1023" s="18"/>
      <c r="F1023" s="18"/>
      <c r="G1023" s="117"/>
      <c r="H1023" s="8"/>
      <c r="I1023" s="8"/>
      <c r="J1023" s="8"/>
      <c r="K1023" s="10"/>
      <c r="L1023" s="10"/>
      <c r="M1023" s="19"/>
    </row>
    <row r="1024" spans="1:13" s="11" customFormat="1">
      <c r="A1024" s="8"/>
      <c r="B1024" s="8"/>
      <c r="C1024" s="8"/>
      <c r="D1024" s="8"/>
      <c r="E1024" s="121"/>
      <c r="F1024" s="18"/>
      <c r="G1024" s="117"/>
      <c r="H1024" s="8"/>
      <c r="I1024" s="8"/>
      <c r="J1024" s="8"/>
      <c r="K1024" s="10"/>
      <c r="L1024" s="10"/>
      <c r="M1024" s="19"/>
    </row>
    <row r="1025" spans="1:13" s="11" customFormat="1">
      <c r="A1025" s="8"/>
      <c r="B1025" s="8"/>
      <c r="C1025" s="8"/>
      <c r="D1025" s="8"/>
      <c r="E1025" s="121"/>
      <c r="F1025" s="18"/>
      <c r="G1025" s="117"/>
      <c r="H1025" s="8"/>
      <c r="I1025" s="10"/>
      <c r="J1025" s="10"/>
      <c r="K1025" s="10"/>
      <c r="L1025" s="10"/>
      <c r="M1025" s="19"/>
    </row>
    <row r="1026" spans="1:13" s="11" customFormat="1">
      <c r="A1026" s="8"/>
      <c r="B1026" s="8"/>
      <c r="C1026" s="8"/>
      <c r="D1026" s="8"/>
      <c r="E1026" s="18"/>
      <c r="F1026" s="18"/>
      <c r="G1026" s="117"/>
      <c r="H1026" s="20"/>
      <c r="I1026" s="117"/>
      <c r="J1026" s="120"/>
      <c r="K1026" s="10"/>
      <c r="L1026" s="10"/>
      <c r="M1026" s="19"/>
    </row>
    <row r="1027" spans="1:13" s="11" customFormat="1">
      <c r="A1027" s="87"/>
      <c r="B1027" s="87"/>
      <c r="C1027" s="8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</row>
    <row r="1028" spans="1:13" s="11" customFormat="1">
      <c r="A1028" s="8"/>
      <c r="B1028" s="8"/>
      <c r="C1028" s="8"/>
      <c r="D1028" s="8"/>
      <c r="E1028" s="18"/>
      <c r="F1028" s="18"/>
      <c r="G1028" s="117"/>
      <c r="H1028" s="20"/>
      <c r="I1028" s="10"/>
      <c r="J1028" s="10"/>
      <c r="K1028" s="10"/>
      <c r="L1028" s="10"/>
      <c r="M1028" s="19"/>
    </row>
    <row r="1029" spans="1:13" s="11" customFormat="1">
      <c r="A1029" s="8"/>
      <c r="B1029" s="8"/>
      <c r="C1029" s="8"/>
      <c r="D1029" s="8"/>
      <c r="E1029" s="18"/>
      <c r="F1029" s="18"/>
      <c r="G1029" s="120"/>
      <c r="H1029" s="20"/>
      <c r="I1029" s="117"/>
      <c r="J1029" s="117"/>
      <c r="K1029" s="10"/>
      <c r="L1029" s="10"/>
      <c r="M1029" s="19"/>
    </row>
    <row r="1030" spans="1:13" s="11" customFormat="1">
      <c r="A1030" s="8"/>
      <c r="B1030" s="8"/>
      <c r="C1030" s="8"/>
      <c r="D1030" s="8"/>
      <c r="E1030" s="18"/>
      <c r="F1030" s="18"/>
      <c r="G1030" s="117"/>
      <c r="H1030" s="20"/>
      <c r="I1030" s="8"/>
      <c r="J1030" s="8"/>
      <c r="K1030" s="10"/>
      <c r="L1030" s="10"/>
      <c r="M1030" s="19"/>
    </row>
    <row r="1031" spans="1:13" s="11" customFormat="1">
      <c r="A1031" s="8"/>
      <c r="B1031" s="128"/>
      <c r="C1031" s="8"/>
      <c r="D1031" s="8"/>
      <c r="E1031" s="18"/>
      <c r="F1031" s="18"/>
      <c r="G1031" s="117"/>
      <c r="H1031" s="8"/>
      <c r="I1031" s="8"/>
      <c r="J1031" s="8"/>
      <c r="K1031" s="19"/>
      <c r="L1031" s="19"/>
      <c r="M1031" s="19"/>
    </row>
    <row r="1032" spans="1:13" s="11" customFormat="1">
      <c r="A1032" s="8"/>
      <c r="B1032" s="8"/>
      <c r="C1032" s="8"/>
      <c r="D1032" s="8"/>
      <c r="E1032" s="18"/>
      <c r="F1032" s="18"/>
      <c r="G1032" s="8"/>
      <c r="H1032" s="8"/>
      <c r="I1032" s="8"/>
      <c r="J1032" s="8"/>
      <c r="K1032" s="8"/>
      <c r="L1032" s="8"/>
      <c r="M1032" s="8"/>
    </row>
    <row r="1033" spans="1:13" s="11" customFormat="1">
      <c r="A1033" s="8"/>
      <c r="B1033" s="8"/>
      <c r="C1033" s="8"/>
      <c r="D1033" s="8"/>
      <c r="E1033" s="18"/>
      <c r="F1033" s="18"/>
      <c r="G1033" s="8"/>
      <c r="H1033" s="8"/>
      <c r="I1033" s="117"/>
      <c r="J1033" s="120"/>
      <c r="K1033" s="8"/>
      <c r="L1033" s="8"/>
      <c r="M1033" s="19"/>
    </row>
    <row r="1034" spans="1:13" s="11" customFormat="1">
      <c r="A1034" s="8"/>
      <c r="B1034" s="8"/>
      <c r="C1034" s="8"/>
      <c r="D1034" s="8"/>
      <c r="E1034" s="18"/>
      <c r="F1034" s="18"/>
      <c r="G1034" s="10"/>
      <c r="H1034" s="10"/>
      <c r="I1034" s="10"/>
      <c r="J1034" s="10"/>
      <c r="K1034" s="19"/>
      <c r="L1034" s="8"/>
      <c r="M1034" s="19"/>
    </row>
    <row r="1035" spans="1:13" s="11" customFormat="1">
      <c r="A1035" s="8"/>
      <c r="B1035" s="8"/>
      <c r="C1035" s="87"/>
      <c r="D1035" s="8"/>
      <c r="E1035" s="18"/>
      <c r="F1035" s="18"/>
      <c r="G1035" s="117"/>
      <c r="H1035" s="8"/>
      <c r="I1035" s="117"/>
      <c r="J1035" s="117"/>
      <c r="K1035" s="10"/>
      <c r="L1035" s="10"/>
      <c r="M1035" s="20"/>
    </row>
    <row r="1036" spans="1:13" s="11" customFormat="1">
      <c r="A1036" s="8"/>
      <c r="B1036" s="8"/>
      <c r="C1036" s="8"/>
      <c r="D1036" s="8"/>
      <c r="E1036" s="18"/>
      <c r="F1036" s="18"/>
      <c r="G1036" s="117"/>
      <c r="H1036" s="8"/>
      <c r="I1036" s="8"/>
      <c r="J1036" s="8"/>
      <c r="K1036" s="10"/>
      <c r="L1036" s="10"/>
      <c r="M1036" s="19"/>
    </row>
    <row r="1037" spans="1:13" s="11" customFormat="1">
      <c r="A1037" s="8"/>
      <c r="B1037" s="8"/>
      <c r="C1037" s="8"/>
      <c r="D1037" s="8"/>
      <c r="E1037" s="121"/>
      <c r="F1037" s="18"/>
      <c r="G1037" s="117"/>
      <c r="H1037" s="8"/>
      <c r="I1037" s="8"/>
      <c r="J1037" s="8"/>
      <c r="K1037" s="10"/>
      <c r="L1037" s="10"/>
      <c r="M1037" s="19"/>
    </row>
    <row r="1038" spans="1:13" s="11" customFormat="1">
      <c r="A1038" s="8"/>
      <c r="B1038" s="8"/>
      <c r="C1038" s="8"/>
      <c r="D1038" s="8"/>
      <c r="E1038" s="121"/>
      <c r="F1038" s="18"/>
      <c r="G1038" s="117"/>
      <c r="H1038" s="8"/>
      <c r="I1038" s="10"/>
      <c r="J1038" s="10"/>
      <c r="K1038" s="10"/>
      <c r="L1038" s="10"/>
      <c r="M1038" s="19"/>
    </row>
    <row r="1039" spans="1:13" s="11" customFormat="1">
      <c r="A1039" s="8"/>
      <c r="B1039" s="8"/>
      <c r="C1039" s="8"/>
      <c r="D1039" s="8"/>
      <c r="E1039" s="18"/>
      <c r="F1039" s="18"/>
      <c r="G1039" s="117"/>
      <c r="H1039" s="20"/>
      <c r="I1039" s="117"/>
      <c r="J1039" s="120"/>
      <c r="K1039" s="10"/>
      <c r="L1039" s="10"/>
      <c r="M1039" s="19"/>
    </row>
    <row r="1040" spans="1:13" s="11" customFormat="1">
      <c r="A1040" s="8"/>
      <c r="B1040" s="8"/>
      <c r="C1040" s="8"/>
      <c r="D1040" s="8"/>
      <c r="E1040" s="18"/>
      <c r="F1040" s="18"/>
      <c r="G1040" s="117"/>
      <c r="H1040" s="20"/>
      <c r="I1040" s="10"/>
      <c r="J1040" s="10"/>
      <c r="K1040" s="10"/>
      <c r="L1040" s="10"/>
      <c r="M1040" s="19"/>
    </row>
    <row r="1041" spans="1:13" s="11" customFormat="1">
      <c r="A1041" s="8"/>
      <c r="B1041" s="8"/>
      <c r="C1041" s="8"/>
      <c r="D1041" s="8"/>
      <c r="E1041" s="18"/>
      <c r="F1041" s="18"/>
      <c r="G1041" s="120"/>
      <c r="H1041" s="20"/>
      <c r="I1041" s="117"/>
      <c r="J1041" s="117"/>
      <c r="K1041" s="10"/>
      <c r="L1041" s="10"/>
      <c r="M1041" s="19"/>
    </row>
    <row r="1042" spans="1:13" s="11" customFormat="1">
      <c r="A1042" s="8"/>
      <c r="B1042" s="8"/>
      <c r="C1042" s="8"/>
      <c r="D1042" s="8"/>
      <c r="E1042" s="18"/>
      <c r="F1042" s="18"/>
      <c r="G1042" s="117"/>
      <c r="H1042" s="20"/>
      <c r="I1042" s="8"/>
      <c r="J1042" s="8"/>
      <c r="K1042" s="10"/>
      <c r="L1042" s="10"/>
      <c r="M1042" s="19"/>
    </row>
    <row r="1043" spans="1:13" s="11" customFormat="1">
      <c r="A1043" s="8"/>
      <c r="B1043" s="128"/>
      <c r="C1043" s="8"/>
      <c r="D1043" s="8"/>
      <c r="E1043" s="18"/>
      <c r="F1043" s="18"/>
      <c r="G1043" s="117"/>
      <c r="H1043" s="8"/>
      <c r="I1043" s="8"/>
      <c r="J1043" s="8"/>
      <c r="K1043" s="19"/>
      <c r="L1043" s="19"/>
      <c r="M1043" s="19"/>
    </row>
    <row r="1044" spans="1:13" s="11" customFormat="1">
      <c r="A1044" s="8"/>
      <c r="B1044" s="8"/>
      <c r="C1044" s="8"/>
      <c r="D1044" s="8"/>
      <c r="E1044" s="18"/>
      <c r="F1044" s="18"/>
      <c r="G1044" s="8"/>
      <c r="H1044" s="8"/>
      <c r="I1044" s="8"/>
      <c r="J1044" s="8"/>
      <c r="K1044" s="8"/>
      <c r="L1044" s="8"/>
      <c r="M1044" s="8"/>
    </row>
    <row r="1045" spans="1:13" s="11" customFormat="1">
      <c r="A1045" s="8"/>
      <c r="B1045" s="8"/>
      <c r="C1045" s="8"/>
      <c r="D1045" s="8"/>
      <c r="E1045" s="18"/>
      <c r="F1045" s="18"/>
      <c r="G1045" s="8"/>
      <c r="H1045" s="8"/>
      <c r="I1045" s="117"/>
      <c r="J1045" s="120"/>
      <c r="K1045" s="8"/>
      <c r="L1045" s="8"/>
      <c r="M1045" s="19"/>
    </row>
    <row r="1046" spans="1:13" s="11" customFormat="1">
      <c r="A1046" s="8"/>
      <c r="B1046" s="8"/>
      <c r="C1046" s="8"/>
      <c r="D1046" s="8"/>
      <c r="E1046" s="18"/>
      <c r="F1046" s="18"/>
      <c r="G1046" s="10"/>
      <c r="H1046" s="10"/>
      <c r="I1046" s="10"/>
      <c r="J1046" s="10"/>
      <c r="K1046" s="19"/>
      <c r="L1046" s="8"/>
      <c r="M1046" s="19"/>
    </row>
    <row r="1047" spans="1:13" s="11" customFormat="1">
      <c r="A1047" s="8"/>
      <c r="B1047" s="8"/>
      <c r="C1047" s="8"/>
      <c r="D1047" s="8"/>
      <c r="E1047" s="18"/>
      <c r="F1047" s="18"/>
      <c r="G1047" s="117"/>
      <c r="H1047" s="8"/>
      <c r="I1047" s="117"/>
      <c r="J1047" s="117"/>
      <c r="K1047" s="10"/>
      <c r="L1047" s="10"/>
      <c r="M1047" s="20"/>
    </row>
    <row r="1048" spans="1:13" s="11" customFormat="1">
      <c r="A1048" s="8"/>
      <c r="B1048" s="8"/>
      <c r="C1048" s="8"/>
      <c r="D1048" s="8"/>
      <c r="E1048" s="18"/>
      <c r="F1048" s="18"/>
      <c r="G1048" s="117"/>
      <c r="H1048" s="8"/>
      <c r="I1048" s="8"/>
      <c r="J1048" s="8"/>
      <c r="K1048" s="10"/>
      <c r="L1048" s="10"/>
      <c r="M1048" s="19"/>
    </row>
    <row r="1049" spans="1:13" s="11" customFormat="1">
      <c r="A1049" s="8"/>
      <c r="B1049" s="8"/>
      <c r="C1049" s="8"/>
      <c r="D1049" s="8"/>
      <c r="E1049" s="121"/>
      <c r="F1049" s="18"/>
      <c r="G1049" s="117"/>
      <c r="H1049" s="8"/>
      <c r="I1049" s="8"/>
      <c r="J1049" s="8"/>
      <c r="K1049" s="10"/>
      <c r="L1049" s="10"/>
      <c r="M1049" s="19"/>
    </row>
    <row r="1050" spans="1:13" s="11" customFormat="1">
      <c r="A1050" s="8"/>
      <c r="B1050" s="8"/>
      <c r="C1050" s="8"/>
      <c r="D1050" s="8"/>
      <c r="E1050" s="121"/>
      <c r="F1050" s="18"/>
      <c r="G1050" s="117"/>
      <c r="H1050" s="8"/>
      <c r="I1050" s="10"/>
      <c r="J1050" s="10"/>
      <c r="K1050" s="10"/>
      <c r="L1050" s="10"/>
      <c r="M1050" s="19"/>
    </row>
    <row r="1051" spans="1:13" s="11" customFormat="1">
      <c r="A1051" s="8"/>
      <c r="B1051" s="8"/>
      <c r="C1051" s="8"/>
      <c r="D1051" s="8"/>
      <c r="E1051" s="18"/>
      <c r="F1051" s="18"/>
      <c r="G1051" s="117"/>
      <c r="H1051" s="20"/>
      <c r="I1051" s="117"/>
      <c r="J1051" s="120"/>
      <c r="K1051" s="10"/>
      <c r="L1051" s="10"/>
      <c r="M1051" s="19"/>
    </row>
    <row r="1052" spans="1:13" s="11" customFormat="1">
      <c r="A1052" s="8"/>
      <c r="B1052" s="8"/>
      <c r="C1052" s="8"/>
      <c r="D1052" s="8"/>
      <c r="E1052" s="18"/>
      <c r="F1052" s="18"/>
      <c r="G1052" s="117"/>
      <c r="H1052" s="20"/>
      <c r="I1052" s="10"/>
      <c r="J1052" s="10"/>
      <c r="K1052" s="10"/>
      <c r="L1052" s="10"/>
      <c r="M1052" s="19"/>
    </row>
    <row r="1053" spans="1:13" s="11" customFormat="1">
      <c r="A1053" s="8"/>
      <c r="B1053" s="8"/>
      <c r="C1053" s="8"/>
      <c r="D1053" s="8"/>
      <c r="E1053" s="122"/>
      <c r="F1053" s="18"/>
      <c r="G1053" s="120"/>
      <c r="H1053" s="20"/>
      <c r="I1053" s="117"/>
      <c r="J1053" s="117"/>
      <c r="K1053" s="10"/>
      <c r="L1053" s="10"/>
      <c r="M1053" s="19"/>
    </row>
    <row r="1054" spans="1:13" s="11" customFormat="1">
      <c r="A1054" s="8"/>
      <c r="B1054" s="8"/>
      <c r="C1054" s="8"/>
      <c r="D1054" s="8"/>
      <c r="E1054" s="18"/>
      <c r="F1054" s="18"/>
      <c r="G1054" s="117"/>
      <c r="H1054" s="20"/>
      <c r="I1054" s="8"/>
      <c r="J1054" s="8"/>
      <c r="K1054" s="10"/>
      <c r="L1054" s="10"/>
      <c r="M1054" s="19"/>
    </row>
    <row r="1055" spans="1:13" s="11" customFormat="1">
      <c r="A1055" s="8"/>
      <c r="B1055" s="128"/>
      <c r="C1055" s="8"/>
      <c r="D1055" s="8"/>
      <c r="E1055" s="18"/>
      <c r="F1055" s="18"/>
      <c r="G1055" s="117"/>
      <c r="H1055" s="8"/>
      <c r="I1055" s="8"/>
      <c r="J1055" s="8"/>
      <c r="K1055" s="19"/>
      <c r="L1055" s="19"/>
      <c r="M1055" s="19"/>
    </row>
    <row r="1056" spans="1:13" s="11" customFormat="1">
      <c r="A1056" s="8"/>
      <c r="B1056" s="8"/>
      <c r="C1056" s="8"/>
      <c r="D1056" s="8"/>
      <c r="E1056" s="18"/>
      <c r="F1056" s="18"/>
      <c r="G1056" s="8"/>
      <c r="H1056" s="8"/>
      <c r="I1056" s="8"/>
      <c r="J1056" s="8"/>
      <c r="K1056" s="8"/>
      <c r="L1056" s="8"/>
      <c r="M1056" s="8"/>
    </row>
    <row r="1057" spans="1:13" s="11" customFormat="1">
      <c r="A1057" s="8"/>
      <c r="B1057" s="8"/>
      <c r="C1057" s="8"/>
      <c r="D1057" s="8"/>
      <c r="E1057" s="18"/>
      <c r="F1057" s="18"/>
      <c r="G1057" s="8"/>
      <c r="H1057" s="8"/>
      <c r="I1057" s="117"/>
      <c r="J1057" s="120"/>
      <c r="K1057" s="8"/>
      <c r="L1057" s="8"/>
      <c r="M1057" s="19"/>
    </row>
    <row r="1058" spans="1:13" s="11" customFormat="1">
      <c r="A1058" s="8"/>
      <c r="B1058" s="8"/>
      <c r="D1058" s="8"/>
      <c r="E1058" s="18"/>
      <c r="F1058" s="18"/>
      <c r="G1058" s="10"/>
      <c r="H1058" s="10"/>
      <c r="I1058" s="10"/>
      <c r="J1058" s="10"/>
      <c r="K1058" s="19"/>
      <c r="L1058" s="8"/>
      <c r="M1058" s="19"/>
    </row>
    <row r="1059" spans="1:13" s="11" customFormat="1">
      <c r="A1059" s="8"/>
      <c r="B1059" s="8"/>
      <c r="D1059" s="8"/>
      <c r="E1059" s="18"/>
      <c r="F1059" s="18"/>
      <c r="G1059" s="117"/>
      <c r="H1059" s="8"/>
      <c r="I1059" s="117"/>
      <c r="J1059" s="117"/>
      <c r="K1059" s="10"/>
      <c r="L1059" s="10"/>
      <c r="M1059" s="20"/>
    </row>
    <row r="1060" spans="1:13" s="11" customFormat="1">
      <c r="A1060" s="87"/>
      <c r="B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</row>
    <row r="1061" spans="1:13" s="11" customFormat="1">
      <c r="A1061" s="8"/>
      <c r="B1061" s="8"/>
      <c r="D1061" s="8"/>
      <c r="E1061" s="18"/>
      <c r="F1061" s="18"/>
      <c r="G1061" s="117"/>
      <c r="H1061" s="8"/>
      <c r="I1061" s="8"/>
      <c r="J1061" s="8"/>
      <c r="K1061" s="10"/>
      <c r="L1061" s="10"/>
      <c r="M1061" s="19"/>
    </row>
    <row r="1062" spans="1:13" s="11" customFormat="1">
      <c r="A1062" s="8"/>
      <c r="B1062" s="8"/>
      <c r="D1062" s="8"/>
      <c r="E1062" s="121"/>
      <c r="F1062" s="18"/>
      <c r="G1062" s="117"/>
      <c r="H1062" s="8"/>
      <c r="I1062" s="8"/>
      <c r="J1062" s="8"/>
      <c r="K1062" s="10"/>
      <c r="L1062" s="10"/>
      <c r="M1062" s="19"/>
    </row>
    <row r="1063" spans="1:13" s="11" customFormat="1">
      <c r="A1063" s="8"/>
      <c r="B1063" s="8"/>
      <c r="D1063" s="8"/>
      <c r="E1063" s="121"/>
      <c r="F1063" s="18"/>
      <c r="G1063" s="117"/>
      <c r="H1063" s="8"/>
      <c r="I1063" s="10"/>
      <c r="J1063" s="10"/>
      <c r="K1063" s="10"/>
      <c r="L1063" s="10"/>
      <c r="M1063" s="19"/>
    </row>
    <row r="1064" spans="1:13" s="11" customFormat="1">
      <c r="A1064" s="8"/>
      <c r="B1064" s="8"/>
      <c r="D1064" s="8"/>
      <c r="E1064" s="18"/>
      <c r="F1064" s="18"/>
      <c r="G1064" s="117"/>
      <c r="H1064" s="20"/>
      <c r="I1064" s="117"/>
      <c r="J1064" s="120"/>
      <c r="K1064" s="10"/>
      <c r="L1064" s="10"/>
      <c r="M1064" s="19"/>
    </row>
    <row r="1065" spans="1:13" s="11" customFormat="1">
      <c r="A1065" s="8"/>
      <c r="B1065" s="8"/>
      <c r="D1065" s="8"/>
      <c r="E1065" s="18"/>
      <c r="F1065" s="18"/>
      <c r="G1065" s="117"/>
      <c r="H1065" s="20"/>
      <c r="I1065" s="10"/>
      <c r="J1065" s="10"/>
      <c r="K1065" s="10"/>
      <c r="L1065" s="10"/>
      <c r="M1065" s="19"/>
    </row>
    <row r="1066" spans="1:13" s="11" customFormat="1">
      <c r="A1066" s="8"/>
      <c r="B1066" s="8"/>
      <c r="D1066" s="8"/>
      <c r="E1066" s="122"/>
      <c r="F1066" s="18"/>
      <c r="G1066" s="120"/>
      <c r="H1066" s="20"/>
      <c r="I1066" s="117"/>
      <c r="J1066" s="117"/>
      <c r="K1066" s="10"/>
      <c r="L1066" s="10"/>
      <c r="M1066" s="19"/>
    </row>
    <row r="1067" spans="1:13" s="11" customFormat="1">
      <c r="A1067" s="8"/>
      <c r="B1067" s="8"/>
      <c r="D1067" s="8"/>
      <c r="E1067" s="18"/>
      <c r="F1067" s="18"/>
      <c r="G1067" s="117"/>
      <c r="H1067" s="20"/>
      <c r="I1067" s="8"/>
      <c r="J1067" s="8"/>
      <c r="K1067" s="10"/>
      <c r="L1067" s="10"/>
      <c r="M1067" s="19"/>
    </row>
    <row r="1068" spans="1:13" s="11" customFormat="1">
      <c r="A1068" s="8"/>
      <c r="B1068" s="128"/>
      <c r="D1068" s="8"/>
      <c r="E1068" s="18"/>
      <c r="F1068" s="18"/>
      <c r="G1068" s="117"/>
      <c r="H1068" s="8"/>
      <c r="I1068" s="8"/>
      <c r="J1068" s="8"/>
      <c r="K1068" s="19"/>
      <c r="L1068" s="19"/>
      <c r="M1068" s="19"/>
    </row>
    <row r="1069" spans="1:13" s="11" customFormat="1">
      <c r="A1069" s="8"/>
      <c r="B1069" s="8"/>
      <c r="D1069" s="8"/>
      <c r="E1069" s="18"/>
      <c r="F1069" s="18"/>
      <c r="G1069" s="8"/>
      <c r="H1069" s="8"/>
      <c r="I1069" s="8"/>
      <c r="J1069" s="8"/>
      <c r="K1069" s="8"/>
      <c r="L1069" s="8"/>
      <c r="M1069" s="8"/>
    </row>
    <row r="1070" spans="1:13" s="11" customFormat="1">
      <c r="A1070" s="8"/>
      <c r="B1070" s="8"/>
      <c r="D1070" s="8"/>
      <c r="E1070" s="18"/>
      <c r="F1070" s="18"/>
      <c r="G1070" s="8"/>
      <c r="H1070" s="8"/>
      <c r="I1070" s="117"/>
      <c r="J1070" s="120"/>
      <c r="K1070" s="8"/>
      <c r="L1070" s="8"/>
      <c r="M1070" s="19"/>
    </row>
    <row r="1071" spans="1:13" s="11" customFormat="1">
      <c r="A1071" s="8"/>
      <c r="B1071" s="8"/>
      <c r="D1071" s="8"/>
      <c r="E1071" s="18"/>
      <c r="F1071" s="18"/>
      <c r="G1071" s="10"/>
      <c r="H1071" s="10"/>
      <c r="I1071" s="10"/>
      <c r="J1071" s="10"/>
      <c r="K1071" s="19"/>
      <c r="L1071" s="8"/>
      <c r="M1071" s="19"/>
    </row>
    <row r="1072" spans="1:13" s="11" customFormat="1">
      <c r="A1072" s="8"/>
      <c r="B1072" s="8"/>
      <c r="D1072" s="8"/>
      <c r="E1072" s="18"/>
      <c r="F1072" s="18"/>
      <c r="G1072" s="117"/>
      <c r="H1072" s="8"/>
      <c r="I1072" s="117"/>
      <c r="J1072" s="117"/>
      <c r="K1072" s="10"/>
      <c r="L1072" s="10"/>
      <c r="M1072" s="20"/>
    </row>
    <row r="1073" spans="1:13" s="11" customFormat="1">
      <c r="A1073" s="8"/>
      <c r="B1073" s="8"/>
      <c r="D1073" s="8"/>
      <c r="E1073" s="18"/>
      <c r="F1073" s="18"/>
      <c r="G1073" s="117"/>
      <c r="H1073" s="8"/>
      <c r="I1073" s="8"/>
      <c r="J1073" s="8"/>
      <c r="K1073" s="10"/>
      <c r="L1073" s="10"/>
      <c r="M1073" s="19"/>
    </row>
    <row r="1074" spans="1:13" s="11" customFormat="1">
      <c r="A1074" s="8"/>
      <c r="B1074" s="8"/>
      <c r="D1074" s="8"/>
      <c r="E1074" s="121"/>
      <c r="F1074" s="18"/>
      <c r="G1074" s="117"/>
      <c r="H1074" s="8"/>
      <c r="I1074" s="8"/>
      <c r="J1074" s="8"/>
      <c r="K1074" s="10"/>
      <c r="L1074" s="10"/>
      <c r="M1074" s="19"/>
    </row>
    <row r="1075" spans="1:13" s="11" customFormat="1">
      <c r="A1075" s="8"/>
      <c r="B1075" s="8"/>
      <c r="D1075" s="8"/>
      <c r="E1075" s="121"/>
      <c r="F1075" s="18"/>
      <c r="G1075" s="117"/>
      <c r="H1075" s="8"/>
      <c r="I1075" s="10"/>
      <c r="J1075" s="10"/>
      <c r="K1075" s="10"/>
      <c r="L1075" s="10"/>
      <c r="M1075" s="19"/>
    </row>
    <row r="1076" spans="1:13" s="11" customFormat="1">
      <c r="A1076" s="8"/>
      <c r="B1076" s="8"/>
      <c r="D1076" s="8"/>
      <c r="E1076" s="18"/>
      <c r="F1076" s="18"/>
      <c r="G1076" s="117"/>
      <c r="H1076" s="20"/>
      <c r="I1076" s="117"/>
      <c r="J1076" s="120"/>
      <c r="K1076" s="10"/>
      <c r="L1076" s="10"/>
      <c r="M1076" s="19"/>
    </row>
    <row r="1077" spans="1:13" s="11" customFormat="1">
      <c r="A1077" s="8"/>
      <c r="B1077" s="8"/>
      <c r="D1077" s="8"/>
      <c r="E1077" s="18"/>
      <c r="F1077" s="18"/>
      <c r="G1077" s="117"/>
      <c r="H1077" s="20"/>
      <c r="I1077" s="10"/>
      <c r="J1077" s="10"/>
      <c r="K1077" s="10"/>
      <c r="L1077" s="10"/>
      <c r="M1077" s="19"/>
    </row>
    <row r="1078" spans="1:13" s="11" customFormat="1">
      <c r="A1078" s="8"/>
      <c r="B1078" s="8"/>
      <c r="D1078" s="8"/>
      <c r="E1078" s="122"/>
      <c r="F1078" s="18"/>
      <c r="G1078" s="120"/>
      <c r="H1078" s="20"/>
      <c r="I1078" s="117"/>
      <c r="J1078" s="117"/>
      <c r="K1078" s="10"/>
      <c r="L1078" s="10"/>
      <c r="M1078" s="19"/>
    </row>
    <row r="1079" spans="1:13" s="11" customFormat="1">
      <c r="A1079" s="8"/>
      <c r="B1079" s="8"/>
      <c r="D1079" s="8"/>
      <c r="E1079" s="18"/>
      <c r="F1079" s="18"/>
      <c r="G1079" s="117"/>
      <c r="H1079" s="20"/>
      <c r="I1079" s="8"/>
      <c r="J1079" s="8"/>
      <c r="K1079" s="10"/>
      <c r="L1079" s="10"/>
      <c r="M1079" s="19"/>
    </row>
    <row r="1080" spans="1:13" s="11" customFormat="1">
      <c r="A1080" s="8"/>
      <c r="B1080" s="128"/>
      <c r="D1080" s="8"/>
      <c r="E1080" s="18"/>
      <c r="F1080" s="18"/>
      <c r="G1080" s="117"/>
      <c r="H1080" s="8"/>
      <c r="I1080" s="8"/>
      <c r="J1080" s="8"/>
      <c r="K1080" s="19"/>
      <c r="L1080" s="19"/>
      <c r="M1080" s="19"/>
    </row>
    <row r="1081" spans="1:13" s="11" customFormat="1">
      <c r="A1081" s="8"/>
      <c r="B1081" s="8"/>
      <c r="D1081" s="8"/>
      <c r="E1081" s="18"/>
      <c r="F1081" s="18"/>
      <c r="G1081" s="8"/>
      <c r="H1081" s="8"/>
      <c r="I1081" s="8"/>
      <c r="J1081" s="8"/>
      <c r="K1081" s="8"/>
      <c r="L1081" s="8"/>
      <c r="M1081" s="8"/>
    </row>
    <row r="1082" spans="1:13" s="11" customFormat="1">
      <c r="A1082" s="8"/>
      <c r="B1082" s="8"/>
      <c r="D1082" s="8"/>
      <c r="E1082" s="18"/>
      <c r="F1082" s="18"/>
      <c r="G1082" s="8"/>
      <c r="H1082" s="8"/>
      <c r="I1082" s="117"/>
      <c r="J1082" s="120"/>
      <c r="K1082" s="8"/>
      <c r="L1082" s="8"/>
      <c r="M1082" s="19"/>
    </row>
    <row r="1083" spans="1:13" s="11" customFormat="1">
      <c r="A1083" s="8"/>
      <c r="B1083" s="8"/>
      <c r="D1083" s="8"/>
      <c r="E1083" s="18"/>
      <c r="F1083" s="18"/>
      <c r="G1083" s="10"/>
      <c r="H1083" s="10"/>
      <c r="I1083" s="10"/>
      <c r="J1083" s="10"/>
      <c r="K1083" s="19"/>
      <c r="L1083" s="8"/>
      <c r="M1083" s="19"/>
    </row>
    <row r="1084" spans="1:13" s="11" customFormat="1">
      <c r="A1084" s="8"/>
      <c r="B1084" s="8"/>
      <c r="D1084" s="8"/>
      <c r="E1084" s="18"/>
      <c r="F1084" s="18"/>
      <c r="G1084" s="117"/>
      <c r="H1084" s="8"/>
      <c r="I1084" s="117"/>
      <c r="J1084" s="117"/>
      <c r="K1084" s="10"/>
      <c r="L1084" s="10"/>
      <c r="M1084" s="20"/>
    </row>
    <row r="1085" spans="1:13" s="11" customFormat="1">
      <c r="A1085" s="8"/>
      <c r="B1085" s="8"/>
      <c r="D1085" s="8"/>
      <c r="E1085" s="18"/>
      <c r="F1085" s="18"/>
      <c r="G1085" s="117"/>
      <c r="H1085" s="8"/>
      <c r="I1085" s="8"/>
      <c r="J1085" s="8"/>
      <c r="K1085" s="10"/>
      <c r="L1085" s="10"/>
      <c r="M1085" s="19"/>
    </row>
    <row r="1086" spans="1:13" s="11" customFormat="1">
      <c r="A1086" s="8"/>
      <c r="B1086" s="8"/>
      <c r="D1086" s="8"/>
      <c r="E1086" s="121"/>
      <c r="F1086" s="18"/>
      <c r="G1086" s="117"/>
      <c r="H1086" s="8"/>
      <c r="I1086" s="8"/>
      <c r="J1086" s="8"/>
      <c r="K1086" s="10"/>
      <c r="L1086" s="10"/>
      <c r="M1086" s="19"/>
    </row>
    <row r="1087" spans="1:13" s="11" customFormat="1">
      <c r="A1087" s="8"/>
      <c r="B1087" s="8"/>
      <c r="D1087" s="8"/>
      <c r="E1087" s="121"/>
      <c r="F1087" s="18"/>
      <c r="G1087" s="117"/>
      <c r="H1087" s="8"/>
      <c r="I1087" s="10"/>
      <c r="J1087" s="10"/>
      <c r="K1087" s="10"/>
      <c r="L1087" s="10"/>
      <c r="M1087" s="19"/>
    </row>
    <row r="1088" spans="1:13" s="11" customFormat="1">
      <c r="A1088" s="8"/>
      <c r="B1088" s="8"/>
      <c r="D1088" s="8"/>
      <c r="E1088" s="18"/>
      <c r="F1088" s="18"/>
      <c r="G1088" s="117"/>
      <c r="H1088" s="20"/>
      <c r="I1088" s="117"/>
      <c r="J1088" s="120"/>
      <c r="K1088" s="10"/>
      <c r="L1088" s="10"/>
      <c r="M1088" s="19"/>
    </row>
    <row r="1089" spans="1:13" s="11" customFormat="1">
      <c r="A1089" s="8"/>
      <c r="B1089" s="8"/>
      <c r="D1089" s="8"/>
      <c r="E1089" s="18"/>
      <c r="F1089" s="18"/>
      <c r="G1089" s="117"/>
      <c r="H1089" s="20"/>
      <c r="I1089" s="10"/>
      <c r="J1089" s="10"/>
      <c r="K1089" s="10"/>
      <c r="L1089" s="10"/>
      <c r="M1089" s="19"/>
    </row>
    <row r="1090" spans="1:13" s="11" customFormat="1">
      <c r="A1090" s="8"/>
      <c r="B1090" s="8"/>
      <c r="D1090" s="8"/>
      <c r="E1090" s="122"/>
      <c r="F1090" s="18"/>
      <c r="G1090" s="120"/>
      <c r="H1090" s="20"/>
      <c r="I1090" s="117"/>
      <c r="J1090" s="117"/>
      <c r="K1090" s="10"/>
      <c r="L1090" s="10"/>
      <c r="M1090" s="19"/>
    </row>
    <row r="1091" spans="1:13" s="11" customFormat="1">
      <c r="A1091" s="8"/>
      <c r="B1091" s="8"/>
      <c r="D1091" s="8"/>
      <c r="E1091" s="18"/>
      <c r="F1091" s="18"/>
      <c r="G1091" s="117"/>
      <c r="H1091" s="20"/>
      <c r="I1091" s="8"/>
      <c r="J1091" s="8"/>
      <c r="K1091" s="10"/>
      <c r="L1091" s="10"/>
      <c r="M1091" s="19"/>
    </row>
    <row r="1092" spans="1:13" s="11" customFormat="1">
      <c r="A1092" s="8"/>
      <c r="B1092" s="128"/>
      <c r="D1092" s="8"/>
      <c r="E1092" s="18"/>
      <c r="F1092" s="18"/>
      <c r="G1092" s="117"/>
      <c r="H1092" s="8"/>
      <c r="I1092" s="8"/>
      <c r="J1092" s="8"/>
      <c r="K1092" s="19"/>
      <c r="L1092" s="19"/>
      <c r="M1092" s="19"/>
    </row>
    <row r="1093" spans="1:13" s="11" customFormat="1">
      <c r="A1093" s="87"/>
      <c r="B1093" s="87"/>
      <c r="D1093" s="87"/>
      <c r="E1093" s="87"/>
      <c r="F1093" s="87"/>
      <c r="G1093" s="87"/>
      <c r="H1093" s="87"/>
      <c r="I1093" s="87"/>
      <c r="J1093" s="87"/>
      <c r="K1093" s="87"/>
      <c r="L1093" s="87"/>
      <c r="M1093" s="87"/>
    </row>
    <row r="1094" spans="1:13" s="11" customFormat="1">
      <c r="A1094" s="8"/>
      <c r="B1094" s="8"/>
      <c r="C1094" s="8"/>
      <c r="D1094" s="8"/>
      <c r="E1094" s="18"/>
      <c r="F1094" s="18"/>
      <c r="G1094" s="8"/>
      <c r="H1094" s="8"/>
      <c r="I1094" s="8"/>
      <c r="J1094" s="8"/>
      <c r="K1094" s="8"/>
      <c r="L1094" s="8"/>
      <c r="M1094" s="8"/>
    </row>
    <row r="1095" spans="1:13" s="11" customFormat="1">
      <c r="A1095" s="8"/>
      <c r="B1095" s="8"/>
      <c r="C1095" s="8"/>
      <c r="D1095" s="8"/>
      <c r="E1095" s="18"/>
      <c r="F1095" s="18"/>
      <c r="G1095" s="8"/>
      <c r="H1095" s="8"/>
      <c r="I1095" s="117"/>
      <c r="J1095" s="120"/>
      <c r="K1095" s="8"/>
      <c r="L1095" s="8"/>
      <c r="M1095" s="19"/>
    </row>
    <row r="1096" spans="1:13" s="11" customFormat="1">
      <c r="A1096" s="8"/>
      <c r="B1096" s="8"/>
      <c r="C1096" s="8"/>
      <c r="D1096" s="8"/>
      <c r="E1096" s="18"/>
      <c r="F1096" s="18"/>
      <c r="G1096" s="10"/>
      <c r="H1096" s="10"/>
      <c r="I1096" s="10"/>
      <c r="J1096" s="10"/>
      <c r="K1096" s="19"/>
      <c r="L1096" s="8"/>
      <c r="M1096" s="19"/>
    </row>
    <row r="1097" spans="1:13" s="11" customFormat="1">
      <c r="A1097" s="8"/>
      <c r="B1097" s="8"/>
      <c r="C1097" s="8"/>
      <c r="D1097" s="8"/>
      <c r="E1097" s="18"/>
      <c r="F1097" s="18"/>
      <c r="G1097" s="117"/>
      <c r="H1097" s="8"/>
      <c r="I1097" s="117"/>
      <c r="J1097" s="117"/>
      <c r="K1097" s="10"/>
      <c r="L1097" s="10"/>
      <c r="M1097" s="20"/>
    </row>
    <row r="1098" spans="1:13" s="11" customFormat="1">
      <c r="A1098" s="8"/>
      <c r="B1098" s="8"/>
      <c r="C1098" s="8"/>
      <c r="D1098" s="8"/>
      <c r="E1098" s="18"/>
      <c r="F1098" s="18"/>
      <c r="G1098" s="117"/>
      <c r="H1098" s="8"/>
      <c r="I1098" s="8"/>
      <c r="J1098" s="8"/>
      <c r="K1098" s="10"/>
      <c r="L1098" s="10"/>
      <c r="M1098" s="19"/>
    </row>
    <row r="1099" spans="1:13" s="11" customFormat="1">
      <c r="A1099" s="8"/>
      <c r="B1099" s="8"/>
      <c r="C1099" s="8"/>
      <c r="D1099" s="8"/>
      <c r="E1099" s="121"/>
      <c r="F1099" s="18"/>
      <c r="G1099" s="117"/>
      <c r="H1099" s="8"/>
      <c r="I1099" s="8"/>
      <c r="J1099" s="8"/>
      <c r="K1099" s="10"/>
      <c r="L1099" s="10"/>
      <c r="M1099" s="19"/>
    </row>
    <row r="1100" spans="1:13" s="11" customFormat="1">
      <c r="A1100" s="8"/>
      <c r="B1100" s="8"/>
      <c r="C1100" s="8"/>
      <c r="D1100" s="8"/>
      <c r="E1100" s="121"/>
      <c r="F1100" s="18"/>
      <c r="G1100" s="117"/>
      <c r="H1100" s="8"/>
      <c r="I1100" s="10"/>
      <c r="J1100" s="10"/>
      <c r="K1100" s="10"/>
      <c r="L1100" s="10"/>
      <c r="M1100" s="19"/>
    </row>
    <row r="1101" spans="1:13" s="11" customFormat="1">
      <c r="A1101" s="8"/>
      <c r="B1101" s="8"/>
      <c r="C1101" s="8"/>
      <c r="D1101" s="8"/>
      <c r="E1101" s="18"/>
      <c r="F1101" s="18"/>
      <c r="G1101" s="117"/>
      <c r="H1101" s="20"/>
      <c r="I1101" s="117"/>
      <c r="J1101" s="120"/>
      <c r="K1101" s="10"/>
      <c r="L1101" s="10"/>
      <c r="M1101" s="19"/>
    </row>
    <row r="1102" spans="1:13" s="11" customFormat="1">
      <c r="A1102" s="8"/>
      <c r="B1102" s="8"/>
      <c r="C1102" s="8"/>
      <c r="D1102" s="8"/>
      <c r="E1102" s="18"/>
      <c r="F1102" s="18"/>
      <c r="G1102" s="117"/>
      <c r="H1102" s="20"/>
      <c r="I1102" s="10"/>
      <c r="J1102" s="10"/>
      <c r="K1102" s="10"/>
      <c r="L1102" s="10"/>
      <c r="M1102" s="19"/>
    </row>
    <row r="1103" spans="1:13" s="11" customFormat="1">
      <c r="A1103" s="8"/>
      <c r="B1103" s="8"/>
      <c r="C1103" s="87"/>
      <c r="D1103" s="8"/>
      <c r="E1103" s="122"/>
      <c r="F1103" s="18"/>
      <c r="G1103" s="120"/>
      <c r="H1103" s="20"/>
      <c r="I1103" s="117"/>
      <c r="J1103" s="117"/>
      <c r="K1103" s="10"/>
      <c r="L1103" s="10"/>
      <c r="M1103" s="19"/>
    </row>
    <row r="1104" spans="1:13" s="11" customFormat="1">
      <c r="A1104" s="8"/>
      <c r="B1104" s="8"/>
      <c r="C1104" s="8"/>
      <c r="D1104" s="8"/>
      <c r="E1104" s="18"/>
      <c r="F1104" s="18"/>
      <c r="G1104" s="117"/>
      <c r="H1104" s="20"/>
      <c r="I1104" s="8"/>
      <c r="J1104" s="8"/>
      <c r="K1104" s="10"/>
      <c r="L1104" s="10"/>
      <c r="M1104" s="19"/>
    </row>
    <row r="1105" spans="1:13" s="11" customFormat="1">
      <c r="A1105" s="8"/>
      <c r="B1105" s="128"/>
      <c r="C1105" s="8"/>
      <c r="D1105" s="8"/>
      <c r="E1105" s="18"/>
      <c r="F1105" s="18"/>
      <c r="G1105" s="117"/>
      <c r="H1105" s="8"/>
      <c r="I1105" s="8"/>
      <c r="J1105" s="8"/>
      <c r="K1105" s="19"/>
      <c r="L1105" s="19"/>
      <c r="M1105" s="19"/>
    </row>
    <row r="1106" spans="1:13" s="11" customFormat="1">
      <c r="A1106" s="8"/>
      <c r="B1106" s="8"/>
      <c r="C1106" s="8"/>
      <c r="D1106" s="8"/>
      <c r="E1106" s="18"/>
      <c r="F1106" s="18"/>
      <c r="G1106" s="8"/>
      <c r="H1106" s="8"/>
      <c r="I1106" s="8"/>
      <c r="J1106" s="8"/>
      <c r="K1106" s="8"/>
      <c r="L1106" s="8"/>
      <c r="M1106" s="8"/>
    </row>
    <row r="1107" spans="1:13" s="11" customFormat="1">
      <c r="A1107" s="8"/>
      <c r="B1107" s="8"/>
      <c r="C1107" s="8"/>
      <c r="D1107" s="8"/>
      <c r="E1107" s="18"/>
      <c r="F1107" s="18"/>
      <c r="G1107" s="8"/>
      <c r="H1107" s="8"/>
      <c r="I1107" s="117"/>
      <c r="J1107" s="120"/>
      <c r="K1107" s="8"/>
      <c r="L1107" s="8"/>
      <c r="M1107" s="19"/>
    </row>
    <row r="1108" spans="1:13" s="11" customFormat="1">
      <c r="A1108" s="8"/>
      <c r="B1108" s="8"/>
      <c r="C1108" s="8"/>
      <c r="D1108" s="8"/>
      <c r="E1108" s="18"/>
      <c r="F1108" s="18"/>
      <c r="G1108" s="10"/>
      <c r="H1108" s="10"/>
      <c r="I1108" s="10"/>
      <c r="J1108" s="10"/>
      <c r="K1108" s="19"/>
      <c r="L1108" s="8"/>
      <c r="M1108" s="19"/>
    </row>
    <row r="1109" spans="1:13" s="11" customFormat="1">
      <c r="A1109" s="8"/>
      <c r="B1109" s="8"/>
      <c r="C1109" s="8"/>
      <c r="D1109" s="8"/>
      <c r="E1109" s="18"/>
      <c r="F1109" s="18"/>
      <c r="G1109" s="117"/>
      <c r="H1109" s="8"/>
      <c r="I1109" s="117"/>
      <c r="J1109" s="117"/>
      <c r="K1109" s="10"/>
      <c r="L1109" s="10"/>
      <c r="M1109" s="20"/>
    </row>
    <row r="1110" spans="1:13" s="11" customFormat="1">
      <c r="A1110" s="8"/>
      <c r="B1110" s="8"/>
      <c r="C1110" s="8"/>
      <c r="D1110" s="8"/>
      <c r="E1110" s="18"/>
      <c r="F1110" s="18"/>
      <c r="G1110" s="117"/>
      <c r="H1110" s="8"/>
      <c r="I1110" s="8"/>
      <c r="J1110" s="8"/>
      <c r="K1110" s="10"/>
      <c r="L1110" s="10"/>
      <c r="M1110" s="19"/>
    </row>
    <row r="1111" spans="1:13" s="11" customFormat="1">
      <c r="A1111" s="8"/>
      <c r="B1111" s="8"/>
      <c r="C1111" s="8"/>
      <c r="D1111" s="8"/>
      <c r="E1111" s="121"/>
      <c r="F1111" s="18"/>
      <c r="G1111" s="117"/>
      <c r="H1111" s="8"/>
      <c r="I1111" s="8"/>
      <c r="J1111" s="8"/>
      <c r="K1111" s="10"/>
      <c r="L1111" s="10"/>
      <c r="M1111" s="19"/>
    </row>
    <row r="1112" spans="1:13" s="11" customFormat="1">
      <c r="A1112" s="8"/>
      <c r="B1112" s="8"/>
      <c r="C1112" s="130"/>
      <c r="D1112" s="8"/>
      <c r="E1112" s="121"/>
      <c r="F1112" s="18"/>
      <c r="G1112" s="117"/>
      <c r="H1112" s="8"/>
      <c r="I1112" s="10"/>
      <c r="J1112" s="10"/>
      <c r="K1112" s="10"/>
      <c r="L1112" s="10"/>
      <c r="M1112" s="19"/>
    </row>
    <row r="1113" spans="1:13" s="11" customFormat="1">
      <c r="A1113" s="8"/>
      <c r="B1113" s="8"/>
      <c r="C1113" s="8"/>
      <c r="D1113" s="8"/>
      <c r="E1113" s="18"/>
      <c r="F1113" s="18"/>
      <c r="G1113" s="117"/>
      <c r="H1113" s="20"/>
      <c r="I1113" s="117"/>
      <c r="J1113" s="120"/>
      <c r="K1113" s="10"/>
      <c r="L1113" s="10"/>
      <c r="M1113" s="19"/>
    </row>
    <row r="1114" spans="1:13" s="11" customFormat="1">
      <c r="A1114" s="8"/>
      <c r="B1114" s="8"/>
      <c r="C1114" s="8"/>
      <c r="D1114" s="8"/>
      <c r="E1114" s="18"/>
      <c r="F1114" s="18"/>
      <c r="G1114" s="117"/>
      <c r="H1114" s="20"/>
      <c r="I1114" s="10"/>
      <c r="J1114" s="10"/>
      <c r="K1114" s="10"/>
      <c r="L1114" s="10"/>
      <c r="M1114" s="19"/>
    </row>
    <row r="1115" spans="1:13" s="11" customFormat="1">
      <c r="A1115" s="8"/>
      <c r="B1115" s="8"/>
      <c r="C1115" s="8"/>
      <c r="D1115" s="8"/>
      <c r="E1115" s="122"/>
      <c r="F1115" s="18"/>
      <c r="G1115" s="120"/>
      <c r="H1115" s="20"/>
      <c r="I1115" s="117"/>
      <c r="J1115" s="117"/>
      <c r="K1115" s="10"/>
      <c r="L1115" s="10"/>
      <c r="M1115" s="19"/>
    </row>
    <row r="1116" spans="1:13" s="11" customFormat="1">
      <c r="A1116" s="8"/>
      <c r="B1116" s="8"/>
      <c r="C1116" s="8"/>
      <c r="D1116" s="8"/>
      <c r="E1116" s="18"/>
      <c r="F1116" s="18"/>
      <c r="G1116" s="117"/>
      <c r="H1116" s="20"/>
      <c r="I1116" s="8"/>
      <c r="J1116" s="8"/>
      <c r="K1116" s="10"/>
      <c r="L1116" s="10"/>
      <c r="M1116" s="19"/>
    </row>
    <row r="1117" spans="1:13" s="11" customFormat="1">
      <c r="A1117" s="8"/>
      <c r="B1117" s="128"/>
      <c r="C1117" s="8"/>
      <c r="D1117" s="8"/>
      <c r="E1117" s="18"/>
      <c r="F1117" s="18"/>
      <c r="G1117" s="117"/>
      <c r="H1117" s="8"/>
      <c r="I1117" s="8"/>
      <c r="J1117" s="8"/>
      <c r="K1117" s="19"/>
      <c r="L1117" s="19"/>
      <c r="M1117" s="19"/>
    </row>
    <row r="1118" spans="1:13" s="11" customFormat="1">
      <c r="A1118" s="8"/>
      <c r="B1118" s="8"/>
      <c r="C1118" s="8"/>
      <c r="D1118" s="8"/>
      <c r="E1118" s="18"/>
      <c r="F1118" s="18"/>
      <c r="G1118" s="8"/>
      <c r="H1118" s="8"/>
      <c r="I1118" s="8"/>
      <c r="J1118" s="8"/>
      <c r="K1118" s="8"/>
      <c r="L1118" s="8"/>
      <c r="M1118" s="8"/>
    </row>
    <row r="1119" spans="1:13" s="11" customFormat="1">
      <c r="A1119" s="8"/>
      <c r="B1119" s="8"/>
      <c r="C1119" s="8"/>
      <c r="D1119" s="8"/>
      <c r="E1119" s="18"/>
      <c r="F1119" s="18"/>
      <c r="G1119" s="8"/>
      <c r="H1119" s="8"/>
      <c r="I1119" s="117"/>
      <c r="J1119" s="120"/>
      <c r="K1119" s="8"/>
      <c r="L1119" s="8"/>
      <c r="M1119" s="19"/>
    </row>
    <row r="1120" spans="1:13" s="11" customFormat="1">
      <c r="A1120" s="8"/>
      <c r="B1120" s="8"/>
      <c r="C1120" s="8"/>
      <c r="D1120" s="8"/>
      <c r="E1120" s="18"/>
      <c r="F1120" s="18"/>
      <c r="G1120" s="10"/>
      <c r="H1120" s="10"/>
      <c r="I1120" s="10"/>
      <c r="J1120" s="10"/>
      <c r="K1120" s="19"/>
      <c r="L1120" s="8"/>
      <c r="M1120" s="19"/>
    </row>
    <row r="1121" spans="1:13" s="11" customFormat="1">
      <c r="A1121" s="8"/>
      <c r="B1121" s="8"/>
      <c r="C1121" s="8"/>
      <c r="D1121" s="8"/>
      <c r="E1121" s="18"/>
      <c r="F1121" s="18"/>
      <c r="G1121" s="117"/>
      <c r="H1121" s="8"/>
      <c r="I1121" s="117"/>
      <c r="J1121" s="117"/>
      <c r="K1121" s="10"/>
      <c r="L1121" s="10"/>
      <c r="M1121" s="20"/>
    </row>
    <row r="1122" spans="1:13" s="11" customFormat="1">
      <c r="A1122" s="8"/>
      <c r="B1122" s="8"/>
      <c r="C1122" s="8"/>
      <c r="D1122" s="8"/>
      <c r="E1122" s="18"/>
      <c r="F1122" s="18"/>
      <c r="G1122" s="117"/>
      <c r="H1122" s="8"/>
      <c r="I1122" s="8"/>
      <c r="J1122" s="8"/>
      <c r="K1122" s="10"/>
      <c r="L1122" s="10"/>
      <c r="M1122" s="19"/>
    </row>
    <row r="1123" spans="1:13" s="11" customFormat="1">
      <c r="A1123" s="8"/>
      <c r="B1123" s="8"/>
      <c r="C1123" s="8"/>
      <c r="D1123" s="8"/>
      <c r="E1123" s="121"/>
      <c r="F1123" s="18"/>
      <c r="G1123" s="117"/>
      <c r="H1123" s="8"/>
      <c r="I1123" s="8"/>
      <c r="J1123" s="8"/>
      <c r="K1123" s="10"/>
      <c r="L1123" s="10"/>
      <c r="M1123" s="19"/>
    </row>
    <row r="1124" spans="1:13" s="11" customFormat="1">
      <c r="A1124" s="8"/>
      <c r="B1124" s="8"/>
      <c r="C1124" s="130"/>
      <c r="D1124" s="8"/>
      <c r="E1124" s="121"/>
      <c r="F1124" s="18"/>
      <c r="G1124" s="117"/>
      <c r="H1124" s="8"/>
      <c r="I1124" s="10"/>
      <c r="J1124" s="10"/>
      <c r="K1124" s="10"/>
      <c r="L1124" s="10"/>
      <c r="M1124" s="19"/>
    </row>
    <row r="1125" spans="1:13" s="11" customFormat="1">
      <c r="A1125" s="8"/>
      <c r="B1125" s="8"/>
      <c r="C1125" s="8"/>
      <c r="D1125" s="8"/>
      <c r="E1125" s="18"/>
      <c r="F1125" s="18"/>
      <c r="G1125" s="117"/>
      <c r="H1125" s="20"/>
      <c r="I1125" s="117"/>
      <c r="J1125" s="120"/>
      <c r="K1125" s="10"/>
      <c r="L1125" s="10"/>
      <c r="M1125" s="19"/>
    </row>
    <row r="1126" spans="1:13" s="11" customFormat="1">
      <c r="A1126" s="87"/>
      <c r="B1126" s="87"/>
      <c r="C1126" s="8"/>
      <c r="D1126" s="87"/>
      <c r="E1126" s="87"/>
      <c r="F1126" s="87"/>
      <c r="G1126" s="87"/>
      <c r="H1126" s="87"/>
      <c r="I1126" s="87"/>
      <c r="J1126" s="87"/>
      <c r="K1126" s="87"/>
      <c r="L1126" s="87"/>
      <c r="M1126" s="87"/>
    </row>
    <row r="1127" spans="1:13" s="11" customFormat="1">
      <c r="A1127" s="8"/>
      <c r="B1127" s="8"/>
      <c r="C1127" s="8"/>
      <c r="D1127" s="8"/>
      <c r="E1127" s="18"/>
      <c r="F1127" s="18"/>
      <c r="G1127" s="117"/>
      <c r="H1127" s="20"/>
      <c r="I1127" s="10"/>
      <c r="J1127" s="10"/>
      <c r="K1127" s="10"/>
      <c r="L1127" s="10"/>
      <c r="M1127" s="19"/>
    </row>
    <row r="1128" spans="1:13" s="11" customFormat="1">
      <c r="A1128" s="8"/>
      <c r="B1128" s="8"/>
      <c r="C1128" s="8"/>
      <c r="D1128" s="8"/>
      <c r="E1128" s="122"/>
      <c r="F1128" s="18"/>
      <c r="G1128" s="120"/>
      <c r="H1128" s="20"/>
      <c r="I1128" s="117"/>
      <c r="J1128" s="117"/>
      <c r="K1128" s="10"/>
      <c r="L1128" s="10"/>
      <c r="M1128" s="19"/>
    </row>
    <row r="1129" spans="1:13" s="11" customFormat="1">
      <c r="A1129" s="8"/>
      <c r="B1129" s="8"/>
      <c r="C1129" s="8"/>
      <c r="D1129" s="8"/>
      <c r="E1129" s="18"/>
      <c r="F1129" s="18"/>
      <c r="G1129" s="117"/>
      <c r="H1129" s="20"/>
      <c r="I1129" s="8"/>
      <c r="J1129" s="8"/>
      <c r="K1129" s="10"/>
      <c r="L1129" s="10"/>
      <c r="M1129" s="19"/>
    </row>
    <row r="1130" spans="1:13" s="11" customFormat="1">
      <c r="A1130" s="8"/>
      <c r="B1130" s="128"/>
      <c r="C1130" s="8"/>
      <c r="D1130" s="8"/>
      <c r="E1130" s="18"/>
      <c r="F1130" s="18"/>
      <c r="G1130" s="117"/>
      <c r="H1130" s="8"/>
      <c r="I1130" s="8"/>
      <c r="J1130" s="8"/>
      <c r="K1130" s="19"/>
      <c r="L1130" s="19"/>
      <c r="M1130" s="19"/>
    </row>
    <row r="1131" spans="1:13" s="11" customFormat="1">
      <c r="A1131" s="8"/>
      <c r="B1131" s="8"/>
      <c r="C1131" s="8"/>
      <c r="D1131" s="8"/>
      <c r="E1131" s="18"/>
      <c r="F1131" s="18"/>
      <c r="G1131" s="8"/>
      <c r="H1131" s="8"/>
      <c r="I1131" s="8"/>
      <c r="J1131" s="8"/>
      <c r="K1131" s="8"/>
      <c r="L1131" s="8"/>
      <c r="M1131" s="8"/>
    </row>
    <row r="1132" spans="1:13" s="11" customFormat="1">
      <c r="A1132" s="8"/>
      <c r="B1132" s="8"/>
      <c r="C1132" s="8"/>
      <c r="D1132" s="8"/>
      <c r="E1132" s="18"/>
      <c r="F1132" s="18"/>
      <c r="G1132" s="8"/>
      <c r="H1132" s="8"/>
      <c r="I1132" s="117"/>
      <c r="J1132" s="120"/>
      <c r="K1132" s="8"/>
      <c r="L1132" s="8"/>
      <c r="M1132" s="19"/>
    </row>
    <row r="1133" spans="1:13" s="11" customFormat="1">
      <c r="A1133" s="8"/>
      <c r="B1133" s="8"/>
      <c r="C1133" s="8"/>
      <c r="D1133" s="8"/>
      <c r="E1133" s="18"/>
      <c r="F1133" s="18"/>
      <c r="G1133" s="10"/>
      <c r="H1133" s="10"/>
      <c r="I1133" s="10"/>
      <c r="J1133" s="10"/>
      <c r="K1133" s="19"/>
      <c r="L1133" s="8"/>
      <c r="M1133" s="19"/>
    </row>
    <row r="1134" spans="1:13" s="11" customFormat="1">
      <c r="A1134" s="8"/>
      <c r="B1134" s="8"/>
      <c r="C1134" s="8"/>
      <c r="D1134" s="8"/>
      <c r="E1134" s="18"/>
      <c r="F1134" s="18"/>
      <c r="G1134" s="117"/>
      <c r="H1134" s="8"/>
      <c r="I1134" s="117"/>
      <c r="J1134" s="117"/>
      <c r="K1134" s="10"/>
      <c r="L1134" s="10"/>
      <c r="M1134" s="20"/>
    </row>
    <row r="1135" spans="1:13" s="11" customFormat="1">
      <c r="A1135" s="8"/>
      <c r="B1135" s="8"/>
      <c r="C1135" s="8"/>
      <c r="D1135" s="8"/>
      <c r="E1135" s="18"/>
      <c r="F1135" s="18"/>
      <c r="G1135" s="117"/>
      <c r="H1135" s="8"/>
      <c r="I1135" s="8"/>
      <c r="J1135" s="8"/>
      <c r="K1135" s="10"/>
      <c r="L1135" s="10"/>
      <c r="M1135" s="19"/>
    </row>
    <row r="1136" spans="1:13" s="11" customFormat="1">
      <c r="A1136" s="8"/>
      <c r="B1136" s="8"/>
      <c r="C1136" s="87"/>
      <c r="D1136" s="8"/>
      <c r="E1136" s="121"/>
      <c r="F1136" s="18"/>
      <c r="G1136" s="117"/>
      <c r="H1136" s="8"/>
      <c r="I1136" s="8"/>
      <c r="J1136" s="8"/>
      <c r="K1136" s="10"/>
      <c r="L1136" s="10"/>
      <c r="M1136" s="19"/>
    </row>
    <row r="1137" spans="1:13" s="11" customFormat="1">
      <c r="A1137" s="8"/>
      <c r="B1137" s="8"/>
      <c r="C1137" s="130"/>
      <c r="D1137" s="8"/>
      <c r="E1137" s="121"/>
      <c r="F1137" s="18"/>
      <c r="G1137" s="117"/>
      <c r="H1137" s="8"/>
      <c r="I1137" s="10"/>
      <c r="J1137" s="10"/>
      <c r="K1137" s="10"/>
      <c r="L1137" s="10"/>
      <c r="M1137" s="19"/>
    </row>
    <row r="1138" spans="1:13" s="11" customFormat="1">
      <c r="A1138" s="8"/>
      <c r="B1138" s="8"/>
      <c r="C1138" s="8"/>
      <c r="D1138" s="8"/>
      <c r="E1138" s="18"/>
      <c r="F1138" s="18"/>
      <c r="G1138" s="117"/>
      <c r="H1138" s="20"/>
      <c r="I1138" s="117"/>
      <c r="J1138" s="120"/>
      <c r="K1138" s="10"/>
      <c r="L1138" s="10"/>
      <c r="M1138" s="19"/>
    </row>
    <row r="1139" spans="1:13" s="11" customFormat="1">
      <c r="A1139" s="8"/>
      <c r="B1139" s="8"/>
      <c r="C1139" s="8"/>
      <c r="D1139" s="8"/>
      <c r="E1139" s="18"/>
      <c r="F1139" s="18"/>
      <c r="G1139" s="117"/>
      <c r="H1139" s="20"/>
      <c r="I1139" s="10"/>
      <c r="J1139" s="10"/>
      <c r="K1139" s="10"/>
      <c r="L1139" s="10"/>
      <c r="M1139" s="19"/>
    </row>
    <row r="1140" spans="1:13" s="11" customFormat="1">
      <c r="A1140" s="8"/>
      <c r="B1140" s="8"/>
      <c r="C1140" s="8"/>
      <c r="D1140" s="8"/>
      <c r="E1140" s="122"/>
      <c r="F1140" s="18"/>
      <c r="G1140" s="120"/>
      <c r="H1140" s="20"/>
      <c r="I1140" s="117"/>
      <c r="J1140" s="117"/>
      <c r="K1140" s="10"/>
      <c r="L1140" s="10"/>
      <c r="M1140" s="19"/>
    </row>
    <row r="1141" spans="1:13" s="11" customFormat="1">
      <c r="A1141" s="8"/>
      <c r="B1141" s="8"/>
      <c r="C1141" s="8"/>
      <c r="D1141" s="8"/>
      <c r="E1141" s="18"/>
      <c r="F1141" s="18"/>
      <c r="G1141" s="117"/>
      <c r="H1141" s="20"/>
      <c r="I1141" s="8"/>
      <c r="J1141" s="8"/>
      <c r="K1141" s="10"/>
      <c r="L1141" s="10"/>
      <c r="M1141" s="19"/>
    </row>
    <row r="1142" spans="1:13" s="11" customFormat="1">
      <c r="A1142" s="8"/>
      <c r="B1142" s="128"/>
      <c r="C1142" s="8"/>
      <c r="D1142" s="8"/>
      <c r="E1142" s="18"/>
      <c r="F1142" s="18"/>
      <c r="G1142" s="117"/>
      <c r="H1142" s="8"/>
      <c r="I1142" s="8"/>
      <c r="J1142" s="8"/>
      <c r="K1142" s="19"/>
      <c r="L1142" s="19"/>
      <c r="M1142" s="19"/>
    </row>
    <row r="1143" spans="1:13" s="11" customFormat="1">
      <c r="A1143" s="8"/>
      <c r="B1143" s="8"/>
      <c r="C1143" s="8"/>
      <c r="D1143" s="8"/>
      <c r="E1143" s="18"/>
      <c r="F1143" s="18"/>
      <c r="G1143" s="8"/>
      <c r="H1143" s="8"/>
      <c r="I1143" s="8"/>
      <c r="J1143" s="8"/>
      <c r="K1143" s="8"/>
      <c r="L1143" s="8"/>
      <c r="M1143" s="8"/>
    </row>
    <row r="1144" spans="1:13" s="11" customFormat="1">
      <c r="A1144" s="8"/>
      <c r="B1144" s="8"/>
      <c r="C1144" s="8"/>
      <c r="D1144" s="8"/>
      <c r="E1144" s="18"/>
      <c r="F1144" s="18"/>
      <c r="G1144" s="8"/>
      <c r="H1144" s="8"/>
      <c r="I1144" s="117"/>
      <c r="J1144" s="120"/>
      <c r="K1144" s="8"/>
      <c r="L1144" s="8"/>
      <c r="M1144" s="19"/>
    </row>
    <row r="1145" spans="1:13" s="11" customFormat="1">
      <c r="A1145" s="8"/>
      <c r="B1145" s="8"/>
      <c r="C1145" s="8"/>
      <c r="D1145" s="8"/>
      <c r="E1145" s="18"/>
      <c r="F1145" s="18"/>
      <c r="G1145" s="10"/>
      <c r="H1145" s="10"/>
      <c r="I1145" s="10"/>
      <c r="J1145" s="10"/>
      <c r="K1145" s="19"/>
      <c r="L1145" s="8"/>
      <c r="M1145" s="19"/>
    </row>
    <row r="1146" spans="1:13" s="11" customFormat="1">
      <c r="A1146" s="8"/>
      <c r="B1146" s="8"/>
      <c r="C1146" s="8"/>
      <c r="D1146" s="8"/>
      <c r="E1146" s="18"/>
      <c r="F1146" s="18"/>
      <c r="G1146" s="117"/>
      <c r="H1146" s="8"/>
      <c r="I1146" s="117"/>
      <c r="J1146" s="117"/>
      <c r="K1146" s="10"/>
      <c r="L1146" s="10"/>
      <c r="M1146" s="20"/>
    </row>
    <row r="1147" spans="1:13" s="11" customFormat="1">
      <c r="A1147" s="8"/>
      <c r="B1147" s="8"/>
      <c r="C1147" s="8"/>
      <c r="D1147" s="8"/>
      <c r="E1147" s="18"/>
      <c r="F1147" s="18"/>
      <c r="G1147" s="117"/>
      <c r="H1147" s="8"/>
      <c r="I1147" s="8"/>
      <c r="J1147" s="8"/>
      <c r="K1147" s="10"/>
      <c r="L1147" s="10"/>
      <c r="M1147" s="19"/>
    </row>
    <row r="1148" spans="1:13" s="11" customFormat="1">
      <c r="A1148" s="8"/>
      <c r="B1148" s="8"/>
      <c r="C1148" s="8"/>
      <c r="D1148" s="8"/>
      <c r="E1148" s="121"/>
      <c r="F1148" s="18"/>
      <c r="G1148" s="117"/>
      <c r="H1148" s="8"/>
      <c r="I1148" s="8"/>
      <c r="J1148" s="8"/>
      <c r="K1148" s="10"/>
      <c r="L1148" s="10"/>
      <c r="M1148" s="19"/>
    </row>
    <row r="1149" spans="1:13" s="11" customFormat="1">
      <c r="A1149" s="8"/>
      <c r="B1149" s="8"/>
      <c r="C1149" s="130"/>
      <c r="D1149" s="8"/>
      <c r="E1149" s="121"/>
      <c r="F1149" s="18"/>
      <c r="G1149" s="117"/>
      <c r="H1149" s="8"/>
      <c r="I1149" s="10"/>
      <c r="J1149" s="10"/>
      <c r="K1149" s="10"/>
      <c r="L1149" s="10"/>
      <c r="M1149" s="19"/>
    </row>
    <row r="1150" spans="1:13" s="11" customFormat="1">
      <c r="A1150" s="8"/>
      <c r="B1150" s="8"/>
      <c r="C1150" s="8"/>
      <c r="D1150" s="8"/>
      <c r="E1150" s="18"/>
      <c r="F1150" s="18"/>
      <c r="G1150" s="117"/>
      <c r="H1150" s="20"/>
      <c r="I1150" s="117"/>
      <c r="J1150" s="120"/>
      <c r="K1150" s="10"/>
      <c r="L1150" s="10"/>
      <c r="M1150" s="19"/>
    </row>
    <row r="1151" spans="1:13" s="11" customFormat="1">
      <c r="A1151" s="8"/>
      <c r="B1151" s="8"/>
      <c r="C1151" s="8"/>
      <c r="D1151" s="8"/>
      <c r="E1151" s="18"/>
      <c r="F1151" s="18"/>
      <c r="G1151" s="117"/>
      <c r="H1151" s="20"/>
      <c r="I1151" s="10"/>
      <c r="J1151" s="10"/>
      <c r="K1151" s="10"/>
      <c r="L1151" s="10"/>
      <c r="M1151" s="19"/>
    </row>
    <row r="1152" spans="1:13" s="11" customFormat="1">
      <c r="A1152" s="8"/>
      <c r="B1152" s="8"/>
      <c r="C1152" s="8"/>
      <c r="D1152" s="8"/>
      <c r="E1152" s="122"/>
      <c r="F1152" s="18"/>
      <c r="G1152" s="120"/>
      <c r="H1152" s="20"/>
      <c r="I1152" s="117"/>
      <c r="J1152" s="117"/>
      <c r="K1152" s="10"/>
      <c r="L1152" s="10"/>
      <c r="M1152" s="19"/>
    </row>
    <row r="1153" spans="1:13" s="11" customFormat="1">
      <c r="A1153" s="8"/>
      <c r="B1153" s="8"/>
      <c r="C1153" s="8"/>
      <c r="D1153" s="8"/>
      <c r="E1153" s="18"/>
      <c r="F1153" s="18"/>
      <c r="G1153" s="117"/>
      <c r="H1153" s="20"/>
      <c r="I1153" s="8"/>
      <c r="J1153" s="8"/>
      <c r="K1153" s="10"/>
      <c r="L1153" s="10"/>
      <c r="M1153" s="19"/>
    </row>
    <row r="1154" spans="1:13" s="11" customFormat="1">
      <c r="A1154" s="8"/>
      <c r="B1154" s="128"/>
      <c r="C1154" s="8"/>
      <c r="D1154" s="8"/>
      <c r="E1154" s="18"/>
      <c r="F1154" s="18"/>
      <c r="G1154" s="117"/>
      <c r="H1154" s="8"/>
      <c r="I1154" s="8"/>
      <c r="J1154" s="8"/>
      <c r="K1154" s="19"/>
      <c r="L1154" s="19"/>
      <c r="M1154" s="19"/>
    </row>
    <row r="1155" spans="1:13" s="11" customFormat="1">
      <c r="A1155" s="8"/>
      <c r="B1155" s="8"/>
      <c r="C1155" s="8"/>
      <c r="D1155" s="8"/>
      <c r="E1155" s="18"/>
      <c r="F1155" s="18"/>
      <c r="G1155" s="8"/>
      <c r="H1155" s="8"/>
      <c r="I1155" s="8"/>
      <c r="J1155" s="8"/>
      <c r="K1155" s="8"/>
      <c r="L1155" s="8"/>
      <c r="M1155" s="8"/>
    </row>
    <row r="1156" spans="1:13" s="11" customFormat="1">
      <c r="A1156" s="8"/>
      <c r="B1156" s="8"/>
      <c r="C1156" s="8"/>
      <c r="D1156" s="8"/>
      <c r="E1156" s="18"/>
      <c r="F1156" s="18"/>
      <c r="G1156" s="8"/>
      <c r="H1156" s="8"/>
      <c r="I1156" s="117"/>
      <c r="J1156" s="120"/>
      <c r="K1156" s="8"/>
      <c r="L1156" s="8"/>
      <c r="M1156" s="19"/>
    </row>
    <row r="1157" spans="1:13" s="11" customFormat="1">
      <c r="A1157" s="8"/>
      <c r="B1157" s="8"/>
      <c r="C1157" s="8"/>
      <c r="D1157" s="8"/>
      <c r="E1157" s="18"/>
      <c r="F1157" s="18"/>
      <c r="G1157" s="10"/>
      <c r="H1157" s="10"/>
      <c r="I1157" s="10"/>
      <c r="J1157" s="10"/>
      <c r="K1157" s="19"/>
      <c r="L1157" s="8"/>
      <c r="M1157" s="19"/>
    </row>
    <row r="1158" spans="1:13" s="11" customFormat="1">
      <c r="A1158" s="8"/>
      <c r="B1158" s="8"/>
      <c r="C1158" s="8"/>
      <c r="D1158" s="8"/>
      <c r="E1158" s="18"/>
      <c r="F1158" s="18"/>
      <c r="G1158" s="117"/>
      <c r="H1158" s="8"/>
      <c r="I1158" s="117"/>
      <c r="J1158" s="117"/>
      <c r="K1158" s="10"/>
      <c r="L1158" s="10"/>
      <c r="M1158" s="20"/>
    </row>
    <row r="1159" spans="1:13" s="11" customFormat="1">
      <c r="A1159" s="8"/>
      <c r="B1159" s="8"/>
      <c r="C1159" s="8"/>
      <c r="D1159" s="8"/>
      <c r="E1159" s="18"/>
      <c r="F1159" s="18"/>
      <c r="G1159" s="117"/>
      <c r="H1159" s="8"/>
      <c r="I1159" s="8"/>
      <c r="J1159" s="8"/>
      <c r="K1159" s="10"/>
      <c r="L1159" s="10"/>
      <c r="M1159" s="19"/>
    </row>
    <row r="1160" spans="1:13" s="11" customFormat="1">
      <c r="A1160" s="8"/>
      <c r="B1160" s="8"/>
      <c r="C1160" s="8"/>
      <c r="D1160" s="8"/>
      <c r="E1160" s="121"/>
      <c r="F1160" s="18"/>
      <c r="G1160" s="117"/>
      <c r="H1160" s="8"/>
      <c r="I1160" s="8"/>
      <c r="J1160" s="8"/>
      <c r="K1160" s="10"/>
      <c r="L1160" s="10"/>
      <c r="M1160" s="19"/>
    </row>
    <row r="1161" spans="1:13" s="11" customFormat="1">
      <c r="A1161" s="87"/>
      <c r="B1161" s="87"/>
      <c r="C1161" s="130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</row>
    <row r="1162" spans="1:13" s="11" customFormat="1">
      <c r="A1162" s="8"/>
      <c r="B1162" s="8"/>
      <c r="C1162" s="8"/>
      <c r="D1162" s="8"/>
      <c r="E1162" s="121"/>
      <c r="F1162" s="18"/>
      <c r="G1162" s="117"/>
      <c r="H1162" s="8"/>
      <c r="I1162" s="10"/>
      <c r="J1162" s="10"/>
      <c r="K1162" s="10"/>
      <c r="L1162" s="10"/>
      <c r="M1162" s="19"/>
    </row>
    <row r="1163" spans="1:13" s="11" customFormat="1">
      <c r="A1163" s="8"/>
      <c r="B1163" s="8"/>
      <c r="C1163" s="8"/>
      <c r="D1163" s="8"/>
      <c r="E1163" s="18"/>
      <c r="F1163" s="18"/>
      <c r="G1163" s="117"/>
      <c r="H1163" s="20"/>
      <c r="I1163" s="117"/>
      <c r="J1163" s="120"/>
      <c r="K1163" s="10"/>
      <c r="L1163" s="10"/>
      <c r="M1163" s="19"/>
    </row>
    <row r="1164" spans="1:13" s="11" customFormat="1">
      <c r="A1164" s="8"/>
      <c r="B1164" s="8"/>
      <c r="C1164" s="8"/>
      <c r="D1164" s="8"/>
      <c r="E1164" s="18"/>
      <c r="F1164" s="18"/>
      <c r="G1164" s="117"/>
      <c r="H1164" s="20"/>
      <c r="I1164" s="10"/>
      <c r="J1164" s="10"/>
      <c r="K1164" s="10"/>
      <c r="L1164" s="10"/>
      <c r="M1164" s="19"/>
    </row>
    <row r="1165" spans="1:13" s="11" customFormat="1">
      <c r="A1165" s="8"/>
      <c r="B1165" s="8"/>
      <c r="C1165" s="8"/>
      <c r="D1165" s="8"/>
      <c r="E1165" s="122"/>
      <c r="F1165" s="18"/>
      <c r="G1165" s="120"/>
      <c r="H1165" s="20"/>
      <c r="I1165" s="117"/>
      <c r="J1165" s="117"/>
      <c r="K1165" s="10"/>
      <c r="L1165" s="10"/>
      <c r="M1165" s="19"/>
    </row>
    <row r="1166" spans="1:13" s="11" customFormat="1">
      <c r="A1166" s="8"/>
      <c r="B1166" s="8"/>
      <c r="C1166" s="8"/>
      <c r="D1166" s="8"/>
      <c r="E1166" s="18"/>
      <c r="F1166" s="18"/>
      <c r="G1166" s="117"/>
      <c r="H1166" s="20"/>
      <c r="I1166" s="8"/>
      <c r="J1166" s="8"/>
      <c r="K1166" s="10"/>
      <c r="L1166" s="10"/>
      <c r="M1166" s="19"/>
    </row>
    <row r="1167" spans="1:13" s="11" customFormat="1">
      <c r="A1167" s="8"/>
      <c r="B1167" s="128"/>
      <c r="C1167" s="8"/>
      <c r="D1167" s="8"/>
      <c r="E1167" s="18"/>
      <c r="F1167" s="18"/>
      <c r="G1167" s="117"/>
      <c r="H1167" s="8"/>
      <c r="I1167" s="8"/>
      <c r="J1167" s="8"/>
      <c r="K1167" s="19"/>
      <c r="L1167" s="19"/>
      <c r="M1167" s="19"/>
    </row>
    <row r="1168" spans="1:13" s="11" customFormat="1">
      <c r="A1168" s="8"/>
      <c r="B1168" s="8"/>
      <c r="C1168" s="8"/>
      <c r="D1168" s="8"/>
      <c r="E1168" s="18"/>
      <c r="F1168" s="18"/>
      <c r="G1168" s="8"/>
      <c r="H1168" s="8"/>
      <c r="I1168" s="8"/>
      <c r="J1168" s="8"/>
      <c r="K1168" s="8"/>
      <c r="L1168" s="8"/>
      <c r="M1168" s="8"/>
    </row>
    <row r="1169" spans="1:13" s="11" customFormat="1">
      <c r="A1169" s="8"/>
      <c r="B1169" s="8"/>
      <c r="C1169" s="87"/>
      <c r="D1169" s="8"/>
      <c r="E1169" s="18"/>
      <c r="F1169" s="18"/>
      <c r="G1169" s="8"/>
      <c r="H1169" s="8"/>
      <c r="I1169" s="117"/>
      <c r="J1169" s="120"/>
      <c r="K1169" s="8"/>
      <c r="L1169" s="8"/>
      <c r="M1169" s="19"/>
    </row>
    <row r="1170" spans="1:13" s="11" customFormat="1">
      <c r="A1170" s="8"/>
      <c r="B1170" s="8"/>
      <c r="C1170" s="8"/>
      <c r="D1170" s="8"/>
      <c r="E1170" s="18"/>
      <c r="F1170" s="18"/>
      <c r="G1170" s="10"/>
      <c r="H1170" s="10"/>
      <c r="I1170" s="10"/>
      <c r="J1170" s="10"/>
      <c r="K1170" s="19"/>
      <c r="L1170" s="8"/>
      <c r="M1170" s="19"/>
    </row>
    <row r="1171" spans="1:13" s="11" customFormat="1">
      <c r="A1171" s="8"/>
      <c r="B1171" s="8"/>
      <c r="C1171" s="8"/>
      <c r="D1171" s="8"/>
      <c r="E1171" s="18"/>
      <c r="F1171" s="18"/>
      <c r="G1171" s="117"/>
      <c r="H1171" s="8"/>
      <c r="I1171" s="117"/>
      <c r="J1171" s="117"/>
      <c r="K1171" s="10"/>
      <c r="L1171" s="10"/>
      <c r="M1171" s="20"/>
    </row>
    <row r="1172" spans="1:13" s="11" customFormat="1">
      <c r="A1172" s="8"/>
      <c r="B1172" s="8"/>
      <c r="C1172" s="8"/>
      <c r="D1172" s="8"/>
      <c r="E1172" s="18"/>
      <c r="F1172" s="18"/>
      <c r="G1172" s="117"/>
      <c r="H1172" s="8"/>
      <c r="I1172" s="8"/>
      <c r="J1172" s="8"/>
      <c r="K1172" s="10"/>
      <c r="L1172" s="10"/>
      <c r="M1172" s="19"/>
    </row>
    <row r="1173" spans="1:13" s="11" customFormat="1">
      <c r="A1173" s="8"/>
      <c r="B1173" s="8"/>
      <c r="C1173" s="8"/>
      <c r="D1173" s="8"/>
      <c r="E1173" s="121"/>
      <c r="F1173" s="18"/>
      <c r="G1173" s="117"/>
      <c r="H1173" s="8"/>
      <c r="I1173" s="8"/>
      <c r="J1173" s="8"/>
      <c r="K1173" s="10"/>
      <c r="L1173" s="10"/>
      <c r="M1173" s="19"/>
    </row>
    <row r="1174" spans="1:13" s="11" customFormat="1">
      <c r="A1174" s="8"/>
      <c r="B1174" s="8"/>
      <c r="C1174" s="130"/>
      <c r="D1174" s="8"/>
      <c r="E1174" s="121"/>
      <c r="F1174" s="18"/>
      <c r="G1174" s="117"/>
      <c r="H1174" s="8"/>
      <c r="I1174" s="10"/>
      <c r="J1174" s="10"/>
      <c r="K1174" s="10"/>
      <c r="L1174" s="10"/>
      <c r="M1174" s="19"/>
    </row>
    <row r="1175" spans="1:13" s="11" customFormat="1">
      <c r="A1175" s="8"/>
      <c r="B1175" s="8"/>
      <c r="C1175" s="8"/>
      <c r="D1175" s="8"/>
      <c r="E1175" s="18"/>
      <c r="F1175" s="18"/>
      <c r="G1175" s="117"/>
      <c r="H1175" s="20"/>
      <c r="I1175" s="117"/>
      <c r="J1175" s="120"/>
      <c r="K1175" s="10"/>
      <c r="L1175" s="10"/>
      <c r="M1175" s="19"/>
    </row>
    <row r="1176" spans="1:13" s="11" customFormat="1">
      <c r="A1176" s="8"/>
      <c r="B1176" s="8"/>
      <c r="C1176" s="8"/>
      <c r="D1176" s="8"/>
      <c r="E1176" s="18"/>
      <c r="F1176" s="18"/>
      <c r="G1176" s="117"/>
      <c r="H1176" s="20"/>
      <c r="I1176" s="10"/>
      <c r="J1176" s="10"/>
      <c r="K1176" s="10"/>
      <c r="L1176" s="10"/>
      <c r="M1176" s="19"/>
    </row>
    <row r="1177" spans="1:13" s="11" customFormat="1">
      <c r="A1177" s="8"/>
      <c r="B1177" s="8"/>
      <c r="C1177" s="8"/>
      <c r="D1177" s="8"/>
      <c r="E1177" s="122"/>
      <c r="F1177" s="18"/>
      <c r="G1177" s="120"/>
      <c r="H1177" s="20"/>
      <c r="I1177" s="117"/>
      <c r="J1177" s="117"/>
      <c r="K1177" s="10"/>
      <c r="L1177" s="10"/>
      <c r="M1177" s="19"/>
    </row>
    <row r="1178" spans="1:13" s="11" customFormat="1">
      <c r="A1178" s="8"/>
      <c r="B1178" s="8"/>
      <c r="C1178" s="8"/>
      <c r="D1178" s="8"/>
      <c r="E1178" s="18"/>
      <c r="F1178" s="18"/>
      <c r="G1178" s="117"/>
      <c r="H1178" s="20"/>
      <c r="I1178" s="8"/>
      <c r="J1178" s="8"/>
      <c r="K1178" s="10"/>
      <c r="L1178" s="10"/>
      <c r="M1178" s="19"/>
    </row>
    <row r="1179" spans="1:13" s="11" customFormat="1">
      <c r="A1179" s="8"/>
      <c r="B1179" s="128"/>
      <c r="C1179" s="8"/>
      <c r="D1179" s="8"/>
      <c r="E1179" s="18"/>
      <c r="F1179" s="18"/>
      <c r="G1179" s="117"/>
      <c r="H1179" s="8"/>
      <c r="I1179" s="8"/>
      <c r="J1179" s="8"/>
      <c r="K1179" s="19"/>
      <c r="L1179" s="19"/>
      <c r="M1179" s="19"/>
    </row>
    <row r="1180" spans="1:13" s="11" customFormat="1">
      <c r="A1180" s="8"/>
      <c r="B1180" s="8"/>
      <c r="C1180" s="8"/>
      <c r="D1180" s="8"/>
      <c r="E1180" s="18"/>
      <c r="F1180" s="18"/>
      <c r="G1180" s="8"/>
      <c r="H1180" s="8"/>
      <c r="I1180" s="8"/>
      <c r="J1180" s="8"/>
      <c r="K1180" s="8"/>
      <c r="L1180" s="8"/>
      <c r="M1180" s="8"/>
    </row>
    <row r="1181" spans="1:13" s="11" customFormat="1">
      <c r="A1181" s="8"/>
      <c r="B1181" s="8"/>
      <c r="C1181" s="8"/>
      <c r="D1181" s="8"/>
      <c r="E1181" s="18"/>
      <c r="F1181" s="18"/>
      <c r="G1181" s="8"/>
      <c r="H1181" s="8"/>
      <c r="I1181" s="117"/>
      <c r="J1181" s="120"/>
      <c r="K1181" s="8"/>
      <c r="L1181" s="8"/>
      <c r="M1181" s="19"/>
    </row>
    <row r="1182" spans="1:13" s="11" customFormat="1">
      <c r="A1182" s="8"/>
      <c r="B1182" s="8"/>
      <c r="C1182" s="8"/>
      <c r="D1182" s="8"/>
      <c r="E1182" s="18"/>
      <c r="F1182" s="18"/>
      <c r="G1182" s="10"/>
      <c r="H1182" s="10"/>
      <c r="I1182" s="10"/>
      <c r="J1182" s="10"/>
      <c r="K1182" s="19"/>
      <c r="L1182" s="8"/>
      <c r="M1182" s="19"/>
    </row>
    <row r="1183" spans="1:13" s="11" customFormat="1">
      <c r="A1183" s="8"/>
      <c r="B1183" s="8"/>
      <c r="C1183" s="8"/>
      <c r="D1183" s="8"/>
      <c r="E1183" s="18"/>
      <c r="F1183" s="18"/>
      <c r="G1183" s="117"/>
      <c r="H1183" s="8"/>
      <c r="I1183" s="117"/>
      <c r="J1183" s="117"/>
      <c r="K1183" s="10"/>
      <c r="L1183" s="10"/>
      <c r="M1183" s="20"/>
    </row>
    <row r="1184" spans="1:13" s="11" customFormat="1">
      <c r="A1184" s="8"/>
      <c r="B1184" s="8"/>
      <c r="C1184" s="8"/>
      <c r="D1184" s="8"/>
      <c r="E1184" s="18"/>
      <c r="F1184" s="18"/>
      <c r="G1184" s="117"/>
      <c r="H1184" s="8"/>
      <c r="I1184" s="8"/>
      <c r="J1184" s="8"/>
      <c r="K1184" s="10"/>
      <c r="L1184" s="10"/>
      <c r="M1184" s="19"/>
    </row>
    <row r="1185" spans="1:13" s="11" customFormat="1">
      <c r="A1185" s="8"/>
      <c r="B1185" s="8"/>
      <c r="C1185" s="8"/>
      <c r="D1185" s="8"/>
      <c r="E1185" s="121"/>
      <c r="F1185" s="18"/>
      <c r="G1185" s="117"/>
      <c r="H1185" s="8"/>
      <c r="I1185" s="8"/>
      <c r="J1185" s="8"/>
      <c r="K1185" s="10"/>
      <c r="L1185" s="10"/>
      <c r="M1185" s="19"/>
    </row>
    <row r="1186" spans="1:13" s="11" customFormat="1">
      <c r="A1186" s="8"/>
      <c r="B1186" s="8"/>
      <c r="C1186" s="130"/>
      <c r="D1186" s="8"/>
      <c r="E1186" s="121"/>
      <c r="F1186" s="18"/>
      <c r="G1186" s="117"/>
      <c r="H1186" s="8"/>
      <c r="I1186" s="10"/>
      <c r="J1186" s="10"/>
      <c r="K1186" s="10"/>
      <c r="L1186" s="10"/>
      <c r="M1186" s="19"/>
    </row>
    <row r="1187" spans="1:13" s="11" customFormat="1">
      <c r="A1187" s="8"/>
      <c r="B1187" s="8"/>
      <c r="C1187" s="8"/>
      <c r="D1187" s="8"/>
      <c r="E1187" s="18"/>
      <c r="F1187" s="18"/>
      <c r="G1187" s="117"/>
      <c r="H1187" s="20"/>
      <c r="I1187" s="117"/>
      <c r="J1187" s="120"/>
      <c r="K1187" s="10"/>
      <c r="L1187" s="10"/>
      <c r="M1187" s="19"/>
    </row>
    <row r="1188" spans="1:13" s="11" customFormat="1">
      <c r="A1188" s="8"/>
      <c r="B1188" s="8"/>
      <c r="C1188" s="8"/>
      <c r="D1188" s="8"/>
      <c r="E1188" s="18"/>
      <c r="F1188" s="18"/>
      <c r="G1188" s="117"/>
      <c r="H1188" s="20"/>
      <c r="I1188" s="10"/>
      <c r="J1188" s="10"/>
      <c r="K1188" s="10"/>
      <c r="L1188" s="10"/>
      <c r="M1188" s="19"/>
    </row>
    <row r="1189" spans="1:13" s="11" customFormat="1">
      <c r="A1189" s="8"/>
      <c r="B1189" s="8"/>
      <c r="C1189" s="8"/>
      <c r="D1189" s="8"/>
      <c r="E1189" s="122"/>
      <c r="F1189" s="18"/>
      <c r="G1189" s="120"/>
      <c r="H1189" s="20"/>
      <c r="I1189" s="117"/>
      <c r="J1189" s="117"/>
      <c r="K1189" s="10"/>
      <c r="L1189" s="10"/>
      <c r="M1189" s="19"/>
    </row>
    <row r="1190" spans="1:13" s="11" customFormat="1">
      <c r="A1190" s="8"/>
      <c r="B1190" s="8"/>
      <c r="C1190" s="8"/>
      <c r="D1190" s="8"/>
      <c r="E1190" s="18"/>
      <c r="F1190" s="18"/>
      <c r="G1190" s="117"/>
      <c r="H1190" s="20"/>
      <c r="I1190" s="8"/>
      <c r="J1190" s="8"/>
      <c r="K1190" s="10"/>
      <c r="L1190" s="10"/>
      <c r="M1190" s="19"/>
    </row>
    <row r="1191" spans="1:13" s="11" customFormat="1">
      <c r="A1191" s="8"/>
      <c r="B1191" s="128"/>
      <c r="C1191" s="8"/>
      <c r="D1191" s="8"/>
      <c r="E1191" s="18"/>
      <c r="F1191" s="18"/>
      <c r="G1191" s="117"/>
      <c r="H1191" s="8"/>
      <c r="I1191" s="8"/>
      <c r="J1191" s="8"/>
      <c r="K1191" s="19"/>
      <c r="L1191" s="19"/>
      <c r="M1191" s="19"/>
    </row>
    <row r="1192" spans="1:13" s="11" customFormat="1">
      <c r="A1192" s="8"/>
      <c r="B1192" s="8"/>
      <c r="C1192" s="8"/>
      <c r="D1192" s="8"/>
      <c r="E1192" s="18"/>
      <c r="F1192" s="18"/>
      <c r="G1192" s="8"/>
      <c r="H1192" s="8"/>
      <c r="I1192" s="8"/>
      <c r="J1192" s="8"/>
      <c r="K1192" s="8"/>
      <c r="L1192" s="8"/>
      <c r="M1192" s="8"/>
    </row>
    <row r="1193" spans="1:13" s="11" customFormat="1">
      <c r="A1193" s="8"/>
      <c r="B1193" s="8"/>
      <c r="C1193" s="8"/>
      <c r="D1193" s="8"/>
      <c r="E1193" s="18"/>
      <c r="F1193" s="18"/>
      <c r="G1193" s="8"/>
      <c r="H1193" s="8"/>
      <c r="I1193" s="117"/>
      <c r="J1193" s="120"/>
      <c r="K1193" s="8"/>
      <c r="L1193" s="8"/>
      <c r="M1193" s="19"/>
    </row>
    <row r="1194" spans="1:13" s="11" customFormat="1">
      <c r="A1194" s="8"/>
      <c r="B1194" s="8"/>
      <c r="C1194" s="8"/>
      <c r="D1194" s="8"/>
      <c r="E1194" s="18"/>
      <c r="F1194" s="18"/>
      <c r="G1194" s="10"/>
      <c r="H1194" s="10"/>
      <c r="I1194" s="10"/>
      <c r="J1194" s="10"/>
      <c r="K1194" s="19"/>
      <c r="L1194" s="8"/>
      <c r="M1194" s="19"/>
    </row>
    <row r="1195" spans="1:13" s="11" customFormat="1">
      <c r="A1195" s="8"/>
      <c r="B1195" s="8"/>
      <c r="C1195" s="8"/>
      <c r="D1195" s="8"/>
      <c r="E1195" s="18"/>
      <c r="F1195" s="18"/>
      <c r="G1195" s="117"/>
      <c r="H1195" s="8"/>
      <c r="I1195" s="117"/>
      <c r="J1195" s="117"/>
      <c r="K1195" s="10"/>
      <c r="L1195" s="10"/>
      <c r="M1195" s="20"/>
    </row>
    <row r="1196" spans="1:13" s="11" customFormat="1">
      <c r="A1196" s="87"/>
      <c r="B1196" s="87"/>
      <c r="C1196" s="8"/>
      <c r="D1196" s="87"/>
      <c r="E1196" s="87"/>
      <c r="F1196" s="87"/>
      <c r="G1196" s="87"/>
      <c r="H1196" s="87"/>
      <c r="I1196" s="87"/>
      <c r="J1196" s="87"/>
      <c r="K1196" s="87"/>
      <c r="L1196" s="87"/>
      <c r="M1196" s="87"/>
    </row>
    <row r="1197" spans="1:13" s="11" customFormat="1">
      <c r="A1197" s="8"/>
      <c r="B1197" s="8"/>
      <c r="C1197" s="8"/>
      <c r="D1197" s="8"/>
      <c r="E1197" s="18"/>
      <c r="F1197" s="18"/>
      <c r="G1197" s="117"/>
      <c r="H1197" s="8"/>
      <c r="I1197" s="8"/>
      <c r="J1197" s="8"/>
      <c r="K1197" s="10"/>
      <c r="L1197" s="10"/>
      <c r="M1197" s="19"/>
    </row>
    <row r="1198" spans="1:13" s="11" customFormat="1">
      <c r="A1198" s="8"/>
      <c r="B1198" s="8"/>
      <c r="C1198" s="130"/>
      <c r="D1198" s="8"/>
      <c r="E1198" s="121"/>
      <c r="F1198" s="18"/>
      <c r="G1198" s="117"/>
      <c r="H1198" s="8"/>
      <c r="I1198" s="8"/>
      <c r="J1198" s="8"/>
      <c r="K1198" s="10"/>
      <c r="L1198" s="10"/>
      <c r="M1198" s="19"/>
    </row>
    <row r="1199" spans="1:13" s="11" customFormat="1">
      <c r="A1199" s="8"/>
      <c r="B1199" s="8"/>
      <c r="C1199" s="8"/>
      <c r="D1199" s="8"/>
      <c r="E1199" s="121"/>
      <c r="F1199" s="18"/>
      <c r="G1199" s="117"/>
      <c r="H1199" s="8"/>
      <c r="I1199" s="10"/>
      <c r="J1199" s="10"/>
      <c r="K1199" s="10"/>
      <c r="L1199" s="10"/>
      <c r="M1199" s="19"/>
    </row>
    <row r="1200" spans="1:13" s="11" customFormat="1">
      <c r="A1200" s="8"/>
      <c r="B1200" s="8"/>
      <c r="C1200" s="8"/>
      <c r="D1200" s="8"/>
      <c r="E1200" s="18"/>
      <c r="F1200" s="18"/>
      <c r="G1200" s="117"/>
      <c r="H1200" s="20"/>
      <c r="I1200" s="117"/>
      <c r="J1200" s="120"/>
      <c r="K1200" s="10"/>
      <c r="L1200" s="10"/>
      <c r="M1200" s="19"/>
    </row>
    <row r="1201" spans="1:13" s="11" customFormat="1">
      <c r="A1201" s="8"/>
      <c r="B1201" s="8"/>
      <c r="C1201" s="8"/>
      <c r="D1201" s="8"/>
      <c r="E1201" s="18"/>
      <c r="F1201" s="18"/>
      <c r="G1201" s="117"/>
      <c r="H1201" s="20"/>
      <c r="I1201" s="10"/>
      <c r="J1201" s="10"/>
      <c r="K1201" s="10"/>
      <c r="L1201" s="10"/>
      <c r="M1201" s="19"/>
    </row>
    <row r="1202" spans="1:13" s="11" customFormat="1">
      <c r="A1202" s="8"/>
      <c r="B1202" s="8"/>
      <c r="C1202" s="87"/>
      <c r="D1202" s="8"/>
      <c r="E1202" s="122"/>
      <c r="F1202" s="18"/>
      <c r="G1202" s="120"/>
      <c r="H1202" s="20"/>
      <c r="I1202" s="117"/>
      <c r="J1202" s="117"/>
      <c r="K1202" s="10"/>
      <c r="L1202" s="10"/>
      <c r="M1202" s="19"/>
    </row>
    <row r="1203" spans="1:13" s="11" customFormat="1">
      <c r="A1203" s="8"/>
      <c r="B1203" s="8"/>
      <c r="C1203" s="8"/>
      <c r="D1203" s="8"/>
      <c r="E1203" s="18"/>
      <c r="F1203" s="18"/>
      <c r="G1203" s="117"/>
      <c r="H1203" s="20"/>
      <c r="I1203" s="8"/>
      <c r="J1203" s="8"/>
      <c r="K1203" s="10"/>
      <c r="L1203" s="10"/>
      <c r="M1203" s="19"/>
    </row>
    <row r="1204" spans="1:13" s="11" customFormat="1">
      <c r="A1204" s="8"/>
      <c r="B1204" s="128"/>
      <c r="C1204" s="8"/>
      <c r="D1204" s="8"/>
      <c r="E1204" s="18"/>
      <c r="F1204" s="18"/>
      <c r="G1204" s="117"/>
      <c r="H1204" s="8"/>
      <c r="I1204" s="8"/>
      <c r="J1204" s="8"/>
      <c r="K1204" s="19"/>
      <c r="L1204" s="19"/>
      <c r="M1204" s="19"/>
    </row>
    <row r="1205" spans="1:13" s="11" customFormat="1">
      <c r="A1205" s="8"/>
      <c r="B1205" s="8"/>
      <c r="C1205" s="8"/>
      <c r="D1205" s="8"/>
      <c r="E1205" s="18"/>
      <c r="F1205" s="18"/>
      <c r="G1205" s="8"/>
      <c r="H1205" s="8"/>
      <c r="I1205" s="8"/>
      <c r="J1205" s="8"/>
      <c r="K1205" s="8"/>
      <c r="L1205" s="8"/>
      <c r="M1205" s="8"/>
    </row>
    <row r="1206" spans="1:13" s="11" customFormat="1">
      <c r="A1206" s="8"/>
      <c r="B1206" s="8"/>
      <c r="C1206" s="8"/>
      <c r="D1206" s="8"/>
      <c r="E1206" s="18"/>
      <c r="F1206" s="18"/>
      <c r="G1206" s="8"/>
      <c r="H1206" s="8"/>
      <c r="I1206" s="117"/>
      <c r="J1206" s="120"/>
      <c r="K1206" s="8"/>
      <c r="L1206" s="8"/>
      <c r="M1206" s="19"/>
    </row>
    <row r="1207" spans="1:13" s="11" customFormat="1">
      <c r="A1207" s="8"/>
      <c r="B1207" s="8"/>
      <c r="C1207" s="8"/>
      <c r="D1207" s="8"/>
      <c r="E1207" s="18"/>
      <c r="F1207" s="18"/>
      <c r="G1207" s="10"/>
      <c r="H1207" s="10"/>
      <c r="I1207" s="10"/>
      <c r="J1207" s="10"/>
      <c r="K1207" s="19"/>
      <c r="L1207" s="8"/>
      <c r="M1207" s="19"/>
    </row>
    <row r="1208" spans="1:13" s="11" customFormat="1">
      <c r="A1208" s="8"/>
      <c r="B1208" s="8"/>
      <c r="C1208" s="8"/>
      <c r="D1208" s="8"/>
      <c r="E1208" s="18"/>
      <c r="F1208" s="18"/>
      <c r="G1208" s="117"/>
      <c r="H1208" s="8"/>
      <c r="I1208" s="117"/>
      <c r="J1208" s="117"/>
      <c r="K1208" s="10"/>
      <c r="L1208" s="10"/>
      <c r="M1208" s="20"/>
    </row>
    <row r="1209" spans="1:13" s="11" customFormat="1">
      <c r="A1209" s="8"/>
      <c r="B1209" s="8"/>
      <c r="C1209" s="8"/>
      <c r="D1209" s="8"/>
      <c r="E1209" s="18"/>
      <c r="F1209" s="18"/>
      <c r="G1209" s="117"/>
      <c r="H1209" s="8"/>
      <c r="I1209" s="8"/>
      <c r="J1209" s="8"/>
      <c r="K1209" s="10"/>
      <c r="L1209" s="10"/>
      <c r="M1209" s="19"/>
    </row>
    <row r="1210" spans="1:13" s="11" customFormat="1">
      <c r="A1210" s="8"/>
      <c r="B1210" s="8"/>
      <c r="C1210" s="8"/>
      <c r="D1210" s="8"/>
      <c r="E1210" s="121"/>
      <c r="F1210" s="18"/>
      <c r="G1210" s="117"/>
      <c r="H1210" s="8"/>
      <c r="I1210" s="8"/>
      <c r="J1210" s="8"/>
      <c r="K1210" s="10"/>
      <c r="L1210" s="10"/>
      <c r="M1210" s="19"/>
    </row>
    <row r="1211" spans="1:13" s="11" customFormat="1">
      <c r="A1211" s="8"/>
      <c r="B1211" s="8"/>
      <c r="C1211" s="130"/>
      <c r="D1211" s="8"/>
      <c r="E1211" s="121"/>
      <c r="F1211" s="18"/>
      <c r="G1211" s="117"/>
      <c r="H1211" s="8"/>
      <c r="I1211" s="10"/>
      <c r="J1211" s="10"/>
      <c r="K1211" s="10"/>
      <c r="L1211" s="10"/>
      <c r="M1211" s="19"/>
    </row>
    <row r="1212" spans="1:13" s="11" customFormat="1">
      <c r="A1212" s="8"/>
      <c r="B1212" s="8"/>
      <c r="C1212" s="8"/>
      <c r="D1212" s="8"/>
      <c r="E1212" s="18"/>
      <c r="F1212" s="18"/>
      <c r="G1212" s="117"/>
      <c r="H1212" s="20"/>
      <c r="I1212" s="117"/>
      <c r="J1212" s="120"/>
      <c r="K1212" s="10"/>
      <c r="L1212" s="10"/>
      <c r="M1212" s="19"/>
    </row>
    <row r="1213" spans="1:13" s="11" customFormat="1">
      <c r="A1213" s="8"/>
      <c r="B1213" s="8"/>
      <c r="C1213" s="8"/>
      <c r="D1213" s="8"/>
      <c r="E1213" s="18"/>
      <c r="F1213" s="18"/>
      <c r="G1213" s="117"/>
      <c r="H1213" s="20"/>
      <c r="I1213" s="10"/>
      <c r="J1213" s="10"/>
      <c r="K1213" s="10"/>
      <c r="L1213" s="10"/>
      <c r="M1213" s="19"/>
    </row>
    <row r="1214" spans="1:13" s="11" customFormat="1">
      <c r="A1214" s="8"/>
      <c r="B1214" s="8"/>
      <c r="C1214" s="8"/>
      <c r="D1214" s="8"/>
      <c r="E1214" s="122"/>
      <c r="F1214" s="18"/>
      <c r="G1214" s="120"/>
      <c r="H1214" s="20"/>
      <c r="I1214" s="117"/>
      <c r="J1214" s="117"/>
      <c r="K1214" s="10"/>
      <c r="L1214" s="10"/>
      <c r="M1214" s="19"/>
    </row>
    <row r="1215" spans="1:13" s="11" customFormat="1">
      <c r="A1215" s="8"/>
      <c r="B1215" s="8"/>
      <c r="C1215" s="8"/>
      <c r="D1215" s="8"/>
      <c r="E1215" s="18"/>
      <c r="F1215" s="18"/>
      <c r="G1215" s="117"/>
      <c r="H1215" s="20"/>
      <c r="I1215" s="8"/>
      <c r="J1215" s="8"/>
      <c r="K1215" s="10"/>
      <c r="L1215" s="10"/>
      <c r="M1215" s="19"/>
    </row>
    <row r="1216" spans="1:13" s="11" customFormat="1">
      <c r="A1216" s="8"/>
      <c r="B1216" s="128"/>
      <c r="C1216" s="8"/>
      <c r="D1216" s="8"/>
      <c r="E1216" s="18"/>
      <c r="F1216" s="18"/>
      <c r="G1216" s="117"/>
      <c r="H1216" s="8"/>
      <c r="I1216" s="8"/>
      <c r="J1216" s="8"/>
      <c r="K1216" s="19"/>
      <c r="L1216" s="19"/>
      <c r="M1216" s="19"/>
    </row>
    <row r="1217" spans="1:13" s="11" customFormat="1">
      <c r="A1217" s="8"/>
      <c r="B1217" s="8"/>
      <c r="C1217" s="8"/>
      <c r="D1217" s="8"/>
      <c r="E1217" s="18"/>
      <c r="F1217" s="18"/>
      <c r="G1217" s="8"/>
      <c r="H1217" s="8"/>
      <c r="I1217" s="8"/>
      <c r="J1217" s="8"/>
      <c r="K1217" s="8"/>
      <c r="L1217" s="8"/>
      <c r="M1217" s="8"/>
    </row>
    <row r="1218" spans="1:13" s="11" customFormat="1">
      <c r="A1218" s="8"/>
      <c r="B1218" s="8"/>
      <c r="C1218" s="8"/>
      <c r="D1218" s="8"/>
      <c r="E1218" s="18"/>
      <c r="F1218" s="18"/>
      <c r="G1218" s="8"/>
      <c r="H1218" s="8"/>
      <c r="I1218" s="117"/>
      <c r="J1218" s="120"/>
      <c r="K1218" s="8"/>
      <c r="L1218" s="8"/>
      <c r="M1218" s="19"/>
    </row>
    <row r="1219" spans="1:13" s="11" customFormat="1">
      <c r="A1219" s="8"/>
      <c r="B1219" s="8"/>
      <c r="C1219" s="8"/>
      <c r="D1219" s="8"/>
      <c r="E1219" s="18"/>
      <c r="F1219" s="18"/>
      <c r="G1219" s="10"/>
      <c r="H1219" s="10"/>
      <c r="I1219" s="10"/>
      <c r="J1219" s="10"/>
      <c r="K1219" s="19"/>
      <c r="L1219" s="8"/>
      <c r="M1219" s="19"/>
    </row>
    <row r="1220" spans="1:13" s="11" customFormat="1">
      <c r="A1220" s="8"/>
      <c r="B1220" s="8"/>
      <c r="C1220" s="8"/>
      <c r="D1220" s="8"/>
      <c r="E1220" s="18"/>
      <c r="F1220" s="18"/>
      <c r="G1220" s="117"/>
      <c r="H1220" s="8"/>
      <c r="I1220" s="117"/>
      <c r="J1220" s="117"/>
      <c r="K1220" s="10"/>
      <c r="L1220" s="10"/>
      <c r="M1220" s="20"/>
    </row>
    <row r="1221" spans="1:13" s="11" customFormat="1">
      <c r="A1221" s="8"/>
      <c r="B1221" s="8"/>
      <c r="C1221" s="8"/>
      <c r="D1221" s="8"/>
      <c r="E1221" s="18"/>
      <c r="F1221" s="18"/>
      <c r="G1221" s="117"/>
      <c r="H1221" s="8"/>
      <c r="I1221" s="8"/>
      <c r="J1221" s="8"/>
      <c r="K1221" s="10"/>
      <c r="L1221" s="10"/>
      <c r="M1221" s="19"/>
    </row>
    <row r="1222" spans="1:13" s="11" customFormat="1">
      <c r="A1222" s="8"/>
      <c r="B1222" s="8"/>
      <c r="C1222" s="8"/>
      <c r="D1222" s="8"/>
      <c r="E1222" s="121"/>
      <c r="F1222" s="18"/>
      <c r="G1222" s="117"/>
      <c r="H1222" s="8"/>
      <c r="I1222" s="8"/>
      <c r="J1222" s="8"/>
      <c r="K1222" s="10"/>
      <c r="L1222" s="10"/>
      <c r="M1222" s="19"/>
    </row>
    <row r="1223" spans="1:13" s="11" customFormat="1">
      <c r="A1223" s="8"/>
      <c r="B1223" s="8"/>
      <c r="C1223" s="130"/>
      <c r="D1223" s="8"/>
      <c r="E1223" s="121"/>
      <c r="F1223" s="18"/>
      <c r="G1223" s="117"/>
      <c r="H1223" s="8"/>
      <c r="I1223" s="10"/>
      <c r="J1223" s="10"/>
      <c r="K1223" s="10"/>
      <c r="L1223" s="10"/>
      <c r="M1223" s="19"/>
    </row>
    <row r="1224" spans="1:13" s="11" customFormat="1">
      <c r="A1224" s="8"/>
      <c r="B1224" s="8"/>
      <c r="C1224" s="8"/>
      <c r="D1224" s="8"/>
      <c r="E1224" s="18"/>
      <c r="F1224" s="18"/>
      <c r="G1224" s="117"/>
      <c r="H1224" s="20"/>
      <c r="I1224" s="117"/>
      <c r="J1224" s="120"/>
      <c r="K1224" s="10"/>
      <c r="L1224" s="10"/>
      <c r="M1224" s="19"/>
    </row>
    <row r="1225" spans="1:13" s="11" customFormat="1">
      <c r="A1225" s="8"/>
      <c r="B1225" s="8"/>
      <c r="C1225" s="8"/>
      <c r="D1225" s="8"/>
      <c r="E1225" s="18"/>
      <c r="F1225" s="18"/>
      <c r="G1225" s="117"/>
      <c r="H1225" s="20"/>
      <c r="I1225" s="10"/>
      <c r="J1225" s="10"/>
      <c r="K1225" s="10"/>
      <c r="L1225" s="10"/>
      <c r="M1225" s="19"/>
    </row>
    <row r="1226" spans="1:13" s="11" customFormat="1">
      <c r="A1226" s="8"/>
      <c r="B1226" s="8"/>
      <c r="C1226" s="8"/>
      <c r="D1226" s="8"/>
      <c r="E1226" s="122"/>
      <c r="F1226" s="18"/>
      <c r="G1226" s="120"/>
      <c r="H1226" s="20"/>
      <c r="I1226" s="117"/>
      <c r="J1226" s="117"/>
      <c r="K1226" s="10"/>
      <c r="L1226" s="10"/>
      <c r="M1226" s="19"/>
    </row>
    <row r="1227" spans="1:13" s="11" customFormat="1">
      <c r="A1227" s="8"/>
      <c r="B1227" s="8"/>
      <c r="C1227" s="8"/>
      <c r="D1227" s="8"/>
      <c r="E1227" s="18"/>
      <c r="F1227" s="18"/>
      <c r="G1227" s="117"/>
      <c r="H1227" s="20"/>
      <c r="I1227" s="8"/>
      <c r="J1227" s="8"/>
      <c r="K1227" s="10"/>
      <c r="L1227" s="10"/>
      <c r="M1227" s="19"/>
    </row>
    <row r="1228" spans="1:13" s="11" customFormat="1">
      <c r="A1228" s="8"/>
      <c r="B1228" s="128"/>
      <c r="C1228" s="8"/>
      <c r="D1228" s="8"/>
      <c r="E1228" s="18"/>
      <c r="F1228" s="18"/>
      <c r="G1228" s="117"/>
      <c r="H1228" s="8"/>
      <c r="I1228" s="8"/>
      <c r="J1228" s="8"/>
      <c r="K1228" s="19"/>
      <c r="L1228" s="19"/>
      <c r="M1228" s="19"/>
    </row>
    <row r="1229" spans="1:13" s="11" customFormat="1">
      <c r="A1229" s="8"/>
      <c r="B1229" s="8"/>
      <c r="C1229" s="8"/>
      <c r="D1229" s="8"/>
      <c r="E1229" s="18"/>
      <c r="F1229" s="18"/>
      <c r="G1229" s="8"/>
      <c r="H1229" s="8"/>
      <c r="I1229" s="8"/>
      <c r="J1229" s="8"/>
      <c r="K1229" s="8"/>
      <c r="L1229" s="8"/>
      <c r="M1229" s="8"/>
    </row>
    <row r="1230" spans="1:13" s="11" customFormat="1">
      <c r="A1230" s="8"/>
      <c r="B1230" s="8"/>
      <c r="C1230" s="8"/>
      <c r="D1230" s="8"/>
      <c r="E1230" s="18"/>
      <c r="F1230" s="18"/>
      <c r="G1230" s="8"/>
      <c r="H1230" s="8"/>
      <c r="I1230" s="117"/>
      <c r="J1230" s="120"/>
      <c r="K1230" s="8"/>
      <c r="L1230" s="8"/>
      <c r="M1230" s="19"/>
    </row>
    <row r="1231" spans="1:13" s="11" customFormat="1">
      <c r="A1231" s="87"/>
      <c r="B1231" s="87"/>
      <c r="C1231" s="8"/>
      <c r="D1231" s="87"/>
      <c r="E1231" s="87"/>
      <c r="F1231" s="87"/>
      <c r="G1231" s="87"/>
      <c r="H1231" s="87"/>
      <c r="I1231" s="87"/>
      <c r="J1231" s="87"/>
      <c r="K1231" s="87"/>
      <c r="L1231" s="87"/>
      <c r="M1231" s="87"/>
    </row>
    <row r="1232" spans="1:13" s="11" customFormat="1">
      <c r="A1232" s="8"/>
      <c r="B1232" s="8"/>
      <c r="C1232" s="8"/>
      <c r="D1232" s="8"/>
      <c r="E1232" s="18"/>
      <c r="F1232" s="18"/>
      <c r="G1232" s="10"/>
      <c r="H1232" s="10"/>
      <c r="I1232" s="10"/>
      <c r="J1232" s="10"/>
      <c r="K1232" s="19"/>
      <c r="L1232" s="8"/>
      <c r="M1232" s="19"/>
    </row>
    <row r="1233" spans="1:13" s="11" customFormat="1">
      <c r="A1233" s="8"/>
      <c r="B1233" s="8"/>
      <c r="C1233" s="8"/>
      <c r="D1233" s="8"/>
      <c r="E1233" s="18"/>
      <c r="F1233" s="18"/>
      <c r="G1233" s="117"/>
      <c r="H1233" s="8"/>
      <c r="I1233" s="117"/>
      <c r="J1233" s="117"/>
      <c r="K1233" s="10"/>
      <c r="L1233" s="10"/>
      <c r="M1233" s="20"/>
    </row>
    <row r="1234" spans="1:13" s="11" customFormat="1">
      <c r="A1234" s="8"/>
      <c r="B1234" s="8"/>
      <c r="C1234" s="8"/>
      <c r="D1234" s="8"/>
      <c r="E1234" s="18"/>
      <c r="F1234" s="18"/>
      <c r="G1234" s="117"/>
      <c r="H1234" s="8"/>
      <c r="I1234" s="8"/>
      <c r="J1234" s="8"/>
      <c r="K1234" s="10"/>
      <c r="L1234" s="10"/>
      <c r="M1234" s="19"/>
    </row>
    <row r="1235" spans="1:13" s="11" customFormat="1">
      <c r="A1235" s="8"/>
      <c r="B1235" s="8"/>
      <c r="C1235" s="87"/>
      <c r="D1235" s="8"/>
      <c r="E1235" s="18"/>
      <c r="F1235" s="18"/>
      <c r="G1235" s="117"/>
      <c r="H1235" s="20"/>
      <c r="I1235" s="117"/>
      <c r="J1235" s="120"/>
      <c r="K1235" s="10"/>
      <c r="L1235" s="10"/>
      <c r="M1235" s="19"/>
    </row>
    <row r="1236" spans="1:13" s="11" customFormat="1">
      <c r="A1236" s="8"/>
      <c r="B1236" s="8"/>
      <c r="C1236" s="130"/>
      <c r="D1236" s="8"/>
      <c r="E1236" s="18"/>
      <c r="F1236" s="18"/>
      <c r="G1236" s="117"/>
      <c r="H1236" s="20"/>
      <c r="I1236" s="10"/>
      <c r="J1236" s="10"/>
      <c r="K1236" s="10"/>
      <c r="L1236" s="10"/>
      <c r="M1236" s="19"/>
    </row>
    <row r="1237" spans="1:13" s="11" customFormat="1">
      <c r="A1237" s="8"/>
      <c r="B1237" s="8"/>
      <c r="C1237" s="8"/>
      <c r="D1237" s="8"/>
      <c r="E1237" s="122"/>
      <c r="F1237" s="18"/>
      <c r="G1237" s="120"/>
      <c r="H1237" s="20"/>
      <c r="I1237" s="117"/>
      <c r="J1237" s="117"/>
      <c r="K1237" s="10"/>
      <c r="L1237" s="10"/>
      <c r="M1237" s="19"/>
    </row>
    <row r="1238" spans="1:13" s="11" customFormat="1">
      <c r="A1238" s="8"/>
      <c r="B1238" s="8"/>
      <c r="C1238" s="8"/>
      <c r="D1238" s="8"/>
      <c r="E1238" s="18"/>
      <c r="F1238" s="18"/>
      <c r="G1238" s="117"/>
      <c r="H1238" s="20"/>
      <c r="I1238" s="8"/>
      <c r="J1238" s="8"/>
      <c r="K1238" s="10"/>
      <c r="L1238" s="10"/>
      <c r="M1238" s="19"/>
    </row>
    <row r="1239" spans="1:13" s="11" customFormat="1">
      <c r="A1239" s="8"/>
      <c r="B1239" s="128"/>
      <c r="C1239" s="8"/>
      <c r="D1239" s="8"/>
      <c r="E1239" s="18"/>
      <c r="F1239" s="18"/>
      <c r="G1239" s="117"/>
      <c r="H1239" s="8"/>
      <c r="I1239" s="8"/>
      <c r="J1239" s="8"/>
      <c r="K1239" s="19"/>
      <c r="L1239" s="19"/>
      <c r="M1239" s="19"/>
    </row>
    <row r="1240" spans="1:13" s="11" customFormat="1">
      <c r="A1240" s="87"/>
      <c r="B1240" s="87"/>
      <c r="C1240" s="8"/>
      <c r="D1240" s="87"/>
      <c r="E1240" s="87"/>
      <c r="F1240" s="87"/>
      <c r="G1240" s="87"/>
      <c r="H1240" s="87"/>
      <c r="I1240" s="87"/>
      <c r="J1240" s="87"/>
      <c r="K1240" s="87"/>
      <c r="L1240" s="87"/>
      <c r="M1240" s="87"/>
    </row>
    <row r="1241" spans="1:13" s="11" customFormat="1">
      <c r="A1241" s="8"/>
      <c r="B1241" s="8"/>
      <c r="C1241" s="8"/>
      <c r="D1241" s="8"/>
      <c r="E1241" s="18"/>
      <c r="F1241" s="18"/>
      <c r="G1241" s="8"/>
      <c r="H1241" s="8"/>
      <c r="I1241" s="8"/>
      <c r="J1241" s="8"/>
      <c r="K1241" s="8"/>
      <c r="L1241" s="8"/>
      <c r="M1241" s="8"/>
    </row>
    <row r="1242" spans="1:13" s="11" customFormat="1">
      <c r="A1242" s="8"/>
      <c r="B1242" s="8"/>
      <c r="C1242" s="8"/>
      <c r="D1242" s="8"/>
      <c r="E1242" s="18"/>
      <c r="F1242" s="18"/>
      <c r="G1242" s="8"/>
      <c r="H1242" s="8"/>
      <c r="I1242" s="117"/>
      <c r="J1242" s="120"/>
      <c r="K1242" s="8"/>
      <c r="L1242" s="8"/>
      <c r="M1242" s="19"/>
    </row>
    <row r="1243" spans="1:13" s="11" customFormat="1">
      <c r="A1243" s="8"/>
      <c r="B1243" s="8"/>
      <c r="C1243" s="8"/>
      <c r="D1243" s="8"/>
      <c r="E1243" s="18"/>
      <c r="F1243" s="18"/>
      <c r="G1243" s="10"/>
      <c r="H1243" s="10"/>
      <c r="I1243" s="10"/>
      <c r="J1243" s="10"/>
      <c r="K1243" s="19"/>
      <c r="L1243" s="8"/>
      <c r="M1243" s="19"/>
    </row>
    <row r="1244" spans="1:13" s="11" customFormat="1">
      <c r="A1244" s="8"/>
      <c r="B1244" s="8"/>
      <c r="C1244" s="8"/>
      <c r="D1244" s="8"/>
      <c r="E1244" s="18"/>
      <c r="F1244" s="18"/>
      <c r="G1244" s="117"/>
      <c r="H1244" s="8"/>
      <c r="I1244" s="117"/>
      <c r="J1244" s="117"/>
      <c r="K1244" s="10"/>
      <c r="L1244" s="10"/>
      <c r="M1244" s="20"/>
    </row>
    <row r="1245" spans="1:13" s="11" customFormat="1">
      <c r="A1245" s="8"/>
      <c r="B1245" s="8"/>
      <c r="C1245" s="8"/>
      <c r="D1245" s="8"/>
      <c r="E1245" s="18"/>
      <c r="F1245" s="18"/>
      <c r="G1245" s="117"/>
      <c r="H1245" s="8"/>
      <c r="I1245" s="8"/>
      <c r="J1245" s="8"/>
      <c r="K1245" s="10"/>
      <c r="L1245" s="10"/>
      <c r="M1245" s="19"/>
    </row>
    <row r="1246" spans="1:13" s="11" customFormat="1">
      <c r="A1246" s="8"/>
      <c r="B1246" s="8"/>
      <c r="C1246" s="8"/>
      <c r="D1246" s="8"/>
      <c r="E1246" s="121"/>
      <c r="F1246" s="18"/>
      <c r="G1246" s="117"/>
      <c r="H1246" s="8"/>
      <c r="I1246" s="8"/>
      <c r="J1246" s="8"/>
      <c r="K1246" s="10"/>
      <c r="L1246" s="10"/>
      <c r="M1246" s="19"/>
    </row>
    <row r="1247" spans="1:13" s="11" customFormat="1">
      <c r="A1247" s="8"/>
      <c r="B1247" s="8"/>
      <c r="C1247" s="8"/>
      <c r="D1247" s="8"/>
      <c r="E1247" s="121"/>
      <c r="F1247" s="18"/>
      <c r="G1247" s="117"/>
      <c r="H1247" s="8"/>
      <c r="I1247" s="10"/>
      <c r="J1247" s="10"/>
      <c r="K1247" s="10"/>
      <c r="L1247" s="10"/>
      <c r="M1247" s="19"/>
    </row>
    <row r="1248" spans="1:13" s="11" customFormat="1">
      <c r="A1248" s="8"/>
      <c r="B1248" s="8"/>
      <c r="C1248" s="130"/>
      <c r="D1248" s="8"/>
      <c r="E1248" s="18"/>
      <c r="F1248" s="18"/>
      <c r="G1248" s="117"/>
      <c r="H1248" s="20"/>
      <c r="I1248" s="117"/>
      <c r="J1248" s="120"/>
      <c r="K1248" s="10"/>
      <c r="L1248" s="10"/>
      <c r="M1248" s="19"/>
    </row>
    <row r="1249" spans="1:13" s="11" customFormat="1">
      <c r="A1249" s="8"/>
      <c r="B1249" s="8"/>
      <c r="C1249" s="8"/>
      <c r="D1249" s="8"/>
      <c r="E1249" s="18"/>
      <c r="F1249" s="18"/>
      <c r="G1249" s="117"/>
      <c r="H1249" s="20"/>
      <c r="I1249" s="10"/>
      <c r="J1249" s="10"/>
      <c r="K1249" s="10"/>
      <c r="L1249" s="10"/>
      <c r="M1249" s="19"/>
    </row>
    <row r="1250" spans="1:13" s="11" customFormat="1">
      <c r="A1250" s="8"/>
      <c r="B1250" s="8"/>
      <c r="C1250" s="8"/>
      <c r="D1250" s="8"/>
      <c r="E1250" s="122"/>
      <c r="F1250" s="18"/>
      <c r="G1250" s="120"/>
      <c r="H1250" s="20"/>
      <c r="I1250" s="117"/>
      <c r="J1250" s="117"/>
      <c r="K1250" s="10"/>
      <c r="L1250" s="10"/>
      <c r="M1250" s="19"/>
    </row>
    <row r="1251" spans="1:13" s="11" customFormat="1">
      <c r="A1251" s="8"/>
      <c r="B1251" s="8"/>
      <c r="C1251" s="8"/>
      <c r="D1251" s="8"/>
      <c r="E1251" s="18"/>
      <c r="F1251" s="18"/>
      <c r="G1251" s="117"/>
      <c r="H1251" s="20"/>
      <c r="I1251" s="8"/>
      <c r="J1251" s="8"/>
      <c r="K1251" s="10"/>
      <c r="L1251" s="10"/>
      <c r="M1251" s="19"/>
    </row>
    <row r="1252" spans="1:13" s="11" customFormat="1">
      <c r="A1252" s="8"/>
      <c r="B1252" s="128"/>
      <c r="C1252" s="8"/>
      <c r="D1252" s="8"/>
      <c r="E1252" s="18"/>
      <c r="F1252" s="18"/>
      <c r="G1252" s="117"/>
      <c r="H1252" s="8"/>
      <c r="I1252" s="8"/>
      <c r="J1252" s="8"/>
      <c r="K1252" s="19"/>
      <c r="L1252" s="19"/>
      <c r="M1252" s="19"/>
    </row>
    <row r="1253" spans="1:13" s="11" customFormat="1">
      <c r="A1253" s="8"/>
      <c r="B1253" s="8"/>
      <c r="C1253" s="8"/>
      <c r="D1253" s="8"/>
      <c r="E1253" s="18"/>
      <c r="F1253" s="18"/>
      <c r="G1253" s="8"/>
      <c r="H1253" s="8"/>
      <c r="I1253" s="8"/>
      <c r="J1253" s="8"/>
      <c r="K1253" s="8"/>
      <c r="L1253" s="8"/>
      <c r="M1253" s="8"/>
    </row>
    <row r="1254" spans="1:13" s="11" customFormat="1">
      <c r="A1254" s="8"/>
      <c r="B1254" s="8"/>
      <c r="C1254" s="8"/>
      <c r="D1254" s="8"/>
      <c r="E1254" s="18"/>
      <c r="F1254" s="18"/>
      <c r="G1254" s="8"/>
      <c r="H1254" s="8"/>
      <c r="I1254" s="117"/>
      <c r="J1254" s="120"/>
      <c r="K1254" s="8"/>
      <c r="L1254" s="8"/>
      <c r="M1254" s="19"/>
    </row>
    <row r="1255" spans="1:13" s="11" customFormat="1">
      <c r="A1255" s="8"/>
      <c r="B1255" s="8"/>
      <c r="C1255" s="8"/>
      <c r="D1255" s="8"/>
      <c r="E1255" s="18"/>
      <c r="F1255" s="18"/>
      <c r="G1255" s="10"/>
      <c r="H1255" s="10"/>
      <c r="I1255" s="10"/>
      <c r="J1255" s="10"/>
      <c r="K1255" s="19"/>
      <c r="L1255" s="8"/>
      <c r="M1255" s="19"/>
    </row>
    <row r="1256" spans="1:13" s="11" customFormat="1">
      <c r="A1256" s="8"/>
      <c r="B1256" s="8"/>
      <c r="C1256" s="8"/>
      <c r="D1256" s="8"/>
      <c r="E1256" s="18"/>
      <c r="F1256" s="18"/>
      <c r="G1256" s="117"/>
      <c r="H1256" s="8"/>
      <c r="I1256" s="117"/>
      <c r="J1256" s="117"/>
      <c r="K1256" s="10"/>
      <c r="L1256" s="10"/>
      <c r="M1256" s="20"/>
    </row>
    <row r="1257" spans="1:13" s="11" customFormat="1">
      <c r="A1257" s="8"/>
      <c r="B1257" s="8"/>
      <c r="C1257" s="8"/>
      <c r="D1257" s="8"/>
      <c r="E1257" s="18"/>
      <c r="F1257" s="18"/>
      <c r="G1257" s="117"/>
      <c r="H1257" s="8"/>
      <c r="I1257" s="8"/>
      <c r="J1257" s="8"/>
      <c r="K1257" s="10"/>
      <c r="L1257" s="10"/>
      <c r="M1257" s="19"/>
    </row>
    <row r="1258" spans="1:13" s="11" customFormat="1">
      <c r="A1258" s="8"/>
      <c r="B1258" s="8"/>
      <c r="C1258" s="8"/>
      <c r="D1258" s="8"/>
      <c r="E1258" s="121"/>
      <c r="F1258" s="18"/>
      <c r="G1258" s="117"/>
      <c r="H1258" s="8"/>
      <c r="I1258" s="8"/>
      <c r="J1258" s="8"/>
      <c r="K1258" s="10"/>
      <c r="L1258" s="10"/>
      <c r="M1258" s="19"/>
    </row>
    <row r="1259" spans="1:13" s="11" customFormat="1">
      <c r="A1259" s="8"/>
      <c r="B1259" s="8"/>
      <c r="C1259" s="8"/>
      <c r="D1259" s="8"/>
      <c r="E1259" s="121"/>
      <c r="F1259" s="18"/>
      <c r="G1259" s="117"/>
      <c r="H1259" s="8"/>
      <c r="I1259" s="10"/>
      <c r="J1259" s="10"/>
      <c r="K1259" s="10"/>
      <c r="L1259" s="10"/>
      <c r="M1259" s="19"/>
    </row>
    <row r="1260" spans="1:13" s="11" customFormat="1">
      <c r="A1260" s="8"/>
      <c r="B1260" s="8"/>
      <c r="C1260" s="130"/>
      <c r="D1260" s="8"/>
      <c r="E1260" s="18"/>
      <c r="F1260" s="18"/>
      <c r="G1260" s="117"/>
      <c r="H1260" s="20"/>
      <c r="I1260" s="117"/>
      <c r="J1260" s="120"/>
      <c r="K1260" s="10"/>
      <c r="L1260" s="10"/>
      <c r="M1260" s="19"/>
    </row>
    <row r="1261" spans="1:13" s="11" customFormat="1">
      <c r="A1261" s="8"/>
      <c r="B1261" s="8"/>
      <c r="C1261" s="8"/>
      <c r="D1261" s="8"/>
      <c r="E1261" s="18"/>
      <c r="F1261" s="18"/>
      <c r="G1261" s="117"/>
      <c r="H1261" s="20"/>
      <c r="I1261" s="10"/>
      <c r="J1261" s="10"/>
      <c r="K1261" s="10"/>
      <c r="L1261" s="10"/>
      <c r="M1261" s="19"/>
    </row>
    <row r="1262" spans="1:13" s="11" customFormat="1">
      <c r="A1262" s="8"/>
      <c r="B1262" s="8"/>
      <c r="C1262" s="8"/>
      <c r="D1262" s="8"/>
      <c r="E1262" s="122"/>
      <c r="F1262" s="18"/>
      <c r="G1262" s="120"/>
      <c r="H1262" s="20"/>
      <c r="I1262" s="117"/>
      <c r="J1262" s="117"/>
      <c r="K1262" s="10"/>
      <c r="L1262" s="10"/>
      <c r="M1262" s="19"/>
    </row>
    <row r="1263" spans="1:13" s="11" customFormat="1">
      <c r="A1263" s="8"/>
      <c r="B1263" s="8"/>
      <c r="C1263" s="8"/>
      <c r="D1263" s="8"/>
      <c r="E1263" s="18"/>
      <c r="F1263" s="18"/>
      <c r="G1263" s="117"/>
      <c r="H1263" s="20"/>
      <c r="I1263" s="8"/>
      <c r="J1263" s="8"/>
      <c r="K1263" s="10"/>
      <c r="L1263" s="10"/>
      <c r="M1263" s="19"/>
    </row>
    <row r="1264" spans="1:13" s="11" customFormat="1">
      <c r="A1264" s="8"/>
      <c r="B1264" s="128"/>
      <c r="C1264" s="8"/>
      <c r="D1264" s="8"/>
      <c r="E1264" s="18"/>
      <c r="F1264" s="18"/>
      <c r="G1264" s="117"/>
      <c r="H1264" s="8"/>
      <c r="I1264" s="8"/>
      <c r="J1264" s="8"/>
      <c r="K1264" s="19"/>
      <c r="L1264" s="19"/>
      <c r="M1264" s="19"/>
    </row>
    <row r="1265" spans="1:13" s="11" customFormat="1">
      <c r="A1265" s="8"/>
      <c r="B1265" s="8"/>
      <c r="C1265" s="8"/>
      <c r="D1265" s="8"/>
      <c r="E1265" s="18"/>
      <c r="F1265" s="18"/>
      <c r="G1265" s="8"/>
      <c r="H1265" s="8"/>
      <c r="I1265" s="8"/>
      <c r="J1265" s="8"/>
      <c r="K1265" s="8"/>
      <c r="L1265" s="8"/>
      <c r="M1265" s="8"/>
    </row>
    <row r="1266" spans="1:13" s="11" customFormat="1">
      <c r="A1266" s="8"/>
      <c r="B1266" s="8"/>
      <c r="C1266" s="8"/>
      <c r="D1266" s="8"/>
      <c r="E1266" s="18"/>
      <c r="F1266" s="18"/>
      <c r="G1266" s="8"/>
      <c r="H1266" s="8"/>
      <c r="I1266" s="117"/>
      <c r="J1266" s="120"/>
      <c r="K1266" s="8"/>
      <c r="L1266" s="8"/>
      <c r="M1266" s="19"/>
    </row>
    <row r="1267" spans="1:13" s="11" customFormat="1">
      <c r="A1267" s="8"/>
      <c r="B1267" s="8"/>
      <c r="C1267" s="8"/>
      <c r="D1267" s="8"/>
      <c r="E1267" s="18"/>
      <c r="F1267" s="18"/>
      <c r="G1267" s="10"/>
      <c r="H1267" s="10"/>
      <c r="I1267" s="10"/>
      <c r="J1267" s="10"/>
      <c r="K1267" s="19"/>
      <c r="L1267" s="8"/>
      <c r="M1267" s="19"/>
    </row>
    <row r="1268" spans="1:13" s="11" customFormat="1">
      <c r="A1268" s="8"/>
      <c r="B1268" s="8"/>
      <c r="C1268" s="87"/>
      <c r="D1268" s="8"/>
      <c r="E1268" s="18"/>
      <c r="F1268" s="18"/>
      <c r="G1268" s="117"/>
      <c r="H1268" s="8"/>
      <c r="I1268" s="117"/>
      <c r="J1268" s="117"/>
      <c r="K1268" s="10"/>
      <c r="L1268" s="10"/>
      <c r="M1268" s="20"/>
    </row>
    <row r="1269" spans="1:13" s="11" customFormat="1">
      <c r="A1269" s="8"/>
      <c r="B1269" s="8"/>
      <c r="C1269" s="8"/>
      <c r="D1269" s="8"/>
      <c r="E1269" s="18"/>
      <c r="F1269" s="18"/>
      <c r="G1269" s="117"/>
      <c r="H1269" s="8"/>
      <c r="I1269" s="8"/>
      <c r="J1269" s="8"/>
      <c r="K1269" s="10"/>
      <c r="L1269" s="10"/>
      <c r="M1269" s="19"/>
    </row>
    <row r="1270" spans="1:13" s="11" customFormat="1">
      <c r="A1270" s="8"/>
      <c r="B1270" s="8"/>
      <c r="C1270" s="8"/>
      <c r="D1270" s="8"/>
      <c r="E1270" s="121"/>
      <c r="F1270" s="18"/>
      <c r="G1270" s="117"/>
      <c r="H1270" s="8"/>
      <c r="I1270" s="8"/>
      <c r="J1270" s="8"/>
      <c r="K1270" s="10"/>
      <c r="L1270" s="10"/>
      <c r="M1270" s="19"/>
    </row>
    <row r="1271" spans="1:13" s="11" customFormat="1">
      <c r="A1271" s="8"/>
      <c r="B1271" s="8"/>
      <c r="C1271" s="8"/>
      <c r="D1271" s="8"/>
      <c r="E1271" s="121"/>
      <c r="F1271" s="18"/>
      <c r="G1271" s="117"/>
      <c r="H1271" s="8"/>
      <c r="I1271" s="10"/>
      <c r="J1271" s="10"/>
      <c r="K1271" s="10"/>
      <c r="L1271" s="10"/>
      <c r="M1271" s="19"/>
    </row>
    <row r="1272" spans="1:13" s="11" customFormat="1">
      <c r="A1272" s="8"/>
      <c r="B1272" s="8"/>
      <c r="C1272" s="8"/>
      <c r="D1272" s="8"/>
      <c r="E1272" s="18"/>
      <c r="F1272" s="18"/>
      <c r="G1272" s="117"/>
      <c r="H1272" s="20"/>
      <c r="I1272" s="117"/>
      <c r="J1272" s="120"/>
      <c r="K1272" s="10"/>
      <c r="L1272" s="10"/>
      <c r="M1272" s="19"/>
    </row>
    <row r="1273" spans="1:13" s="11" customFormat="1">
      <c r="A1273" s="8"/>
      <c r="B1273" s="8"/>
      <c r="C1273" s="130"/>
      <c r="D1273" s="8"/>
      <c r="E1273" s="18"/>
      <c r="F1273" s="18"/>
      <c r="G1273" s="117"/>
      <c r="H1273" s="20"/>
      <c r="I1273" s="10"/>
      <c r="J1273" s="10"/>
      <c r="K1273" s="10"/>
      <c r="L1273" s="10"/>
      <c r="M1273" s="19"/>
    </row>
    <row r="1274" spans="1:13" s="11" customFormat="1">
      <c r="A1274" s="8"/>
      <c r="B1274" s="8"/>
      <c r="C1274" s="8"/>
      <c r="D1274" s="8"/>
      <c r="E1274" s="122"/>
      <c r="F1274" s="18"/>
      <c r="G1274" s="120"/>
      <c r="H1274" s="20"/>
      <c r="I1274" s="117"/>
      <c r="J1274" s="117"/>
      <c r="K1274" s="10"/>
      <c r="L1274" s="10"/>
      <c r="M1274" s="19"/>
    </row>
    <row r="1275" spans="1:13" s="11" customFormat="1">
      <c r="A1275" s="87"/>
      <c r="B1275" s="87"/>
      <c r="C1275" s="8"/>
      <c r="D1275" s="87"/>
      <c r="E1275" s="87"/>
      <c r="F1275" s="87"/>
      <c r="G1275" s="87"/>
      <c r="H1275" s="87"/>
      <c r="I1275" s="87"/>
      <c r="J1275" s="87"/>
      <c r="K1275" s="87"/>
      <c r="L1275" s="87"/>
      <c r="M1275" s="87"/>
    </row>
    <row r="1276" spans="1:13" s="11" customFormat="1">
      <c r="A1276" s="8"/>
      <c r="B1276" s="8"/>
      <c r="C1276" s="8"/>
      <c r="D1276" s="8"/>
      <c r="E1276" s="18"/>
      <c r="F1276" s="18"/>
      <c r="G1276" s="117"/>
      <c r="H1276" s="20"/>
      <c r="I1276" s="8"/>
      <c r="J1276" s="8"/>
      <c r="K1276" s="10"/>
      <c r="L1276" s="10"/>
      <c r="M1276" s="19"/>
    </row>
    <row r="1277" spans="1:13" s="11" customFormat="1">
      <c r="A1277" s="8"/>
      <c r="B1277" s="128"/>
      <c r="C1277" s="8"/>
      <c r="D1277" s="8"/>
      <c r="E1277" s="18"/>
      <c r="F1277" s="18"/>
      <c r="G1277" s="117"/>
      <c r="H1277" s="8"/>
      <c r="I1277" s="8"/>
      <c r="J1277" s="8"/>
      <c r="K1277" s="19"/>
      <c r="L1277" s="19"/>
      <c r="M1277" s="19"/>
    </row>
    <row r="1278" spans="1:13" s="11" customFormat="1">
      <c r="A1278" s="8"/>
      <c r="B1278" s="8"/>
      <c r="C1278" s="8"/>
      <c r="D1278" s="8"/>
      <c r="E1278" s="18"/>
      <c r="F1278" s="18"/>
      <c r="G1278" s="8"/>
      <c r="H1278" s="8"/>
      <c r="I1278" s="8"/>
      <c r="J1278" s="8"/>
      <c r="K1278" s="8"/>
      <c r="L1278" s="8"/>
      <c r="M1278" s="8"/>
    </row>
    <row r="1279" spans="1:13" s="11" customFormat="1">
      <c r="A1279" s="8"/>
      <c r="B1279" s="8"/>
      <c r="C1279" s="8"/>
      <c r="D1279" s="8"/>
      <c r="E1279" s="18"/>
      <c r="F1279" s="18"/>
      <c r="G1279" s="8"/>
      <c r="H1279" s="8"/>
      <c r="I1279" s="117"/>
      <c r="J1279" s="120"/>
      <c r="K1279" s="8"/>
      <c r="L1279" s="8"/>
      <c r="M1279" s="19"/>
    </row>
    <row r="1280" spans="1:13" s="11" customFormat="1">
      <c r="A1280" s="8"/>
      <c r="B1280" s="8"/>
      <c r="C1280" s="8"/>
      <c r="D1280" s="8"/>
      <c r="E1280" s="18"/>
      <c r="F1280" s="18"/>
      <c r="G1280" s="10"/>
      <c r="H1280" s="10"/>
      <c r="I1280" s="10"/>
      <c r="J1280" s="10"/>
      <c r="K1280" s="19"/>
      <c r="L1280" s="8"/>
      <c r="M1280" s="19"/>
    </row>
    <row r="1281" spans="1:13" s="11" customFormat="1">
      <c r="A1281" s="8"/>
      <c r="B1281" s="8"/>
      <c r="C1281" s="8"/>
      <c r="D1281" s="8"/>
      <c r="E1281" s="18"/>
      <c r="F1281" s="18"/>
      <c r="G1281" s="117"/>
      <c r="H1281" s="8"/>
      <c r="I1281" s="117"/>
      <c r="J1281" s="117"/>
      <c r="K1281" s="10"/>
      <c r="L1281" s="10"/>
      <c r="M1281" s="20"/>
    </row>
    <row r="1282" spans="1:13" s="11" customFormat="1">
      <c r="A1282" s="8"/>
      <c r="B1282" s="8"/>
      <c r="C1282" s="8"/>
      <c r="D1282" s="8"/>
      <c r="E1282" s="18"/>
      <c r="F1282" s="18"/>
      <c r="G1282" s="117"/>
      <c r="H1282" s="8"/>
      <c r="I1282" s="8"/>
      <c r="J1282" s="8"/>
      <c r="K1282" s="10"/>
      <c r="L1282" s="10"/>
      <c r="M1282" s="19"/>
    </row>
    <row r="1283" spans="1:13" s="11" customFormat="1">
      <c r="A1283" s="8"/>
      <c r="B1283" s="8"/>
      <c r="C1283" s="8"/>
      <c r="D1283" s="8"/>
      <c r="E1283" s="121"/>
      <c r="F1283" s="18"/>
      <c r="G1283" s="117"/>
      <c r="H1283" s="8"/>
      <c r="I1283" s="8"/>
      <c r="J1283" s="8"/>
      <c r="K1283" s="10"/>
      <c r="L1283" s="10"/>
      <c r="M1283" s="19"/>
    </row>
    <row r="1284" spans="1:13" s="11" customFormat="1">
      <c r="A1284" s="8"/>
      <c r="B1284" s="8"/>
      <c r="C1284" s="8"/>
      <c r="D1284" s="8"/>
      <c r="E1284" s="121"/>
      <c r="F1284" s="18"/>
      <c r="G1284" s="117"/>
      <c r="H1284" s="8"/>
      <c r="I1284" s="10"/>
      <c r="J1284" s="10"/>
      <c r="K1284" s="10"/>
      <c r="L1284" s="10"/>
      <c r="M1284" s="19"/>
    </row>
    <row r="1285" spans="1:13" s="11" customFormat="1">
      <c r="A1285" s="8"/>
      <c r="B1285" s="8"/>
      <c r="C1285" s="130"/>
      <c r="D1285" s="8"/>
      <c r="E1285" s="18"/>
      <c r="F1285" s="18"/>
      <c r="G1285" s="117"/>
      <c r="H1285" s="20"/>
      <c r="I1285" s="117"/>
      <c r="J1285" s="120"/>
      <c r="K1285" s="10"/>
      <c r="L1285" s="10"/>
      <c r="M1285" s="19"/>
    </row>
    <row r="1286" spans="1:13" s="11" customFormat="1">
      <c r="A1286" s="8"/>
      <c r="B1286" s="8"/>
      <c r="C1286" s="8"/>
      <c r="D1286" s="8"/>
      <c r="E1286" s="18"/>
      <c r="F1286" s="18"/>
      <c r="G1286" s="117"/>
      <c r="H1286" s="20"/>
      <c r="I1286" s="10"/>
      <c r="J1286" s="10"/>
      <c r="K1286" s="10"/>
      <c r="L1286" s="10"/>
      <c r="M1286" s="19"/>
    </row>
    <row r="1287" spans="1:13" s="11" customFormat="1">
      <c r="A1287" s="8"/>
      <c r="B1287" s="8"/>
      <c r="C1287" s="8"/>
      <c r="D1287" s="8"/>
      <c r="E1287" s="122"/>
      <c r="F1287" s="18"/>
      <c r="G1287" s="120"/>
      <c r="H1287" s="20"/>
      <c r="I1287" s="117"/>
      <c r="J1287" s="117"/>
      <c r="K1287" s="10"/>
      <c r="L1287" s="10"/>
      <c r="M1287" s="19"/>
    </row>
    <row r="1288" spans="1:13" s="11" customFormat="1">
      <c r="A1288" s="8"/>
      <c r="B1288" s="8"/>
      <c r="C1288" s="8"/>
      <c r="D1288" s="8"/>
      <c r="E1288" s="18"/>
      <c r="F1288" s="18"/>
      <c r="G1288" s="117"/>
      <c r="H1288" s="20"/>
      <c r="I1288" s="8"/>
      <c r="J1288" s="8"/>
      <c r="K1288" s="10"/>
      <c r="L1288" s="10"/>
      <c r="M1288" s="19"/>
    </row>
    <row r="1289" spans="1:13" s="11" customFormat="1">
      <c r="A1289" s="8"/>
      <c r="B1289" s="128"/>
      <c r="C1289" s="8"/>
      <c r="D1289" s="8"/>
      <c r="E1289" s="18"/>
      <c r="F1289" s="18"/>
      <c r="G1289" s="117"/>
      <c r="H1289" s="8"/>
      <c r="I1289" s="8"/>
      <c r="J1289" s="8"/>
      <c r="K1289" s="19"/>
      <c r="L1289" s="19"/>
      <c r="M1289" s="19"/>
    </row>
    <row r="1290" spans="1:13" s="11" customFormat="1">
      <c r="A1290" s="8"/>
      <c r="B1290" s="8"/>
      <c r="C1290" s="8"/>
      <c r="D1290" s="8"/>
      <c r="E1290" s="18"/>
      <c r="F1290" s="18"/>
      <c r="G1290" s="8"/>
      <c r="H1290" s="8"/>
      <c r="I1290" s="8"/>
      <c r="J1290" s="8"/>
      <c r="K1290" s="8"/>
      <c r="L1290" s="8"/>
      <c r="M1290" s="8"/>
    </row>
    <row r="1291" spans="1:13" s="11" customFormat="1">
      <c r="A1291" s="8"/>
      <c r="B1291" s="8"/>
      <c r="C1291" s="8"/>
      <c r="D1291" s="8"/>
      <c r="E1291" s="18"/>
      <c r="F1291" s="18"/>
      <c r="G1291" s="8"/>
      <c r="H1291" s="8"/>
      <c r="I1291" s="117"/>
      <c r="J1291" s="120"/>
      <c r="K1291" s="8"/>
      <c r="L1291" s="8"/>
      <c r="M1291" s="19"/>
    </row>
    <row r="1292" spans="1:13" s="11" customFormat="1">
      <c r="A1292" s="8"/>
      <c r="B1292" s="8"/>
      <c r="C1292" s="8"/>
      <c r="D1292" s="8"/>
      <c r="E1292" s="18"/>
      <c r="F1292" s="18"/>
      <c r="G1292" s="10"/>
      <c r="H1292" s="10"/>
      <c r="I1292" s="10"/>
      <c r="J1292" s="10"/>
      <c r="K1292" s="19"/>
      <c r="L1292" s="8"/>
      <c r="M1292" s="19"/>
    </row>
    <row r="1293" spans="1:13" s="11" customFormat="1">
      <c r="A1293" s="8"/>
      <c r="B1293" s="8"/>
      <c r="C1293" s="8"/>
      <c r="D1293" s="8"/>
      <c r="E1293" s="18"/>
      <c r="F1293" s="18"/>
      <c r="G1293" s="117"/>
      <c r="H1293" s="8"/>
      <c r="I1293" s="117"/>
      <c r="J1293" s="117"/>
      <c r="K1293" s="10"/>
      <c r="L1293" s="10"/>
      <c r="M1293" s="20"/>
    </row>
    <row r="1294" spans="1:13" s="11" customFormat="1">
      <c r="A1294" s="8"/>
      <c r="B1294" s="8"/>
      <c r="C1294" s="8"/>
      <c r="D1294" s="8"/>
      <c r="E1294" s="18"/>
      <c r="F1294" s="18"/>
      <c r="G1294" s="117"/>
      <c r="H1294" s="8"/>
      <c r="I1294" s="8"/>
      <c r="J1294" s="8"/>
      <c r="K1294" s="10"/>
      <c r="L1294" s="10"/>
      <c r="M1294" s="19"/>
    </row>
    <row r="1295" spans="1:13" s="11" customFormat="1">
      <c r="A1295" s="8"/>
      <c r="B1295" s="8"/>
      <c r="C1295" s="8"/>
      <c r="D1295" s="8"/>
      <c r="E1295" s="121"/>
      <c r="F1295" s="18"/>
      <c r="G1295" s="117"/>
      <c r="H1295" s="8"/>
      <c r="I1295" s="8"/>
      <c r="J1295" s="8"/>
      <c r="K1295" s="10"/>
      <c r="L1295" s="10"/>
      <c r="M1295" s="19"/>
    </row>
    <row r="1296" spans="1:13" s="11" customFormat="1">
      <c r="A1296" s="8"/>
      <c r="B1296" s="8"/>
      <c r="C1296" s="8"/>
      <c r="D1296" s="8"/>
      <c r="E1296" s="121"/>
      <c r="F1296" s="18"/>
      <c r="G1296" s="117"/>
      <c r="H1296" s="8"/>
      <c r="I1296" s="10"/>
      <c r="J1296" s="10"/>
      <c r="K1296" s="10"/>
      <c r="L1296" s="10"/>
      <c r="M1296" s="19"/>
    </row>
    <row r="1297" spans="1:13" s="11" customFormat="1">
      <c r="A1297" s="8"/>
      <c r="B1297" s="8"/>
      <c r="C1297" s="130"/>
      <c r="D1297" s="8"/>
      <c r="E1297" s="18"/>
      <c r="F1297" s="18"/>
      <c r="G1297" s="117"/>
      <c r="H1297" s="20"/>
      <c r="I1297" s="117"/>
      <c r="J1297" s="120"/>
      <c r="K1297" s="10"/>
      <c r="L1297" s="10"/>
      <c r="M1297" s="19"/>
    </row>
    <row r="1298" spans="1:13" s="11" customFormat="1">
      <c r="A1298" s="8"/>
      <c r="B1298" s="8"/>
      <c r="C1298" s="8"/>
      <c r="D1298" s="8"/>
      <c r="E1298" s="18"/>
      <c r="F1298" s="18"/>
      <c r="G1298" s="117"/>
      <c r="H1298" s="20"/>
      <c r="I1298" s="10"/>
      <c r="J1298" s="10"/>
      <c r="K1298" s="10"/>
      <c r="L1298" s="10"/>
      <c r="M1298" s="19"/>
    </row>
    <row r="1299" spans="1:13" s="11" customFormat="1">
      <c r="A1299" s="8"/>
      <c r="B1299" s="8"/>
      <c r="C1299" s="8"/>
      <c r="D1299" s="8"/>
      <c r="E1299" s="122"/>
      <c r="F1299" s="18"/>
      <c r="G1299" s="120"/>
      <c r="H1299" s="20"/>
      <c r="I1299" s="117"/>
      <c r="J1299" s="117"/>
      <c r="K1299" s="10"/>
      <c r="L1299" s="10"/>
      <c r="M1299" s="19"/>
    </row>
    <row r="1300" spans="1:13" s="11" customFormat="1">
      <c r="A1300" s="8"/>
      <c r="B1300" s="8"/>
      <c r="C1300" s="8"/>
      <c r="D1300" s="8"/>
      <c r="E1300" s="18"/>
      <c r="F1300" s="18"/>
      <c r="G1300" s="117"/>
      <c r="H1300" s="20"/>
      <c r="I1300" s="8"/>
      <c r="J1300" s="8"/>
      <c r="K1300" s="10"/>
      <c r="L1300" s="10"/>
      <c r="M1300" s="19"/>
    </row>
    <row r="1301" spans="1:13" s="11" customFormat="1">
      <c r="A1301" s="8"/>
      <c r="B1301" s="128"/>
      <c r="C1301" s="8"/>
      <c r="D1301" s="8"/>
      <c r="E1301" s="18"/>
      <c r="F1301" s="18"/>
      <c r="G1301" s="117"/>
      <c r="H1301" s="8"/>
      <c r="I1301" s="8"/>
      <c r="J1301" s="8"/>
      <c r="K1301" s="19"/>
      <c r="L1301" s="19"/>
      <c r="M1301" s="19"/>
    </row>
    <row r="1302" spans="1:13" s="11" customFormat="1">
      <c r="A1302" s="8"/>
      <c r="B1302" s="8"/>
      <c r="C1302" s="8"/>
      <c r="D1302" s="8"/>
      <c r="E1302" s="18"/>
      <c r="F1302" s="18"/>
      <c r="G1302" s="8"/>
      <c r="H1302" s="8"/>
      <c r="I1302" s="8"/>
      <c r="J1302" s="8"/>
      <c r="K1302" s="8"/>
      <c r="L1302" s="8"/>
      <c r="M1302" s="8"/>
    </row>
    <row r="1303" spans="1:13" s="11" customFormat="1">
      <c r="A1303" s="8"/>
      <c r="B1303" s="8"/>
      <c r="C1303" s="87"/>
      <c r="D1303" s="8"/>
      <c r="E1303" s="18"/>
      <c r="F1303" s="18"/>
      <c r="G1303" s="8"/>
      <c r="H1303" s="8"/>
      <c r="I1303" s="117"/>
      <c r="J1303" s="120"/>
      <c r="K1303" s="8"/>
      <c r="L1303" s="8"/>
      <c r="M1303" s="19"/>
    </row>
    <row r="1304" spans="1:13" s="11" customFormat="1">
      <c r="A1304" s="8"/>
      <c r="B1304" s="8"/>
      <c r="C1304" s="8"/>
      <c r="D1304" s="8"/>
      <c r="E1304" s="18"/>
      <c r="F1304" s="18"/>
      <c r="G1304" s="10"/>
      <c r="H1304" s="10"/>
      <c r="I1304" s="10"/>
      <c r="J1304" s="10"/>
      <c r="K1304" s="19"/>
      <c r="L1304" s="8"/>
      <c r="M1304" s="19"/>
    </row>
    <row r="1305" spans="1:13" s="11" customFormat="1">
      <c r="A1305" s="8"/>
      <c r="B1305" s="8"/>
      <c r="C1305" s="8"/>
      <c r="D1305" s="8"/>
      <c r="E1305" s="18"/>
      <c r="F1305" s="18"/>
      <c r="G1305" s="117"/>
      <c r="H1305" s="8"/>
      <c r="I1305" s="117"/>
      <c r="J1305" s="117"/>
      <c r="K1305" s="10"/>
      <c r="L1305" s="10"/>
      <c r="M1305" s="20"/>
    </row>
    <row r="1306" spans="1:13" s="11" customFormat="1">
      <c r="A1306" s="8"/>
      <c r="B1306" s="8"/>
      <c r="C1306" s="8"/>
      <c r="D1306" s="8"/>
      <c r="E1306" s="18"/>
      <c r="F1306" s="18"/>
      <c r="G1306" s="117"/>
      <c r="H1306" s="8"/>
      <c r="I1306" s="8"/>
      <c r="J1306" s="8"/>
      <c r="K1306" s="10"/>
      <c r="L1306" s="10"/>
      <c r="M1306" s="19"/>
    </row>
    <row r="1307" spans="1:13" s="11" customFormat="1">
      <c r="A1307" s="8"/>
      <c r="B1307" s="8"/>
      <c r="C1307" s="8"/>
      <c r="D1307" s="8"/>
      <c r="E1307" s="18"/>
      <c r="F1307" s="18"/>
      <c r="G1307" s="117"/>
      <c r="H1307" s="8"/>
      <c r="I1307" s="117"/>
      <c r="J1307" s="117"/>
      <c r="K1307" s="10"/>
      <c r="L1307" s="10"/>
      <c r="M1307" s="20"/>
    </row>
    <row r="1308" spans="1:13" s="11" customFormat="1">
      <c r="A1308" s="8"/>
      <c r="B1308" s="8"/>
      <c r="C1308" s="8"/>
      <c r="D1308" s="8"/>
      <c r="E1308" s="18"/>
      <c r="F1308" s="18"/>
      <c r="G1308" s="117"/>
      <c r="H1308" s="8"/>
      <c r="I1308" s="8"/>
      <c r="J1308" s="8"/>
      <c r="K1308" s="10"/>
      <c r="L1308" s="10"/>
      <c r="M1308" s="19"/>
    </row>
    <row r="1309" spans="1:13" s="11" customFormat="1">
      <c r="A1309" s="8"/>
      <c r="B1309" s="8"/>
      <c r="C1309" s="8"/>
      <c r="D1309" s="8"/>
      <c r="E1309" s="121"/>
      <c r="F1309" s="18"/>
      <c r="G1309" s="117"/>
      <c r="H1309" s="8"/>
      <c r="I1309" s="8"/>
      <c r="J1309" s="8"/>
      <c r="K1309" s="10"/>
      <c r="L1309" s="10"/>
      <c r="M1309" s="19"/>
    </row>
    <row r="1310" spans="1:13" s="11" customFormat="1">
      <c r="A1310" s="8"/>
      <c r="B1310" s="8"/>
      <c r="C1310" s="130"/>
      <c r="D1310" s="8"/>
      <c r="E1310" s="121"/>
      <c r="F1310" s="18"/>
      <c r="G1310" s="117"/>
      <c r="H1310" s="8"/>
      <c r="I1310" s="10"/>
      <c r="J1310" s="10"/>
      <c r="K1310" s="10"/>
      <c r="L1310" s="10"/>
      <c r="M1310" s="19"/>
    </row>
    <row r="1311" spans="1:13" s="11" customFormat="1">
      <c r="A1311" s="8"/>
      <c r="B1311" s="8"/>
      <c r="C1311" s="8"/>
      <c r="D1311" s="8"/>
      <c r="E1311" s="18"/>
      <c r="F1311" s="18"/>
      <c r="G1311" s="117"/>
      <c r="H1311" s="20"/>
      <c r="I1311" s="117"/>
      <c r="J1311" s="120"/>
      <c r="K1311" s="10"/>
      <c r="L1311" s="10"/>
      <c r="M1311" s="19"/>
    </row>
    <row r="1312" spans="1:13" s="11" customFormat="1">
      <c r="A1312" s="8"/>
      <c r="B1312" s="8"/>
      <c r="C1312" s="8"/>
      <c r="D1312" s="8"/>
      <c r="E1312" s="18"/>
      <c r="F1312" s="18"/>
      <c r="G1312" s="117"/>
      <c r="H1312" s="20"/>
      <c r="I1312" s="10"/>
      <c r="J1312" s="10"/>
      <c r="K1312" s="10"/>
      <c r="L1312" s="10"/>
      <c r="M1312" s="19"/>
    </row>
    <row r="1313" spans="1:13" s="11" customFormat="1">
      <c r="A1313" s="8"/>
      <c r="B1313" s="8"/>
      <c r="C1313" s="8"/>
      <c r="D1313" s="8"/>
      <c r="E1313" s="122"/>
      <c r="F1313" s="18"/>
      <c r="G1313" s="120"/>
      <c r="H1313" s="20"/>
      <c r="I1313" s="117"/>
      <c r="J1313" s="117"/>
      <c r="K1313" s="10"/>
      <c r="L1313" s="10"/>
      <c r="M1313" s="19"/>
    </row>
    <row r="1314" spans="1:13" s="11" customFormat="1">
      <c r="A1314" s="8"/>
      <c r="B1314" s="8"/>
      <c r="C1314" s="8"/>
      <c r="D1314" s="8"/>
      <c r="E1314" s="18"/>
      <c r="F1314" s="18"/>
      <c r="G1314" s="117"/>
      <c r="H1314" s="20"/>
      <c r="I1314" s="8"/>
      <c r="J1314" s="8"/>
      <c r="K1314" s="10"/>
      <c r="L1314" s="10"/>
      <c r="M1314" s="19"/>
    </row>
    <row r="1315" spans="1:13" s="11" customFormat="1">
      <c r="A1315" s="8"/>
      <c r="B1315" s="128"/>
      <c r="C1315" s="8"/>
      <c r="D1315" s="8"/>
      <c r="E1315" s="18"/>
      <c r="F1315" s="18"/>
      <c r="G1315" s="117"/>
      <c r="H1315" s="8"/>
      <c r="I1315" s="8"/>
      <c r="J1315" s="8"/>
      <c r="K1315" s="19"/>
      <c r="L1315" s="19"/>
      <c r="M1315" s="19"/>
    </row>
    <row r="1316" spans="1:13" s="11" customFormat="1">
      <c r="A1316" s="87"/>
      <c r="B1316" s="87"/>
      <c r="C1316" s="8"/>
      <c r="D1316" s="87"/>
      <c r="E1316" s="87"/>
      <c r="F1316" s="87"/>
      <c r="G1316" s="87"/>
      <c r="H1316" s="87"/>
      <c r="I1316" s="87"/>
      <c r="J1316" s="87"/>
      <c r="K1316" s="87"/>
      <c r="L1316" s="87"/>
      <c r="M1316" s="87"/>
    </row>
    <row r="1317" spans="1:13" s="11" customFormat="1">
      <c r="A1317" s="8"/>
      <c r="B1317" s="8"/>
      <c r="C1317" s="8"/>
      <c r="D1317" s="8"/>
      <c r="E1317" s="18"/>
      <c r="F1317" s="18"/>
      <c r="G1317" s="8"/>
      <c r="H1317" s="8"/>
      <c r="I1317" s="8"/>
      <c r="J1317" s="8"/>
      <c r="K1317" s="8"/>
      <c r="L1317" s="8"/>
      <c r="M1317" s="8"/>
    </row>
    <row r="1318" spans="1:13" s="11" customFormat="1">
      <c r="A1318" s="8"/>
      <c r="B1318" s="8"/>
      <c r="C1318" s="8"/>
      <c r="D1318" s="8"/>
      <c r="E1318" s="18"/>
      <c r="F1318" s="18"/>
      <c r="G1318" s="8"/>
      <c r="H1318" s="8"/>
      <c r="I1318" s="117"/>
      <c r="J1318" s="120"/>
      <c r="K1318" s="8"/>
      <c r="L1318" s="8"/>
      <c r="M1318" s="19"/>
    </row>
    <row r="1319" spans="1:13" s="11" customFormat="1">
      <c r="A1319" s="8"/>
      <c r="B1319" s="8"/>
      <c r="C1319" s="8"/>
      <c r="D1319" s="8"/>
      <c r="E1319" s="18"/>
      <c r="F1319" s="18"/>
      <c r="G1319" s="10"/>
      <c r="H1319" s="10"/>
      <c r="I1319" s="10"/>
      <c r="J1319" s="10"/>
      <c r="K1319" s="19"/>
      <c r="L1319" s="8"/>
      <c r="M1319" s="19"/>
    </row>
    <row r="1320" spans="1:13" s="11" customFormat="1">
      <c r="A1320" s="8"/>
      <c r="B1320" s="8"/>
      <c r="C1320" s="8"/>
      <c r="D1320" s="8"/>
      <c r="E1320" s="18"/>
      <c r="F1320" s="18"/>
      <c r="G1320" s="117"/>
      <c r="H1320" s="8"/>
      <c r="I1320" s="117"/>
      <c r="J1320" s="117"/>
      <c r="K1320" s="10"/>
      <c r="L1320" s="10"/>
      <c r="M1320" s="20"/>
    </row>
    <row r="1321" spans="1:13" s="11" customFormat="1">
      <c r="A1321" s="8"/>
      <c r="B1321" s="8"/>
      <c r="C1321" s="8"/>
      <c r="D1321" s="8"/>
      <c r="E1321" s="18"/>
      <c r="F1321" s="18"/>
      <c r="G1321" s="117"/>
      <c r="H1321" s="8"/>
      <c r="I1321" s="8"/>
      <c r="J1321" s="8"/>
      <c r="K1321" s="10"/>
      <c r="L1321" s="10"/>
      <c r="M1321" s="19"/>
    </row>
    <row r="1322" spans="1:13" s="11" customFormat="1">
      <c r="A1322" s="8"/>
      <c r="B1322" s="8"/>
      <c r="C1322" s="130"/>
      <c r="D1322" s="8"/>
      <c r="E1322" s="121"/>
      <c r="F1322" s="18"/>
      <c r="G1322" s="117"/>
      <c r="H1322" s="8"/>
      <c r="I1322" s="8"/>
      <c r="J1322" s="8"/>
      <c r="K1322" s="10"/>
      <c r="L1322" s="10"/>
      <c r="M1322" s="19"/>
    </row>
    <row r="1323" spans="1:13" s="11" customFormat="1">
      <c r="A1323" s="8"/>
      <c r="B1323" s="8"/>
      <c r="C1323" s="8"/>
      <c r="D1323" s="8"/>
      <c r="E1323" s="121"/>
      <c r="F1323" s="18"/>
      <c r="G1323" s="117"/>
      <c r="H1323" s="8"/>
      <c r="I1323" s="10"/>
      <c r="J1323" s="10"/>
      <c r="K1323" s="10"/>
      <c r="L1323" s="10"/>
      <c r="M1323" s="19"/>
    </row>
    <row r="1324" spans="1:13" s="11" customFormat="1">
      <c r="A1324" s="8"/>
      <c r="B1324" s="8"/>
      <c r="C1324" s="8"/>
      <c r="D1324" s="8"/>
      <c r="E1324" s="18"/>
      <c r="F1324" s="18"/>
      <c r="G1324" s="117"/>
      <c r="H1324" s="20"/>
      <c r="I1324" s="117"/>
      <c r="J1324" s="120"/>
      <c r="K1324" s="10"/>
      <c r="L1324" s="10"/>
      <c r="M1324" s="19"/>
    </row>
    <row r="1325" spans="1:13" s="11" customFormat="1">
      <c r="A1325" s="8"/>
      <c r="B1325" s="8"/>
      <c r="C1325" s="8"/>
      <c r="D1325" s="8"/>
      <c r="E1325" s="18"/>
      <c r="F1325" s="18"/>
      <c r="G1325" s="117"/>
      <c r="H1325" s="20"/>
      <c r="I1325" s="10"/>
      <c r="J1325" s="10"/>
      <c r="K1325" s="10"/>
      <c r="L1325" s="10"/>
      <c r="M1325" s="19"/>
    </row>
    <row r="1326" spans="1:13" s="11" customFormat="1">
      <c r="A1326" s="8"/>
      <c r="B1326" s="8"/>
      <c r="C1326" s="8"/>
      <c r="D1326" s="8"/>
      <c r="E1326" s="122"/>
      <c r="F1326" s="18"/>
      <c r="G1326" s="120"/>
      <c r="H1326" s="20"/>
      <c r="I1326" s="117"/>
      <c r="J1326" s="117"/>
      <c r="K1326" s="10"/>
      <c r="L1326" s="10"/>
      <c r="M1326" s="19"/>
    </row>
    <row r="1327" spans="1:13" s="11" customFormat="1">
      <c r="A1327" s="8"/>
      <c r="B1327" s="8"/>
      <c r="C1327" s="8"/>
      <c r="D1327" s="8"/>
      <c r="E1327" s="18"/>
      <c r="F1327" s="18"/>
      <c r="G1327" s="117"/>
      <c r="H1327" s="20"/>
      <c r="I1327" s="8"/>
      <c r="J1327" s="8"/>
      <c r="K1327" s="10"/>
      <c r="L1327" s="10"/>
      <c r="M1327" s="19"/>
    </row>
    <row r="1328" spans="1:13" s="11" customFormat="1">
      <c r="A1328" s="8"/>
      <c r="B1328" s="128"/>
      <c r="C1328" s="8"/>
      <c r="D1328" s="8"/>
      <c r="E1328" s="18"/>
      <c r="F1328" s="18"/>
      <c r="G1328" s="117"/>
      <c r="H1328" s="8"/>
      <c r="I1328" s="8"/>
      <c r="J1328" s="8"/>
      <c r="K1328" s="19"/>
      <c r="L1328" s="19"/>
      <c r="M1328" s="19"/>
    </row>
    <row r="1329" spans="1:13" s="11" customFormat="1">
      <c r="A1329" s="8"/>
      <c r="B1329" s="8"/>
      <c r="C1329" s="8"/>
      <c r="D1329" s="8"/>
      <c r="E1329" s="18"/>
      <c r="F1329" s="18"/>
      <c r="G1329" s="8"/>
      <c r="H1329" s="8"/>
      <c r="I1329" s="8"/>
      <c r="J1329" s="8"/>
      <c r="K1329" s="8"/>
      <c r="L1329" s="8"/>
      <c r="M1329" s="8"/>
    </row>
    <row r="1330" spans="1:13" s="11" customFormat="1">
      <c r="A1330" s="8"/>
      <c r="B1330" s="8"/>
      <c r="C1330" s="8"/>
      <c r="D1330" s="8"/>
      <c r="E1330" s="18"/>
      <c r="F1330" s="18"/>
      <c r="G1330" s="8"/>
      <c r="H1330" s="8"/>
      <c r="I1330" s="117"/>
      <c r="J1330" s="120"/>
      <c r="K1330" s="8"/>
      <c r="L1330" s="8"/>
      <c r="M1330" s="19"/>
    </row>
    <row r="1331" spans="1:13" s="11" customFormat="1">
      <c r="A1331" s="8"/>
      <c r="B1331" s="8"/>
      <c r="C1331" s="8"/>
      <c r="D1331" s="8"/>
      <c r="E1331" s="18"/>
      <c r="F1331" s="18"/>
      <c r="G1331" s="10"/>
      <c r="H1331" s="10"/>
      <c r="I1331" s="10"/>
      <c r="J1331" s="10"/>
      <c r="K1331" s="19"/>
      <c r="L1331" s="8"/>
      <c r="M1331" s="19"/>
    </row>
    <row r="1332" spans="1:13" s="11" customFormat="1">
      <c r="A1332" s="8"/>
      <c r="B1332" s="8"/>
      <c r="C1332" s="8"/>
      <c r="D1332" s="8"/>
      <c r="E1332" s="18"/>
      <c r="F1332" s="18"/>
      <c r="G1332" s="117"/>
      <c r="H1332" s="8"/>
      <c r="I1332" s="117"/>
      <c r="J1332" s="117"/>
      <c r="K1332" s="10"/>
      <c r="L1332" s="10"/>
      <c r="M1332" s="20"/>
    </row>
    <row r="1333" spans="1:13" s="11" customFormat="1">
      <c r="A1333" s="8"/>
      <c r="B1333" s="8"/>
      <c r="C1333" s="8"/>
      <c r="D1333" s="8"/>
      <c r="E1333" s="18"/>
      <c r="F1333" s="18"/>
      <c r="G1333" s="117"/>
      <c r="H1333" s="8"/>
      <c r="I1333" s="8"/>
      <c r="J1333" s="8"/>
      <c r="K1333" s="10"/>
      <c r="L1333" s="10"/>
      <c r="M1333" s="19"/>
    </row>
    <row r="1334" spans="1:13" s="11" customFormat="1">
      <c r="A1334" s="8"/>
      <c r="B1334" s="8"/>
      <c r="C1334" s="130"/>
      <c r="D1334" s="8"/>
      <c r="E1334" s="121"/>
      <c r="F1334" s="18"/>
      <c r="G1334" s="117"/>
      <c r="H1334" s="8"/>
      <c r="I1334" s="8"/>
      <c r="J1334" s="8"/>
      <c r="K1334" s="10"/>
      <c r="L1334" s="10"/>
      <c r="M1334" s="19"/>
    </row>
    <row r="1335" spans="1:13" s="11" customFormat="1">
      <c r="A1335" s="8"/>
      <c r="B1335" s="8"/>
      <c r="C1335" s="8"/>
      <c r="D1335" s="8"/>
      <c r="E1335" s="121"/>
      <c r="F1335" s="18"/>
      <c r="G1335" s="117"/>
      <c r="H1335" s="8"/>
      <c r="I1335" s="10"/>
      <c r="J1335" s="10"/>
      <c r="K1335" s="10"/>
      <c r="L1335" s="10"/>
      <c r="M1335" s="19"/>
    </row>
    <row r="1336" spans="1:13" s="11" customFormat="1">
      <c r="A1336" s="8"/>
      <c r="B1336" s="8"/>
      <c r="C1336" s="8"/>
      <c r="D1336" s="8"/>
      <c r="E1336" s="18"/>
      <c r="F1336" s="18"/>
      <c r="G1336" s="117"/>
      <c r="H1336" s="20"/>
      <c r="I1336" s="117"/>
      <c r="J1336" s="120"/>
      <c r="K1336" s="10"/>
      <c r="L1336" s="10"/>
      <c r="M1336" s="19"/>
    </row>
    <row r="1337" spans="1:13" s="11" customFormat="1">
      <c r="A1337" s="8"/>
      <c r="B1337" s="8"/>
      <c r="C1337" s="8"/>
      <c r="D1337" s="8"/>
      <c r="E1337" s="18"/>
      <c r="F1337" s="18"/>
      <c r="G1337" s="117"/>
      <c r="H1337" s="20"/>
      <c r="I1337" s="10"/>
      <c r="J1337" s="10"/>
      <c r="K1337" s="10"/>
      <c r="L1337" s="10"/>
      <c r="M1337" s="19"/>
    </row>
    <row r="1338" spans="1:13" s="11" customFormat="1">
      <c r="A1338" s="8"/>
      <c r="B1338" s="8"/>
      <c r="C1338" s="87"/>
      <c r="D1338" s="8"/>
      <c r="E1338" s="122"/>
      <c r="F1338" s="18"/>
      <c r="G1338" s="120"/>
      <c r="H1338" s="20"/>
      <c r="I1338" s="117"/>
      <c r="J1338" s="117"/>
      <c r="K1338" s="10"/>
      <c r="L1338" s="10"/>
      <c r="M1338" s="19"/>
    </row>
    <row r="1339" spans="1:13" s="11" customFormat="1">
      <c r="A1339" s="8"/>
      <c r="B1339" s="8"/>
      <c r="C1339" s="8"/>
      <c r="D1339" s="8"/>
      <c r="E1339" s="18"/>
      <c r="F1339" s="18"/>
      <c r="G1339" s="117"/>
      <c r="H1339" s="20"/>
      <c r="I1339" s="8"/>
      <c r="J1339" s="8"/>
      <c r="K1339" s="10"/>
      <c r="L1339" s="10"/>
      <c r="M1339" s="19"/>
    </row>
    <row r="1340" spans="1:13" s="11" customFormat="1">
      <c r="A1340" s="8"/>
      <c r="B1340" s="128"/>
      <c r="C1340" s="8"/>
      <c r="D1340" s="8"/>
      <c r="E1340" s="18"/>
      <c r="F1340" s="18"/>
      <c r="G1340" s="117"/>
      <c r="H1340" s="8"/>
      <c r="I1340" s="8"/>
      <c r="J1340" s="8"/>
      <c r="K1340" s="19"/>
      <c r="L1340" s="19"/>
      <c r="M1340" s="19"/>
    </row>
    <row r="1341" spans="1:13" s="11" customFormat="1">
      <c r="A1341" s="8"/>
      <c r="B1341" s="8"/>
      <c r="C1341" s="8"/>
      <c r="D1341" s="8"/>
      <c r="E1341" s="18"/>
      <c r="F1341" s="18"/>
      <c r="G1341" s="8"/>
      <c r="H1341" s="8"/>
      <c r="I1341" s="8"/>
      <c r="J1341" s="8"/>
      <c r="K1341" s="8"/>
      <c r="L1341" s="8"/>
      <c r="M1341" s="8"/>
    </row>
    <row r="1342" spans="1:13" s="11" customFormat="1">
      <c r="A1342" s="8"/>
      <c r="B1342" s="8"/>
      <c r="C1342" s="8"/>
      <c r="D1342" s="8"/>
      <c r="E1342" s="18"/>
      <c r="F1342" s="18"/>
      <c r="G1342" s="8"/>
      <c r="H1342" s="8"/>
      <c r="I1342" s="117"/>
      <c r="J1342" s="120"/>
      <c r="K1342" s="8"/>
      <c r="L1342" s="8"/>
      <c r="M1342" s="19"/>
    </row>
    <row r="1343" spans="1:13" s="11" customFormat="1">
      <c r="A1343" s="8"/>
      <c r="B1343" s="8"/>
      <c r="C1343" s="8"/>
      <c r="D1343" s="8"/>
      <c r="E1343" s="18"/>
      <c r="F1343" s="18"/>
      <c r="G1343" s="10"/>
      <c r="H1343" s="10"/>
      <c r="I1343" s="10"/>
      <c r="J1343" s="10"/>
      <c r="K1343" s="19"/>
      <c r="L1343" s="8"/>
      <c r="M1343" s="19"/>
    </row>
    <row r="1344" spans="1:13" s="11" customFormat="1">
      <c r="A1344" s="8"/>
      <c r="B1344" s="8"/>
      <c r="C1344" s="8"/>
      <c r="D1344" s="8"/>
      <c r="E1344" s="18"/>
      <c r="F1344" s="18"/>
      <c r="G1344" s="117"/>
      <c r="H1344" s="8"/>
      <c r="I1344" s="117"/>
      <c r="J1344" s="117"/>
      <c r="K1344" s="10"/>
      <c r="L1344" s="10"/>
      <c r="M1344" s="20"/>
    </row>
    <row r="1345" spans="1:13" s="11" customFormat="1">
      <c r="A1345" s="8"/>
      <c r="B1345" s="8"/>
      <c r="C1345" s="8"/>
      <c r="D1345" s="8"/>
      <c r="E1345" s="18"/>
      <c r="F1345" s="18"/>
      <c r="G1345" s="117"/>
      <c r="H1345" s="8"/>
      <c r="I1345" s="8"/>
      <c r="J1345" s="8"/>
      <c r="K1345" s="10"/>
      <c r="L1345" s="10"/>
      <c r="M1345" s="19"/>
    </row>
    <row r="1346" spans="1:13" s="11" customFormat="1">
      <c r="A1346" s="8"/>
      <c r="B1346" s="8"/>
      <c r="C1346" s="8"/>
      <c r="D1346" s="8"/>
      <c r="E1346" s="121"/>
      <c r="F1346" s="18"/>
      <c r="G1346" s="117"/>
      <c r="H1346" s="8"/>
      <c r="I1346" s="8"/>
      <c r="J1346" s="8"/>
      <c r="K1346" s="10"/>
      <c r="L1346" s="10"/>
      <c r="M1346" s="19"/>
    </row>
    <row r="1347" spans="1:13" s="11" customFormat="1">
      <c r="A1347" s="8"/>
      <c r="B1347" s="8"/>
      <c r="C1347" s="130"/>
      <c r="D1347" s="8"/>
      <c r="E1347" s="121"/>
      <c r="F1347" s="18"/>
      <c r="G1347" s="117"/>
      <c r="H1347" s="8"/>
      <c r="I1347" s="10"/>
      <c r="J1347" s="10"/>
      <c r="K1347" s="10"/>
      <c r="L1347" s="10"/>
      <c r="M1347" s="19"/>
    </row>
    <row r="1348" spans="1:13" s="11" customFormat="1">
      <c r="A1348" s="8"/>
      <c r="B1348" s="8"/>
      <c r="C1348" s="8"/>
      <c r="D1348" s="8"/>
      <c r="E1348" s="18"/>
      <c r="F1348" s="18"/>
      <c r="G1348" s="117"/>
      <c r="H1348" s="20"/>
      <c r="I1348" s="117"/>
      <c r="J1348" s="120"/>
      <c r="K1348" s="10"/>
      <c r="L1348" s="10"/>
      <c r="M1348" s="19"/>
    </row>
    <row r="1349" spans="1:13" s="11" customFormat="1">
      <c r="A1349" s="8"/>
      <c r="B1349" s="8"/>
      <c r="C1349" s="8"/>
      <c r="D1349" s="8"/>
      <c r="E1349" s="18"/>
      <c r="F1349" s="18"/>
      <c r="G1349" s="117"/>
      <c r="H1349" s="20"/>
      <c r="I1349" s="10"/>
      <c r="J1349" s="10"/>
      <c r="K1349" s="10"/>
      <c r="L1349" s="10"/>
      <c r="M1349" s="19"/>
    </row>
    <row r="1350" spans="1:13" s="11" customFormat="1">
      <c r="A1350" s="8"/>
      <c r="B1350" s="8"/>
      <c r="C1350" s="8"/>
      <c r="D1350" s="8"/>
      <c r="E1350" s="122"/>
      <c r="F1350" s="18"/>
      <c r="G1350" s="120"/>
      <c r="H1350" s="20"/>
      <c r="I1350" s="117"/>
      <c r="J1350" s="117"/>
      <c r="K1350" s="10"/>
      <c r="L1350" s="10"/>
      <c r="M1350" s="19"/>
    </row>
    <row r="1351" spans="1:13" s="11" customFormat="1">
      <c r="A1351" s="87"/>
      <c r="B1351" s="87"/>
      <c r="C1351" s="8"/>
      <c r="D1351" s="87"/>
      <c r="E1351" s="87"/>
      <c r="F1351" s="87"/>
      <c r="G1351" s="87"/>
      <c r="H1351" s="87"/>
      <c r="I1351" s="87"/>
      <c r="J1351" s="87"/>
      <c r="K1351" s="87"/>
      <c r="L1351" s="87"/>
      <c r="M1351" s="87"/>
    </row>
    <row r="1352" spans="1:13" s="11" customFormat="1">
      <c r="A1352" s="8"/>
      <c r="B1352" s="8"/>
      <c r="C1352" s="8"/>
      <c r="D1352" s="8"/>
      <c r="E1352" s="18"/>
      <c r="F1352" s="18"/>
      <c r="G1352" s="117"/>
      <c r="H1352" s="20"/>
      <c r="I1352" s="8"/>
      <c r="J1352" s="8"/>
      <c r="K1352" s="10"/>
      <c r="L1352" s="10"/>
      <c r="M1352" s="19"/>
    </row>
    <row r="1353" spans="1:13" s="11" customFormat="1">
      <c r="A1353" s="8"/>
      <c r="B1353" s="128"/>
      <c r="C1353" s="8"/>
      <c r="D1353" s="8"/>
      <c r="E1353" s="18"/>
      <c r="F1353" s="18"/>
      <c r="G1353" s="117"/>
      <c r="H1353" s="8"/>
      <c r="I1353" s="8"/>
      <c r="J1353" s="8"/>
      <c r="K1353" s="19"/>
      <c r="L1353" s="19"/>
      <c r="M1353" s="19"/>
    </row>
    <row r="1354" spans="1:13" s="11" customFormat="1">
      <c r="A1354" s="8"/>
      <c r="B1354" s="8"/>
      <c r="C1354" s="8"/>
      <c r="D1354" s="8"/>
      <c r="E1354" s="18"/>
      <c r="F1354" s="18"/>
      <c r="G1354" s="8"/>
      <c r="H1354" s="8"/>
      <c r="I1354" s="8"/>
      <c r="J1354" s="8"/>
      <c r="K1354" s="8"/>
      <c r="L1354" s="8"/>
      <c r="M1354" s="8"/>
    </row>
    <row r="1355" spans="1:13" s="11" customFormat="1">
      <c r="A1355" s="8"/>
      <c r="B1355" s="8"/>
      <c r="C1355" s="8"/>
      <c r="D1355" s="8"/>
      <c r="E1355" s="18"/>
      <c r="F1355" s="18"/>
      <c r="G1355" s="8"/>
      <c r="H1355" s="8"/>
      <c r="I1355" s="117"/>
      <c r="J1355" s="120"/>
      <c r="K1355" s="8"/>
      <c r="L1355" s="8"/>
      <c r="M1355" s="19"/>
    </row>
    <row r="1356" spans="1:13" s="11" customFormat="1">
      <c r="A1356" s="8"/>
      <c r="B1356" s="8"/>
      <c r="C1356" s="8"/>
      <c r="D1356" s="8"/>
      <c r="E1356" s="18"/>
      <c r="F1356" s="18"/>
      <c r="G1356" s="10"/>
      <c r="H1356" s="10"/>
      <c r="I1356" s="10"/>
      <c r="J1356" s="10"/>
      <c r="K1356" s="19"/>
      <c r="L1356" s="8"/>
      <c r="M1356" s="19"/>
    </row>
    <row r="1357" spans="1:13" s="11" customFormat="1">
      <c r="A1357" s="8"/>
      <c r="B1357" s="8"/>
      <c r="C1357" s="8"/>
      <c r="D1357" s="8"/>
      <c r="E1357" s="18"/>
      <c r="F1357" s="18"/>
      <c r="G1357" s="117"/>
      <c r="H1357" s="8"/>
      <c r="I1357" s="117"/>
      <c r="J1357" s="117"/>
      <c r="K1357" s="10"/>
      <c r="L1357" s="10"/>
      <c r="M1357" s="20"/>
    </row>
    <row r="1358" spans="1:13" s="11" customFormat="1">
      <c r="A1358" s="8"/>
      <c r="B1358" s="8"/>
      <c r="C1358" s="8"/>
      <c r="D1358" s="8"/>
      <c r="E1358" s="18"/>
      <c r="F1358" s="18"/>
      <c r="G1358" s="117"/>
      <c r="H1358" s="8"/>
      <c r="I1358" s="8"/>
      <c r="J1358" s="8"/>
      <c r="K1358" s="10"/>
      <c r="L1358" s="10"/>
      <c r="M1358" s="19"/>
    </row>
    <row r="1359" spans="1:13" s="11" customFormat="1">
      <c r="A1359" s="8"/>
      <c r="B1359" s="8"/>
      <c r="C1359" s="130"/>
      <c r="D1359" s="8"/>
      <c r="E1359" s="121"/>
      <c r="F1359" s="18"/>
      <c r="G1359" s="117"/>
      <c r="H1359" s="8"/>
      <c r="I1359" s="8"/>
      <c r="J1359" s="8"/>
      <c r="K1359" s="10"/>
      <c r="L1359" s="10"/>
      <c r="M1359" s="19"/>
    </row>
    <row r="1360" spans="1:13" s="11" customFormat="1">
      <c r="A1360" s="8"/>
      <c r="B1360" s="8"/>
      <c r="C1360" s="8"/>
      <c r="D1360" s="8"/>
      <c r="E1360" s="121"/>
      <c r="F1360" s="18"/>
      <c r="G1360" s="117"/>
      <c r="H1360" s="8"/>
      <c r="I1360" s="10"/>
      <c r="J1360" s="10"/>
      <c r="K1360" s="10"/>
      <c r="L1360" s="10"/>
      <c r="M1360" s="19"/>
    </row>
    <row r="1361" spans="1:13" s="11" customFormat="1">
      <c r="A1361" s="8"/>
      <c r="B1361" s="8"/>
      <c r="C1361" s="8"/>
      <c r="D1361" s="8"/>
      <c r="E1361" s="18"/>
      <c r="F1361" s="18"/>
      <c r="G1361" s="117"/>
      <c r="H1361" s="20"/>
      <c r="I1361" s="117"/>
      <c r="J1361" s="120"/>
      <c r="K1361" s="10"/>
      <c r="L1361" s="10"/>
      <c r="M1361" s="19"/>
    </row>
    <row r="1362" spans="1:13" s="11" customFormat="1">
      <c r="A1362" s="8"/>
      <c r="B1362" s="8"/>
      <c r="C1362" s="8"/>
      <c r="D1362" s="8"/>
      <c r="E1362" s="18"/>
      <c r="F1362" s="18"/>
      <c r="G1362" s="117"/>
      <c r="H1362" s="20"/>
      <c r="I1362" s="10"/>
      <c r="J1362" s="10"/>
      <c r="K1362" s="10"/>
      <c r="L1362" s="10"/>
      <c r="M1362" s="19"/>
    </row>
    <row r="1363" spans="1:13" s="11" customFormat="1">
      <c r="A1363" s="8"/>
      <c r="B1363" s="8"/>
      <c r="C1363" s="8"/>
      <c r="D1363" s="8"/>
      <c r="E1363" s="122"/>
      <c r="F1363" s="18"/>
      <c r="G1363" s="120"/>
      <c r="H1363" s="20"/>
      <c r="I1363" s="117"/>
      <c r="J1363" s="117"/>
      <c r="K1363" s="10"/>
      <c r="L1363" s="10"/>
      <c r="M1363" s="19"/>
    </row>
    <row r="1364" spans="1:13" s="11" customFormat="1">
      <c r="A1364" s="8"/>
      <c r="B1364" s="8"/>
      <c r="C1364" s="8"/>
      <c r="D1364" s="8"/>
      <c r="E1364" s="18"/>
      <c r="F1364" s="18"/>
      <c r="G1364" s="117"/>
      <c r="H1364" s="20"/>
      <c r="I1364" s="8"/>
      <c r="J1364" s="8"/>
      <c r="K1364" s="10"/>
      <c r="L1364" s="10"/>
      <c r="M1364" s="19"/>
    </row>
    <row r="1365" spans="1:13" s="11" customFormat="1">
      <c r="A1365" s="8"/>
      <c r="B1365" s="128"/>
      <c r="C1365" s="8"/>
      <c r="D1365" s="8"/>
      <c r="E1365" s="18"/>
      <c r="F1365" s="18"/>
      <c r="G1365" s="117"/>
      <c r="H1365" s="8"/>
      <c r="I1365" s="8"/>
      <c r="J1365" s="8"/>
      <c r="K1365" s="19"/>
      <c r="L1365" s="19"/>
      <c r="M1365" s="19"/>
    </row>
    <row r="1366" spans="1:13" s="11" customFormat="1">
      <c r="A1366" s="8"/>
      <c r="B1366" s="8"/>
      <c r="C1366" s="8"/>
      <c r="D1366" s="8"/>
      <c r="E1366" s="18"/>
      <c r="F1366" s="18"/>
      <c r="G1366" s="8"/>
      <c r="H1366" s="8"/>
      <c r="I1366" s="8"/>
      <c r="J1366" s="8"/>
      <c r="K1366" s="8"/>
      <c r="L1366" s="8"/>
      <c r="M1366" s="8"/>
    </row>
    <row r="1367" spans="1:13" s="11" customFormat="1">
      <c r="A1367" s="8"/>
      <c r="B1367" s="8"/>
      <c r="C1367" s="8"/>
      <c r="D1367" s="8"/>
      <c r="E1367" s="18"/>
      <c r="F1367" s="18"/>
      <c r="G1367" s="8"/>
      <c r="H1367" s="8"/>
      <c r="I1367" s="117"/>
      <c r="J1367" s="120"/>
      <c r="K1367" s="8"/>
      <c r="L1367" s="8"/>
      <c r="M1367" s="19"/>
    </row>
    <row r="1368" spans="1:13" s="11" customFormat="1">
      <c r="A1368" s="8"/>
      <c r="B1368" s="8"/>
      <c r="C1368" s="8"/>
      <c r="D1368" s="8"/>
      <c r="E1368" s="18"/>
      <c r="F1368" s="18"/>
      <c r="G1368" s="10"/>
      <c r="H1368" s="10"/>
      <c r="I1368" s="10"/>
      <c r="J1368" s="10"/>
      <c r="K1368" s="19"/>
      <c r="L1368" s="8"/>
      <c r="M1368" s="19"/>
    </row>
    <row r="1369" spans="1:13" s="11" customFormat="1">
      <c r="A1369" s="8"/>
      <c r="B1369" s="8"/>
      <c r="C1369" s="8"/>
      <c r="D1369" s="8"/>
      <c r="E1369" s="18"/>
      <c r="F1369" s="18"/>
      <c r="G1369" s="117"/>
      <c r="H1369" s="8"/>
      <c r="I1369" s="117"/>
      <c r="J1369" s="117"/>
      <c r="K1369" s="10"/>
      <c r="L1369" s="10"/>
      <c r="M1369" s="20"/>
    </row>
    <row r="1370" spans="1:13" s="11" customFormat="1">
      <c r="A1370" s="8"/>
      <c r="B1370" s="8"/>
      <c r="C1370" s="8"/>
      <c r="D1370" s="8"/>
      <c r="E1370" s="18"/>
      <c r="F1370" s="18"/>
      <c r="G1370" s="117"/>
      <c r="H1370" s="8"/>
      <c r="I1370" s="8"/>
      <c r="J1370" s="8"/>
      <c r="K1370" s="10"/>
      <c r="L1370" s="10"/>
      <c r="M1370" s="19"/>
    </row>
    <row r="1371" spans="1:13" s="11" customFormat="1">
      <c r="A1371" s="8"/>
      <c r="B1371" s="8"/>
      <c r="C1371" s="130"/>
      <c r="D1371" s="8"/>
      <c r="E1371" s="121"/>
      <c r="F1371" s="18"/>
      <c r="G1371" s="117"/>
      <c r="H1371" s="8"/>
      <c r="I1371" s="8"/>
      <c r="J1371" s="8"/>
      <c r="K1371" s="10"/>
      <c r="L1371" s="10"/>
      <c r="M1371" s="19"/>
    </row>
    <row r="1372" spans="1:13" s="11" customFormat="1">
      <c r="A1372" s="8"/>
      <c r="B1372" s="8"/>
      <c r="C1372" s="8"/>
      <c r="D1372" s="8"/>
      <c r="E1372" s="121"/>
      <c r="F1372" s="18"/>
      <c r="G1372" s="117"/>
      <c r="H1372" s="8"/>
      <c r="I1372" s="10"/>
      <c r="J1372" s="10"/>
      <c r="K1372" s="10"/>
      <c r="L1372" s="10"/>
      <c r="M1372" s="19"/>
    </row>
    <row r="1373" spans="1:13" s="11" customFormat="1">
      <c r="A1373" s="8"/>
      <c r="B1373" s="8"/>
      <c r="C1373" s="87"/>
      <c r="D1373" s="8"/>
      <c r="E1373" s="18"/>
      <c r="F1373" s="18"/>
      <c r="G1373" s="117"/>
      <c r="H1373" s="20"/>
      <c r="I1373" s="117"/>
      <c r="J1373" s="120"/>
      <c r="K1373" s="10"/>
      <c r="L1373" s="10"/>
      <c r="M1373" s="19"/>
    </row>
    <row r="1374" spans="1:13" s="11" customFormat="1">
      <c r="A1374" s="8"/>
      <c r="B1374" s="8"/>
      <c r="C1374" s="8"/>
      <c r="D1374" s="8"/>
      <c r="E1374" s="18"/>
      <c r="F1374" s="18"/>
      <c r="G1374" s="117"/>
      <c r="H1374" s="20"/>
      <c r="I1374" s="10"/>
      <c r="J1374" s="10"/>
      <c r="K1374" s="10"/>
      <c r="L1374" s="10"/>
      <c r="M1374" s="19"/>
    </row>
    <row r="1375" spans="1:13" s="11" customFormat="1">
      <c r="A1375" s="8"/>
      <c r="B1375" s="8"/>
      <c r="C1375" s="8"/>
      <c r="D1375" s="8"/>
      <c r="E1375" s="122"/>
      <c r="F1375" s="18"/>
      <c r="G1375" s="120"/>
      <c r="H1375" s="20"/>
      <c r="I1375" s="117"/>
      <c r="J1375" s="117"/>
      <c r="K1375" s="10"/>
      <c r="L1375" s="10"/>
      <c r="M1375" s="19"/>
    </row>
    <row r="1376" spans="1:13" s="11" customFormat="1">
      <c r="A1376" s="8"/>
      <c r="B1376" s="8"/>
      <c r="C1376" s="8"/>
      <c r="D1376" s="8"/>
      <c r="E1376" s="18"/>
      <c r="F1376" s="18"/>
      <c r="G1376" s="117"/>
      <c r="H1376" s="20"/>
      <c r="I1376" s="8"/>
      <c r="J1376" s="8"/>
      <c r="K1376" s="10"/>
      <c r="L1376" s="10"/>
      <c r="M1376" s="19"/>
    </row>
    <row r="1377" spans="1:13" s="11" customFormat="1">
      <c r="A1377" s="8"/>
      <c r="B1377" s="128"/>
      <c r="C1377" s="8"/>
      <c r="D1377" s="8"/>
      <c r="E1377" s="18"/>
      <c r="F1377" s="18"/>
      <c r="G1377" s="117"/>
      <c r="H1377" s="8"/>
      <c r="I1377" s="8"/>
      <c r="J1377" s="8"/>
      <c r="K1377" s="19"/>
      <c r="L1377" s="19"/>
      <c r="M1377" s="19"/>
    </row>
    <row r="1378" spans="1:13" s="11" customFormat="1">
      <c r="A1378" s="8"/>
      <c r="B1378" s="8"/>
      <c r="C1378" s="8"/>
      <c r="D1378" s="8"/>
      <c r="E1378" s="18"/>
      <c r="F1378" s="18"/>
      <c r="G1378" s="8"/>
      <c r="H1378" s="8"/>
      <c r="I1378" s="8"/>
      <c r="J1378" s="8"/>
      <c r="K1378" s="8"/>
      <c r="L1378" s="8"/>
      <c r="M1378" s="8"/>
    </row>
    <row r="1379" spans="1:13" s="11" customFormat="1">
      <c r="A1379" s="8"/>
      <c r="B1379" s="8"/>
      <c r="C1379" s="8"/>
      <c r="D1379" s="8"/>
      <c r="E1379" s="18"/>
      <c r="F1379" s="18"/>
      <c r="G1379" s="8"/>
      <c r="H1379" s="8"/>
      <c r="I1379" s="117"/>
      <c r="J1379" s="120"/>
      <c r="K1379" s="8"/>
      <c r="L1379" s="8"/>
      <c r="M1379" s="19"/>
    </row>
    <row r="1380" spans="1:13" s="11" customFormat="1">
      <c r="A1380" s="8"/>
      <c r="B1380" s="8"/>
      <c r="C1380" s="8"/>
      <c r="D1380" s="8"/>
      <c r="E1380" s="18"/>
      <c r="F1380" s="18"/>
      <c r="G1380" s="10"/>
      <c r="H1380" s="10"/>
      <c r="I1380" s="10"/>
      <c r="J1380" s="10"/>
      <c r="K1380" s="19"/>
      <c r="L1380" s="8"/>
      <c r="M1380" s="19"/>
    </row>
    <row r="1381" spans="1:13" s="11" customFormat="1">
      <c r="A1381" s="8"/>
      <c r="B1381" s="8"/>
      <c r="C1381" s="8"/>
      <c r="D1381" s="8"/>
      <c r="E1381" s="18"/>
      <c r="F1381" s="18"/>
      <c r="G1381" s="117"/>
      <c r="H1381" s="8"/>
      <c r="I1381" s="117"/>
      <c r="J1381" s="117"/>
      <c r="K1381" s="10"/>
      <c r="L1381" s="10"/>
      <c r="M1381" s="20"/>
    </row>
    <row r="1382" spans="1:13" s="11" customFormat="1">
      <c r="A1382" s="8"/>
      <c r="B1382" s="8"/>
      <c r="C1382" s="87"/>
      <c r="D1382" s="8"/>
      <c r="E1382" s="18"/>
      <c r="F1382" s="18"/>
      <c r="G1382" s="117"/>
      <c r="H1382" s="8"/>
      <c r="I1382" s="8"/>
      <c r="J1382" s="8"/>
      <c r="K1382" s="10"/>
      <c r="L1382" s="10"/>
      <c r="M1382" s="19"/>
    </row>
    <row r="1383" spans="1:13" s="11" customFormat="1">
      <c r="A1383" s="8"/>
      <c r="B1383" s="8"/>
      <c r="C1383" s="130"/>
      <c r="D1383" s="8"/>
      <c r="E1383" s="121"/>
      <c r="F1383" s="18"/>
      <c r="G1383" s="117"/>
      <c r="H1383" s="8"/>
      <c r="I1383" s="8"/>
      <c r="J1383" s="8"/>
      <c r="K1383" s="10"/>
      <c r="L1383" s="10"/>
      <c r="M1383" s="19"/>
    </row>
    <row r="1384" spans="1:13" s="11" customFormat="1">
      <c r="A1384" s="8"/>
      <c r="B1384" s="8"/>
      <c r="C1384" s="8"/>
      <c r="D1384" s="8"/>
      <c r="E1384" s="121"/>
      <c r="F1384" s="18"/>
      <c r="G1384" s="117"/>
      <c r="H1384" s="8"/>
      <c r="I1384" s="10"/>
      <c r="J1384" s="10"/>
      <c r="K1384" s="10"/>
      <c r="L1384" s="10"/>
      <c r="M1384" s="19"/>
    </row>
    <row r="1385" spans="1:13" s="11" customFormat="1">
      <c r="A1385" s="8"/>
      <c r="B1385" s="8"/>
      <c r="C1385" s="8"/>
      <c r="D1385" s="8"/>
      <c r="E1385" s="18"/>
      <c r="F1385" s="18"/>
      <c r="G1385" s="117"/>
      <c r="H1385" s="20"/>
      <c r="I1385" s="117"/>
      <c r="J1385" s="120"/>
      <c r="K1385" s="10"/>
      <c r="L1385" s="10"/>
      <c r="M1385" s="19"/>
    </row>
    <row r="1386" spans="1:13" s="11" customFormat="1">
      <c r="A1386" s="87"/>
      <c r="B1386" s="87"/>
      <c r="C1386" s="8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</row>
    <row r="1387" spans="1:13" s="11" customFormat="1">
      <c r="A1387" s="8"/>
      <c r="B1387" s="8"/>
      <c r="C1387" s="8"/>
      <c r="D1387" s="8"/>
      <c r="E1387" s="18"/>
      <c r="F1387" s="18"/>
      <c r="G1387" s="117"/>
      <c r="H1387" s="20"/>
      <c r="I1387" s="10"/>
      <c r="J1387" s="10"/>
      <c r="K1387" s="10"/>
      <c r="L1387" s="10"/>
      <c r="M1387" s="19"/>
    </row>
    <row r="1388" spans="1:13" s="11" customFormat="1">
      <c r="A1388" s="8"/>
      <c r="B1388" s="8"/>
      <c r="C1388" s="8"/>
      <c r="D1388" s="8"/>
      <c r="E1388" s="122"/>
      <c r="F1388" s="18"/>
      <c r="G1388" s="120"/>
      <c r="H1388" s="20"/>
      <c r="I1388" s="117"/>
      <c r="J1388" s="117"/>
      <c r="K1388" s="10"/>
      <c r="L1388" s="10"/>
      <c r="M1388" s="19"/>
    </row>
    <row r="1389" spans="1:13" s="11" customFormat="1">
      <c r="A1389" s="8"/>
      <c r="B1389" s="8"/>
      <c r="C1389" s="8"/>
      <c r="D1389" s="8"/>
      <c r="E1389" s="18"/>
      <c r="F1389" s="18"/>
      <c r="G1389" s="117"/>
      <c r="H1389" s="20"/>
      <c r="I1389" s="8"/>
      <c r="J1389" s="8"/>
      <c r="K1389" s="10"/>
      <c r="L1389" s="10"/>
      <c r="M1389" s="19"/>
    </row>
    <row r="1390" spans="1:13" s="11" customFormat="1">
      <c r="A1390" s="8"/>
      <c r="B1390" s="128"/>
      <c r="C1390" s="8"/>
      <c r="D1390" s="8"/>
      <c r="E1390" s="18"/>
      <c r="F1390" s="18"/>
      <c r="G1390" s="117"/>
      <c r="H1390" s="8"/>
      <c r="I1390" s="8"/>
      <c r="J1390" s="8"/>
      <c r="K1390" s="19"/>
      <c r="L1390" s="19"/>
      <c r="M1390" s="19"/>
    </row>
    <row r="1391" spans="1:13" s="11" customFormat="1">
      <c r="A1391" s="8"/>
      <c r="B1391" s="8"/>
      <c r="C1391" s="8"/>
      <c r="D1391" s="8"/>
      <c r="E1391" s="18"/>
      <c r="F1391" s="18"/>
      <c r="G1391" s="8"/>
      <c r="H1391" s="8"/>
      <c r="I1391" s="8"/>
      <c r="J1391" s="8"/>
      <c r="K1391" s="8"/>
      <c r="L1391" s="8"/>
      <c r="M1391" s="8"/>
    </row>
    <row r="1392" spans="1:13" s="11" customFormat="1">
      <c r="A1392" s="8"/>
      <c r="B1392" s="8"/>
      <c r="C1392" s="8"/>
      <c r="D1392" s="8"/>
      <c r="E1392" s="18"/>
      <c r="F1392" s="18"/>
      <c r="G1392" s="8"/>
      <c r="H1392" s="8"/>
      <c r="I1392" s="117"/>
      <c r="J1392" s="120"/>
      <c r="K1392" s="8"/>
      <c r="L1392" s="8"/>
      <c r="M1392" s="19"/>
    </row>
    <row r="1393" spans="1:13" s="11" customFormat="1">
      <c r="A1393" s="8"/>
      <c r="B1393" s="8"/>
      <c r="C1393" s="8"/>
      <c r="D1393" s="8"/>
      <c r="E1393" s="18"/>
      <c r="F1393" s="18"/>
      <c r="G1393" s="10"/>
      <c r="H1393" s="10"/>
      <c r="I1393" s="10"/>
      <c r="J1393" s="10"/>
      <c r="K1393" s="19"/>
      <c r="L1393" s="8"/>
      <c r="M1393" s="19"/>
    </row>
    <row r="1394" spans="1:13" s="11" customFormat="1">
      <c r="A1394" s="8"/>
      <c r="B1394" s="8"/>
      <c r="C1394" s="8"/>
      <c r="D1394" s="8"/>
      <c r="E1394" s="18"/>
      <c r="F1394" s="18"/>
      <c r="G1394" s="117"/>
      <c r="H1394" s="8"/>
      <c r="I1394" s="117"/>
      <c r="J1394" s="117"/>
      <c r="K1394" s="10"/>
      <c r="L1394" s="10"/>
      <c r="M1394" s="20"/>
    </row>
    <row r="1395" spans="1:13" s="11" customFormat="1">
      <c r="A1395" s="8"/>
      <c r="B1395" s="8"/>
      <c r="C1395" s="130"/>
      <c r="D1395" s="8"/>
      <c r="E1395" s="18"/>
      <c r="F1395" s="18"/>
      <c r="G1395" s="117"/>
      <c r="H1395" s="8"/>
      <c r="I1395" s="8"/>
      <c r="J1395" s="8"/>
      <c r="K1395" s="10"/>
      <c r="L1395" s="10"/>
      <c r="M1395" s="19"/>
    </row>
    <row r="1396" spans="1:13" s="11" customFormat="1">
      <c r="A1396" s="8"/>
      <c r="B1396" s="8"/>
      <c r="C1396" s="8"/>
      <c r="D1396" s="8"/>
      <c r="E1396" s="121"/>
      <c r="F1396" s="18"/>
      <c r="G1396" s="117"/>
      <c r="H1396" s="8"/>
      <c r="I1396" s="8"/>
      <c r="J1396" s="8"/>
      <c r="K1396" s="10"/>
      <c r="L1396" s="10"/>
      <c r="M1396" s="19"/>
    </row>
    <row r="1397" spans="1:13" s="11" customFormat="1">
      <c r="A1397" s="8"/>
      <c r="B1397" s="8"/>
      <c r="C1397" s="8"/>
      <c r="D1397" s="8"/>
      <c r="E1397" s="18"/>
      <c r="F1397" s="18"/>
      <c r="G1397" s="8"/>
      <c r="H1397" s="8"/>
      <c r="I1397" s="117"/>
      <c r="J1397" s="120"/>
      <c r="K1397" s="8"/>
      <c r="L1397" s="8"/>
      <c r="M1397" s="19"/>
    </row>
    <row r="1398" spans="1:13" s="11" customFormat="1">
      <c r="A1398" s="8"/>
      <c r="B1398" s="8"/>
      <c r="C1398" s="8"/>
      <c r="D1398" s="8"/>
      <c r="E1398" s="18"/>
      <c r="F1398" s="18"/>
      <c r="G1398" s="10"/>
      <c r="H1398" s="10"/>
      <c r="I1398" s="10"/>
      <c r="J1398" s="10"/>
      <c r="K1398" s="19"/>
      <c r="L1398" s="8"/>
      <c r="M1398" s="19"/>
    </row>
    <row r="1399" spans="1:13" s="11" customFormat="1">
      <c r="A1399" s="8"/>
      <c r="B1399" s="8"/>
      <c r="C1399" s="8"/>
      <c r="D1399" s="8"/>
      <c r="E1399" s="18"/>
      <c r="F1399" s="18"/>
      <c r="G1399" s="117"/>
      <c r="H1399" s="8"/>
      <c r="I1399" s="117"/>
      <c r="J1399" s="117"/>
      <c r="K1399" s="10"/>
      <c r="L1399" s="10"/>
      <c r="M1399" s="20"/>
    </row>
    <row r="1400" spans="1:13" s="11" customFormat="1">
      <c r="A1400" s="8"/>
      <c r="B1400" s="8"/>
      <c r="C1400" s="8"/>
      <c r="D1400" s="8"/>
      <c r="E1400" s="18"/>
      <c r="F1400" s="18"/>
      <c r="G1400" s="117"/>
      <c r="H1400" s="8"/>
      <c r="I1400" s="8"/>
      <c r="J1400" s="8"/>
      <c r="K1400" s="10"/>
      <c r="L1400" s="10"/>
      <c r="M1400" s="19"/>
    </row>
    <row r="1401" spans="1:13" s="11" customFormat="1">
      <c r="A1401" s="8"/>
      <c r="B1401" s="8"/>
      <c r="C1401" s="8"/>
      <c r="D1401" s="8"/>
      <c r="E1401" s="121"/>
      <c r="F1401" s="18"/>
      <c r="G1401" s="117"/>
      <c r="H1401" s="8"/>
      <c r="I1401" s="8"/>
      <c r="J1401" s="8"/>
      <c r="K1401" s="10"/>
      <c r="L1401" s="10"/>
      <c r="M1401" s="19"/>
    </row>
    <row r="1402" spans="1:13" s="11" customFormat="1">
      <c r="A1402" s="87"/>
      <c r="B1402" s="87"/>
      <c r="C1402" s="8"/>
      <c r="D1402" s="87"/>
      <c r="E1402" s="87"/>
      <c r="F1402" s="87"/>
      <c r="G1402" s="87"/>
      <c r="H1402" s="87"/>
      <c r="I1402" s="87"/>
      <c r="J1402" s="87"/>
      <c r="K1402" s="87"/>
      <c r="L1402" s="87"/>
      <c r="M1402" s="87"/>
    </row>
    <row r="1403" spans="1:13" s="11" customFormat="1">
      <c r="A1403" s="8"/>
      <c r="B1403" s="8"/>
      <c r="C1403" s="8"/>
      <c r="D1403" s="8"/>
      <c r="E1403" s="121"/>
      <c r="F1403" s="18"/>
      <c r="G1403" s="117"/>
      <c r="H1403" s="8"/>
      <c r="I1403" s="10"/>
      <c r="J1403" s="10"/>
      <c r="K1403" s="10"/>
      <c r="L1403" s="10"/>
      <c r="M1403" s="19"/>
    </row>
    <row r="1404" spans="1:13" s="11" customFormat="1">
      <c r="A1404" s="8"/>
      <c r="B1404" s="8"/>
      <c r="C1404" s="8"/>
      <c r="D1404" s="8"/>
      <c r="E1404" s="18"/>
      <c r="F1404" s="18"/>
      <c r="G1404" s="117"/>
      <c r="H1404" s="20"/>
      <c r="I1404" s="117"/>
      <c r="J1404" s="120"/>
      <c r="K1404" s="10"/>
      <c r="L1404" s="10"/>
      <c r="M1404" s="19"/>
    </row>
    <row r="1405" spans="1:13" s="11" customFormat="1">
      <c r="A1405" s="8"/>
      <c r="B1405" s="8"/>
      <c r="C1405" s="8"/>
      <c r="D1405" s="8"/>
      <c r="E1405" s="18"/>
      <c r="F1405" s="18"/>
      <c r="G1405" s="117"/>
      <c r="H1405" s="20"/>
      <c r="I1405" s="10"/>
      <c r="J1405" s="10"/>
      <c r="K1405" s="10"/>
      <c r="L1405" s="10"/>
      <c r="M1405" s="19"/>
    </row>
    <row r="1406" spans="1:13" s="11" customFormat="1">
      <c r="A1406" s="8"/>
      <c r="B1406" s="8"/>
      <c r="C1406" s="8"/>
      <c r="D1406" s="8"/>
      <c r="E1406" s="122"/>
      <c r="F1406" s="18"/>
      <c r="G1406" s="120"/>
      <c r="H1406" s="20"/>
      <c r="I1406" s="117"/>
      <c r="J1406" s="117"/>
      <c r="K1406" s="10"/>
      <c r="L1406" s="10"/>
      <c r="M1406" s="19"/>
    </row>
    <row r="1407" spans="1:13" s="11" customFormat="1">
      <c r="A1407" s="8"/>
      <c r="B1407" s="8"/>
      <c r="C1407" s="130"/>
      <c r="D1407" s="8"/>
      <c r="E1407" s="18"/>
      <c r="F1407" s="18"/>
      <c r="G1407" s="117"/>
      <c r="H1407" s="20"/>
      <c r="I1407" s="8"/>
      <c r="J1407" s="8"/>
      <c r="K1407" s="10"/>
      <c r="L1407" s="10"/>
      <c r="M1407" s="19"/>
    </row>
    <row r="1408" spans="1:13" s="11" customFormat="1">
      <c r="A1408" s="8"/>
      <c r="B1408" s="128"/>
      <c r="C1408" s="8"/>
      <c r="D1408" s="8"/>
      <c r="E1408" s="18"/>
      <c r="F1408" s="18"/>
      <c r="G1408" s="117"/>
      <c r="H1408" s="8"/>
      <c r="I1408" s="8"/>
      <c r="J1408" s="8"/>
      <c r="K1408" s="19"/>
      <c r="L1408" s="19"/>
      <c r="M1408" s="19"/>
    </row>
    <row r="1409" spans="1:13" s="11" customFormat="1">
      <c r="A1409" s="8"/>
      <c r="B1409" s="8"/>
      <c r="C1409" s="8"/>
      <c r="D1409" s="8"/>
      <c r="E1409" s="18"/>
      <c r="F1409" s="18"/>
      <c r="G1409" s="8"/>
      <c r="H1409" s="8"/>
      <c r="I1409" s="8"/>
      <c r="J1409" s="8"/>
      <c r="K1409" s="8"/>
      <c r="L1409" s="8"/>
      <c r="M1409" s="8"/>
    </row>
    <row r="1410" spans="1:13" s="11" customFormat="1">
      <c r="A1410" s="8"/>
      <c r="B1410" s="8"/>
      <c r="C1410" s="8"/>
      <c r="D1410" s="8"/>
      <c r="E1410" s="18"/>
      <c r="F1410" s="18"/>
      <c r="G1410" s="8"/>
      <c r="H1410" s="8"/>
      <c r="I1410" s="117"/>
      <c r="J1410" s="120"/>
      <c r="K1410" s="8"/>
      <c r="L1410" s="8"/>
      <c r="M1410" s="19"/>
    </row>
    <row r="1411" spans="1:13" s="11" customFormat="1">
      <c r="A1411" s="8"/>
      <c r="B1411" s="8"/>
      <c r="C1411" s="8"/>
      <c r="D1411" s="8"/>
      <c r="E1411" s="18"/>
      <c r="F1411" s="18"/>
      <c r="G1411" s="10"/>
      <c r="H1411" s="10"/>
      <c r="I1411" s="10"/>
      <c r="J1411" s="10"/>
      <c r="K1411" s="19"/>
      <c r="L1411" s="8"/>
      <c r="M1411" s="19"/>
    </row>
    <row r="1412" spans="1:13" s="11" customFormat="1">
      <c r="A1412" s="8"/>
      <c r="B1412" s="8"/>
      <c r="C1412" s="8"/>
      <c r="D1412" s="8"/>
      <c r="E1412" s="18"/>
      <c r="F1412" s="18"/>
      <c r="G1412" s="117"/>
      <c r="H1412" s="8"/>
      <c r="I1412" s="117"/>
      <c r="J1412" s="117"/>
      <c r="K1412" s="10"/>
      <c r="L1412" s="10"/>
      <c r="M1412" s="20"/>
    </row>
    <row r="1413" spans="1:13" s="11" customFormat="1">
      <c r="A1413" s="8"/>
      <c r="B1413" s="8"/>
      <c r="C1413" s="8"/>
      <c r="D1413" s="8"/>
      <c r="E1413" s="18"/>
      <c r="F1413" s="18"/>
      <c r="G1413" s="117"/>
      <c r="H1413" s="8"/>
      <c r="I1413" s="8"/>
      <c r="J1413" s="8"/>
      <c r="K1413" s="10"/>
      <c r="L1413" s="10"/>
      <c r="M1413" s="19"/>
    </row>
    <row r="1414" spans="1:13" s="11" customFormat="1">
      <c r="A1414" s="8"/>
      <c r="B1414" s="8"/>
      <c r="C1414" s="8"/>
      <c r="D1414" s="8"/>
      <c r="E1414" s="121"/>
      <c r="F1414" s="18"/>
      <c r="G1414" s="117"/>
      <c r="H1414" s="8"/>
      <c r="I1414" s="8"/>
      <c r="J1414" s="8"/>
      <c r="K1414" s="10"/>
      <c r="L1414" s="10"/>
      <c r="M1414" s="19"/>
    </row>
    <row r="1415" spans="1:13" s="11" customFormat="1">
      <c r="A1415" s="8"/>
      <c r="B1415" s="8"/>
      <c r="C1415" s="8"/>
      <c r="D1415" s="8"/>
      <c r="E1415" s="121"/>
      <c r="F1415" s="18"/>
      <c r="G1415" s="117"/>
      <c r="H1415" s="8"/>
      <c r="I1415" s="10"/>
      <c r="J1415" s="10"/>
      <c r="K1415" s="10"/>
      <c r="L1415" s="10"/>
      <c r="M1415" s="19"/>
    </row>
    <row r="1416" spans="1:13" s="11" customFormat="1">
      <c r="A1416" s="8"/>
      <c r="B1416" s="8"/>
      <c r="C1416" s="8"/>
      <c r="D1416" s="8"/>
      <c r="E1416" s="18"/>
      <c r="F1416" s="18"/>
      <c r="G1416" s="117"/>
      <c r="H1416" s="20"/>
      <c r="I1416" s="117"/>
      <c r="J1416" s="120"/>
      <c r="K1416" s="10"/>
      <c r="L1416" s="10"/>
      <c r="M1416" s="19"/>
    </row>
    <row r="1417" spans="1:13" s="11" customFormat="1">
      <c r="A1417" s="8"/>
      <c r="B1417" s="8"/>
      <c r="C1417" s="87"/>
      <c r="D1417" s="8"/>
      <c r="E1417" s="18"/>
      <c r="F1417" s="18"/>
      <c r="G1417" s="117"/>
      <c r="H1417" s="20"/>
      <c r="I1417" s="10"/>
      <c r="J1417" s="10"/>
      <c r="K1417" s="10"/>
      <c r="L1417" s="10"/>
      <c r="M1417" s="19"/>
    </row>
    <row r="1418" spans="1:13" s="11" customFormat="1">
      <c r="A1418" s="8"/>
      <c r="B1418" s="8"/>
      <c r="C1418" s="8"/>
      <c r="D1418" s="8"/>
      <c r="E1418" s="122"/>
      <c r="F1418" s="18"/>
      <c r="G1418" s="120"/>
      <c r="H1418" s="20"/>
      <c r="I1418" s="117"/>
      <c r="J1418" s="117"/>
      <c r="K1418" s="10"/>
      <c r="L1418" s="10"/>
      <c r="M1418" s="19"/>
    </row>
    <row r="1419" spans="1:13" s="11" customFormat="1">
      <c r="A1419" s="8"/>
      <c r="B1419" s="8"/>
      <c r="C1419" s="8"/>
      <c r="D1419" s="8"/>
      <c r="E1419" s="18"/>
      <c r="F1419" s="18"/>
      <c r="G1419" s="117"/>
      <c r="H1419" s="20"/>
      <c r="I1419" s="8"/>
      <c r="J1419" s="8"/>
      <c r="K1419" s="10"/>
      <c r="L1419" s="10"/>
      <c r="M1419" s="19"/>
    </row>
    <row r="1420" spans="1:13" s="11" customFormat="1">
      <c r="A1420" s="8"/>
      <c r="B1420" s="128"/>
      <c r="C1420" s="130"/>
      <c r="D1420" s="8"/>
      <c r="E1420" s="18"/>
      <c r="F1420" s="18"/>
      <c r="G1420" s="117"/>
      <c r="H1420" s="8"/>
      <c r="I1420" s="8"/>
      <c r="J1420" s="8"/>
      <c r="K1420" s="19"/>
      <c r="L1420" s="19"/>
      <c r="M1420" s="19"/>
    </row>
    <row r="1421" spans="1:13" s="11" customFormat="1">
      <c r="A1421" s="8"/>
      <c r="B1421" s="8"/>
      <c r="C1421" s="8"/>
      <c r="D1421" s="8"/>
      <c r="E1421" s="18"/>
      <c r="F1421" s="18"/>
      <c r="G1421" s="8"/>
      <c r="H1421" s="8"/>
      <c r="I1421" s="8"/>
      <c r="J1421" s="8"/>
      <c r="K1421" s="8"/>
      <c r="L1421" s="8"/>
      <c r="M1421" s="8"/>
    </row>
    <row r="1422" spans="1:13" s="11" customFormat="1">
      <c r="A1422" s="8"/>
      <c r="B1422" s="8"/>
      <c r="C1422" s="8"/>
      <c r="D1422" s="8"/>
      <c r="E1422" s="18"/>
      <c r="F1422" s="18"/>
      <c r="G1422" s="8"/>
      <c r="H1422" s="8"/>
      <c r="I1422" s="117"/>
      <c r="J1422" s="120"/>
      <c r="K1422" s="8"/>
      <c r="L1422" s="8"/>
      <c r="M1422" s="19"/>
    </row>
    <row r="1423" spans="1:13" s="11" customFormat="1">
      <c r="A1423" s="8"/>
      <c r="B1423" s="8"/>
      <c r="C1423" s="8"/>
      <c r="D1423" s="8"/>
      <c r="E1423" s="18"/>
      <c r="F1423" s="18"/>
      <c r="G1423" s="10"/>
      <c r="H1423" s="10"/>
      <c r="I1423" s="10"/>
      <c r="J1423" s="10"/>
      <c r="K1423" s="19"/>
      <c r="L1423" s="8"/>
      <c r="M1423" s="19"/>
    </row>
    <row r="1424" spans="1:13" s="11" customFormat="1">
      <c r="A1424" s="8"/>
      <c r="B1424" s="8"/>
      <c r="C1424" s="8"/>
      <c r="D1424" s="8"/>
      <c r="E1424" s="18"/>
      <c r="F1424" s="18"/>
      <c r="G1424" s="117"/>
      <c r="H1424" s="8"/>
      <c r="I1424" s="117"/>
      <c r="J1424" s="117"/>
      <c r="K1424" s="10"/>
      <c r="L1424" s="10"/>
      <c r="M1424" s="20"/>
    </row>
    <row r="1425" spans="1:13" s="11" customFormat="1">
      <c r="A1425" s="8"/>
      <c r="B1425" s="8"/>
      <c r="C1425" s="8"/>
      <c r="D1425" s="8"/>
      <c r="E1425" s="18"/>
      <c r="F1425" s="18"/>
      <c r="G1425" s="117"/>
      <c r="H1425" s="8"/>
      <c r="I1425" s="8"/>
      <c r="J1425" s="8"/>
      <c r="K1425" s="10"/>
      <c r="L1425" s="10"/>
      <c r="M1425" s="19"/>
    </row>
    <row r="1426" spans="1:13" s="11" customFormat="1">
      <c r="A1426" s="8"/>
      <c r="B1426" s="8"/>
      <c r="C1426" s="8"/>
      <c r="D1426" s="8"/>
      <c r="E1426" s="121"/>
      <c r="F1426" s="18"/>
      <c r="G1426" s="117"/>
      <c r="H1426" s="8"/>
      <c r="I1426" s="8"/>
      <c r="J1426" s="8"/>
      <c r="K1426" s="10"/>
      <c r="L1426" s="10"/>
      <c r="M1426" s="19"/>
    </row>
    <row r="1427" spans="1:13" s="11" customFormat="1">
      <c r="A1427" s="8"/>
      <c r="B1427" s="8"/>
      <c r="C1427" s="8"/>
      <c r="D1427" s="8"/>
      <c r="E1427" s="121"/>
      <c r="F1427" s="18"/>
      <c r="G1427" s="117"/>
      <c r="H1427" s="8"/>
      <c r="I1427" s="10"/>
      <c r="J1427" s="10"/>
      <c r="K1427" s="10"/>
      <c r="L1427" s="10"/>
      <c r="M1427" s="19"/>
    </row>
    <row r="1428" spans="1:13" s="11" customFormat="1">
      <c r="A1428" s="8"/>
      <c r="B1428" s="8"/>
      <c r="C1428" s="8"/>
      <c r="D1428" s="8"/>
      <c r="E1428" s="18"/>
      <c r="F1428" s="18"/>
      <c r="G1428" s="117"/>
      <c r="H1428" s="20"/>
      <c r="I1428" s="117"/>
      <c r="J1428" s="120"/>
      <c r="K1428" s="10"/>
      <c r="L1428" s="10"/>
      <c r="M1428" s="19"/>
    </row>
    <row r="1429" spans="1:13" s="11" customFormat="1">
      <c r="A1429" s="8"/>
      <c r="B1429" s="8"/>
      <c r="C1429" s="8"/>
      <c r="D1429" s="8"/>
      <c r="E1429" s="18"/>
      <c r="F1429" s="18"/>
      <c r="G1429" s="117"/>
      <c r="H1429" s="20"/>
      <c r="I1429" s="10"/>
      <c r="J1429" s="10"/>
      <c r="K1429" s="10"/>
      <c r="L1429" s="10"/>
      <c r="M1429" s="19"/>
    </row>
    <row r="1430" spans="1:13" s="11" customFormat="1">
      <c r="A1430" s="8"/>
      <c r="B1430" s="8"/>
      <c r="C1430" s="8"/>
      <c r="D1430" s="8"/>
      <c r="E1430" s="122"/>
      <c r="F1430" s="18"/>
      <c r="G1430" s="120"/>
      <c r="H1430" s="20"/>
      <c r="I1430" s="117"/>
      <c r="J1430" s="117"/>
      <c r="K1430" s="10"/>
      <c r="L1430" s="10"/>
      <c r="M1430" s="19"/>
    </row>
    <row r="1431" spans="1:13" s="11" customFormat="1">
      <c r="A1431" s="8"/>
      <c r="B1431" s="8"/>
      <c r="C1431" s="8"/>
      <c r="D1431" s="8"/>
      <c r="E1431" s="18"/>
      <c r="F1431" s="18"/>
      <c r="G1431" s="117"/>
      <c r="H1431" s="20"/>
      <c r="I1431" s="8"/>
      <c r="J1431" s="8"/>
      <c r="K1431" s="10"/>
      <c r="L1431" s="10"/>
      <c r="M1431" s="19"/>
    </row>
    <row r="1432" spans="1:13" s="11" customFormat="1">
      <c r="A1432" s="8"/>
      <c r="B1432" s="128"/>
      <c r="C1432" s="130"/>
      <c r="D1432" s="8"/>
      <c r="E1432" s="18"/>
      <c r="F1432" s="18"/>
      <c r="G1432" s="117"/>
      <c r="H1432" s="8"/>
      <c r="I1432" s="8"/>
      <c r="J1432" s="8"/>
      <c r="K1432" s="19"/>
      <c r="L1432" s="19"/>
      <c r="M1432" s="19"/>
    </row>
    <row r="1433" spans="1:13" s="11" customFormat="1">
      <c r="A1433" s="8"/>
      <c r="B1433" s="8"/>
      <c r="C1433" s="8"/>
      <c r="D1433" s="8"/>
      <c r="E1433" s="18"/>
      <c r="F1433" s="18"/>
      <c r="G1433" s="8"/>
      <c r="H1433" s="8"/>
      <c r="I1433" s="8"/>
      <c r="J1433" s="8"/>
      <c r="K1433" s="8"/>
      <c r="L1433" s="8"/>
      <c r="M1433" s="8"/>
    </row>
    <row r="1434" spans="1:13" s="11" customFormat="1">
      <c r="A1434" s="8"/>
      <c r="B1434" s="8"/>
      <c r="C1434" s="8"/>
      <c r="D1434" s="8"/>
      <c r="E1434" s="18"/>
      <c r="F1434" s="18"/>
      <c r="G1434" s="8"/>
      <c r="H1434" s="8"/>
      <c r="I1434" s="117"/>
      <c r="J1434" s="120"/>
      <c r="K1434" s="8"/>
      <c r="L1434" s="8"/>
      <c r="M1434" s="19"/>
    </row>
    <row r="1435" spans="1:13" s="11" customFormat="1">
      <c r="A1435" s="8"/>
      <c r="B1435" s="8"/>
      <c r="C1435" s="8"/>
      <c r="D1435" s="8"/>
      <c r="E1435" s="18"/>
      <c r="F1435" s="18"/>
      <c r="G1435" s="10"/>
      <c r="H1435" s="10"/>
      <c r="I1435" s="10"/>
      <c r="J1435" s="10"/>
      <c r="K1435" s="19"/>
      <c r="L1435" s="8"/>
      <c r="M1435" s="19"/>
    </row>
    <row r="1436" spans="1:13" s="11" customFormat="1">
      <c r="A1436" s="8"/>
      <c r="B1436" s="8"/>
      <c r="C1436" s="8"/>
      <c r="D1436" s="8"/>
      <c r="E1436" s="18"/>
      <c r="F1436" s="18"/>
      <c r="G1436" s="117"/>
      <c r="H1436" s="8"/>
      <c r="I1436" s="117"/>
      <c r="J1436" s="117"/>
      <c r="K1436" s="10"/>
      <c r="L1436" s="10"/>
      <c r="M1436" s="20"/>
    </row>
    <row r="1437" spans="1:13" s="11" customFormat="1">
      <c r="A1437" s="87"/>
      <c r="B1437" s="87"/>
      <c r="C1437" s="8"/>
      <c r="D1437" s="87"/>
      <c r="E1437" s="87"/>
      <c r="F1437" s="87"/>
      <c r="G1437" s="87"/>
      <c r="H1437" s="87"/>
      <c r="I1437" s="87"/>
      <c r="J1437" s="87"/>
      <c r="K1437" s="87"/>
      <c r="L1437" s="87"/>
      <c r="M1437" s="87"/>
    </row>
    <row r="1438" spans="1:13" s="11" customFormat="1">
      <c r="A1438" s="8"/>
      <c r="B1438" s="8"/>
      <c r="C1438" s="8"/>
      <c r="D1438" s="8"/>
      <c r="E1438" s="18"/>
      <c r="F1438" s="18"/>
      <c r="G1438" s="117"/>
      <c r="H1438" s="8"/>
      <c r="I1438" s="8"/>
      <c r="J1438" s="8"/>
      <c r="K1438" s="10"/>
      <c r="L1438" s="10"/>
      <c r="M1438" s="19"/>
    </row>
    <row r="1439" spans="1:13" s="11" customFormat="1">
      <c r="A1439" s="8"/>
      <c r="B1439" s="8"/>
      <c r="C1439" s="8"/>
      <c r="D1439" s="8"/>
      <c r="E1439" s="121"/>
      <c r="F1439" s="18"/>
      <c r="G1439" s="117"/>
      <c r="H1439" s="8"/>
      <c r="I1439" s="8"/>
      <c r="J1439" s="8"/>
      <c r="K1439" s="10"/>
      <c r="L1439" s="10"/>
      <c r="M1439" s="19"/>
    </row>
    <row r="1440" spans="1:13" s="11" customFormat="1">
      <c r="A1440" s="8"/>
      <c r="B1440" s="8"/>
      <c r="C1440" s="8"/>
      <c r="D1440" s="8"/>
      <c r="E1440" s="121"/>
      <c r="F1440" s="18"/>
      <c r="G1440" s="117"/>
      <c r="H1440" s="8"/>
      <c r="I1440" s="10"/>
      <c r="J1440" s="10"/>
      <c r="K1440" s="10"/>
      <c r="L1440" s="10"/>
      <c r="M1440" s="19"/>
    </row>
    <row r="1441" spans="1:13" s="11" customFormat="1">
      <c r="A1441" s="8"/>
      <c r="B1441" s="8"/>
      <c r="C1441" s="8"/>
      <c r="D1441" s="8"/>
      <c r="E1441" s="18"/>
      <c r="F1441" s="18"/>
      <c r="G1441" s="117"/>
      <c r="H1441" s="20"/>
      <c r="I1441" s="117"/>
      <c r="J1441" s="120"/>
      <c r="K1441" s="10"/>
      <c r="L1441" s="10"/>
      <c r="M1441" s="19"/>
    </row>
    <row r="1442" spans="1:13" s="11" customFormat="1">
      <c r="A1442" s="8"/>
      <c r="B1442" s="8"/>
      <c r="C1442" s="8"/>
      <c r="D1442" s="8"/>
      <c r="E1442" s="18"/>
      <c r="F1442" s="18"/>
      <c r="G1442" s="117"/>
      <c r="H1442" s="20"/>
      <c r="I1442" s="10"/>
      <c r="J1442" s="10"/>
      <c r="K1442" s="10"/>
      <c r="L1442" s="10"/>
      <c r="M1442" s="19"/>
    </row>
    <row r="1443" spans="1:13" s="11" customFormat="1">
      <c r="A1443" s="8"/>
      <c r="B1443" s="8"/>
      <c r="C1443" s="8"/>
      <c r="D1443" s="8"/>
      <c r="E1443" s="122"/>
      <c r="F1443" s="18"/>
      <c r="G1443" s="120"/>
      <c r="H1443" s="20"/>
      <c r="I1443" s="117"/>
      <c r="J1443" s="117"/>
      <c r="K1443" s="10"/>
      <c r="L1443" s="10"/>
      <c r="M1443" s="19"/>
    </row>
    <row r="1444" spans="1:13" s="11" customFormat="1">
      <c r="A1444" s="8"/>
      <c r="B1444" s="8"/>
      <c r="C1444" s="130"/>
      <c r="D1444" s="8"/>
      <c r="E1444" s="18"/>
      <c r="F1444" s="18"/>
      <c r="G1444" s="117"/>
      <c r="H1444" s="20"/>
      <c r="I1444" s="8"/>
      <c r="J1444" s="8"/>
      <c r="K1444" s="10"/>
      <c r="L1444" s="10"/>
      <c r="M1444" s="19"/>
    </row>
    <row r="1445" spans="1:13" s="11" customFormat="1">
      <c r="A1445" s="8"/>
      <c r="B1445" s="128"/>
      <c r="C1445" s="8"/>
      <c r="D1445" s="8"/>
      <c r="E1445" s="18"/>
      <c r="F1445" s="18"/>
      <c r="G1445" s="117"/>
      <c r="H1445" s="8"/>
      <c r="I1445" s="8"/>
      <c r="J1445" s="8"/>
      <c r="K1445" s="19"/>
      <c r="L1445" s="19"/>
      <c r="M1445" s="19"/>
    </row>
    <row r="1446" spans="1:13" s="11" customFormat="1">
      <c r="A1446" s="8"/>
      <c r="B1446" s="8"/>
      <c r="C1446" s="8"/>
      <c r="D1446" s="8"/>
      <c r="E1446" s="18"/>
      <c r="F1446" s="18"/>
      <c r="G1446" s="8"/>
      <c r="H1446" s="8"/>
      <c r="I1446" s="8"/>
      <c r="J1446" s="8"/>
      <c r="K1446" s="8"/>
      <c r="L1446" s="8"/>
      <c r="M1446" s="8"/>
    </row>
    <row r="1447" spans="1:13" s="11" customFormat="1">
      <c r="A1447" s="8"/>
      <c r="B1447" s="8"/>
      <c r="C1447" s="8"/>
      <c r="D1447" s="8"/>
      <c r="E1447" s="18"/>
      <c r="F1447" s="18"/>
      <c r="G1447" s="8"/>
      <c r="H1447" s="8"/>
      <c r="I1447" s="117"/>
      <c r="J1447" s="120"/>
      <c r="K1447" s="8"/>
      <c r="L1447" s="8"/>
      <c r="M1447" s="19"/>
    </row>
    <row r="1448" spans="1:13" s="11" customFormat="1">
      <c r="A1448" s="8"/>
      <c r="B1448" s="8"/>
      <c r="C1448" s="8"/>
      <c r="D1448" s="8"/>
      <c r="E1448" s="18"/>
      <c r="F1448" s="18"/>
      <c r="G1448" s="10"/>
      <c r="H1448" s="10"/>
      <c r="I1448" s="10"/>
      <c r="J1448" s="10"/>
      <c r="K1448" s="19"/>
      <c r="L1448" s="8"/>
      <c r="M1448" s="19"/>
    </row>
    <row r="1449" spans="1:13" s="11" customFormat="1">
      <c r="A1449" s="8"/>
      <c r="B1449" s="8"/>
      <c r="C1449" s="8"/>
      <c r="D1449" s="8"/>
      <c r="E1449" s="18"/>
      <c r="F1449" s="18"/>
      <c r="G1449" s="117"/>
      <c r="H1449" s="8"/>
      <c r="I1449" s="117"/>
      <c r="J1449" s="117"/>
      <c r="K1449" s="10"/>
      <c r="L1449" s="10"/>
      <c r="M1449" s="20"/>
    </row>
    <row r="1450" spans="1:13" s="11" customFormat="1">
      <c r="A1450" s="8"/>
      <c r="B1450" s="8"/>
      <c r="C1450" s="8"/>
      <c r="D1450" s="8"/>
      <c r="E1450" s="18"/>
      <c r="F1450" s="18"/>
      <c r="G1450" s="117"/>
      <c r="H1450" s="8"/>
      <c r="I1450" s="8"/>
      <c r="J1450" s="8"/>
      <c r="K1450" s="10"/>
      <c r="L1450" s="10"/>
      <c r="M1450" s="19"/>
    </row>
    <row r="1451" spans="1:13" s="11" customFormat="1">
      <c r="A1451" s="8"/>
      <c r="B1451" s="8"/>
      <c r="C1451" s="8"/>
      <c r="D1451" s="8"/>
      <c r="E1451" s="121"/>
      <c r="F1451" s="18"/>
      <c r="G1451" s="117"/>
      <c r="H1451" s="8"/>
      <c r="I1451" s="8"/>
      <c r="J1451" s="8"/>
      <c r="K1451" s="10"/>
      <c r="L1451" s="10"/>
      <c r="M1451" s="19"/>
    </row>
    <row r="1452" spans="1:13" s="11" customFormat="1">
      <c r="A1452" s="8"/>
      <c r="B1452" s="8"/>
      <c r="C1452" s="8"/>
      <c r="D1452" s="8"/>
      <c r="E1452" s="121"/>
      <c r="F1452" s="18"/>
      <c r="G1452" s="117"/>
      <c r="H1452" s="8"/>
      <c r="I1452" s="10"/>
      <c r="J1452" s="10"/>
      <c r="K1452" s="10"/>
      <c r="L1452" s="10"/>
      <c r="M1452" s="19"/>
    </row>
    <row r="1453" spans="1:13" s="11" customFormat="1">
      <c r="A1453" s="8"/>
      <c r="B1453" s="8"/>
      <c r="C1453" s="8"/>
      <c r="D1453" s="8"/>
      <c r="E1453" s="18"/>
      <c r="F1453" s="18"/>
      <c r="G1453" s="117"/>
      <c r="H1453" s="20"/>
      <c r="I1453" s="117"/>
      <c r="J1453" s="120"/>
      <c r="K1453" s="10"/>
      <c r="L1453" s="10"/>
      <c r="M1453" s="19"/>
    </row>
    <row r="1454" spans="1:13" s="11" customFormat="1">
      <c r="A1454" s="8"/>
      <c r="B1454" s="8"/>
      <c r="C1454" s="8"/>
      <c r="D1454" s="8"/>
      <c r="E1454" s="18"/>
      <c r="F1454" s="18"/>
      <c r="G1454" s="117"/>
      <c r="H1454" s="20"/>
      <c r="I1454" s="10"/>
      <c r="J1454" s="10"/>
      <c r="K1454" s="10"/>
      <c r="L1454" s="10"/>
      <c r="M1454" s="19"/>
    </row>
    <row r="1455" spans="1:13" s="11" customFormat="1">
      <c r="A1455" s="8"/>
      <c r="B1455" s="8"/>
      <c r="C1455" s="8"/>
      <c r="D1455" s="8"/>
      <c r="E1455" s="122"/>
      <c r="F1455" s="18"/>
      <c r="G1455" s="120"/>
      <c r="H1455" s="20"/>
      <c r="I1455" s="117"/>
      <c r="J1455" s="117"/>
      <c r="K1455" s="10"/>
      <c r="L1455" s="10"/>
      <c r="M1455" s="19"/>
    </row>
    <row r="1456" spans="1:13" s="11" customFormat="1">
      <c r="A1456" s="8"/>
      <c r="B1456" s="8"/>
      <c r="C1456" s="8"/>
      <c r="D1456" s="8"/>
      <c r="E1456" s="18"/>
      <c r="F1456" s="18"/>
      <c r="G1456" s="117"/>
      <c r="H1456" s="20"/>
      <c r="I1456" s="8"/>
      <c r="J1456" s="8"/>
      <c r="K1456" s="10"/>
      <c r="L1456" s="10"/>
      <c r="M1456" s="19"/>
    </row>
    <row r="1457" spans="1:13" s="11" customFormat="1">
      <c r="A1457" s="8"/>
      <c r="B1457" s="128"/>
      <c r="C1457" s="8"/>
      <c r="D1457" s="8"/>
      <c r="E1457" s="18"/>
      <c r="F1457" s="18"/>
      <c r="G1457" s="117"/>
      <c r="H1457" s="8"/>
      <c r="I1457" s="8"/>
      <c r="J1457" s="8"/>
      <c r="K1457" s="19"/>
      <c r="L1457" s="19"/>
      <c r="M1457" s="19"/>
    </row>
    <row r="1458" spans="1:13" s="11" customFormat="1">
      <c r="A1458" s="8"/>
      <c r="B1458" s="8"/>
      <c r="C1458" s="87"/>
      <c r="D1458" s="8"/>
      <c r="E1458" s="18"/>
      <c r="F1458" s="121"/>
      <c r="G1458" s="8"/>
      <c r="H1458" s="118"/>
      <c r="I1458" s="19"/>
      <c r="J1458" s="118"/>
      <c r="K1458" s="8"/>
      <c r="L1458" s="118"/>
      <c r="M1458" s="118"/>
    </row>
    <row r="1459" spans="1:13" s="11" customFormat="1">
      <c r="A1459" s="8"/>
      <c r="B1459" s="8"/>
      <c r="C1459" s="130"/>
      <c r="D1459" s="8"/>
      <c r="E1459" s="18"/>
      <c r="F1459" s="18"/>
      <c r="G1459" s="8"/>
      <c r="H1459" s="118"/>
      <c r="I1459" s="19"/>
      <c r="J1459" s="118"/>
      <c r="K1459" s="8"/>
      <c r="L1459" s="118"/>
      <c r="M1459" s="118"/>
    </row>
    <row r="1460" spans="1:13" s="11" customFormat="1">
      <c r="A1460" s="8"/>
      <c r="B1460" s="8"/>
      <c r="C1460" s="8"/>
      <c r="D1460" s="8"/>
      <c r="E1460" s="18"/>
      <c r="F1460" s="121"/>
      <c r="G1460" s="8"/>
      <c r="H1460" s="118"/>
      <c r="I1460" s="19"/>
      <c r="J1460" s="118"/>
      <c r="K1460" s="8"/>
      <c r="L1460" s="118"/>
      <c r="M1460" s="118"/>
    </row>
    <row r="1461" spans="1:13" s="11" customFormat="1">
      <c r="A1461" s="8"/>
      <c r="B1461" s="8"/>
      <c r="C1461" s="8"/>
      <c r="D1461" s="8"/>
      <c r="E1461" s="18"/>
      <c r="F1461" s="18"/>
      <c r="G1461" s="8"/>
      <c r="H1461" s="118"/>
      <c r="I1461" s="19"/>
      <c r="J1461" s="118"/>
      <c r="K1461" s="8"/>
      <c r="L1461" s="118"/>
      <c r="M1461" s="118"/>
    </row>
    <row r="1462" spans="1:13" s="11" customFormat="1">
      <c r="A1462" s="8"/>
      <c r="B1462" s="8"/>
      <c r="C1462" s="8"/>
      <c r="D1462" s="8"/>
      <c r="E1462" s="8"/>
      <c r="F1462" s="8"/>
      <c r="G1462" s="8"/>
      <c r="H1462" s="118"/>
      <c r="I1462" s="8"/>
      <c r="J1462" s="118"/>
      <c r="K1462" s="8"/>
      <c r="L1462" s="118"/>
      <c r="M1462" s="118"/>
    </row>
    <row r="1463" spans="1:13" s="11" customFormat="1">
      <c r="A1463" s="8"/>
      <c r="B1463" s="8"/>
      <c r="C1463" s="8"/>
      <c r="D1463" s="8"/>
      <c r="E1463" s="18"/>
      <c r="F1463" s="18"/>
      <c r="G1463" s="8"/>
      <c r="H1463" s="118"/>
      <c r="I1463" s="19"/>
      <c r="J1463" s="118"/>
      <c r="K1463" s="8"/>
      <c r="L1463" s="118"/>
      <c r="M1463" s="118"/>
    </row>
    <row r="1464" spans="1:13" s="11" customFormat="1">
      <c r="A1464" s="8"/>
      <c r="B1464" s="8"/>
      <c r="C1464" s="8"/>
      <c r="D1464" s="8"/>
      <c r="E1464" s="18"/>
      <c r="F1464" s="18"/>
      <c r="G1464" s="8"/>
      <c r="H1464" s="8"/>
      <c r="I1464" s="19"/>
      <c r="J1464" s="118"/>
      <c r="K1464" s="8"/>
      <c r="L1464" s="8"/>
      <c r="M1464" s="118"/>
    </row>
    <row r="1465" spans="1:13" s="11" customFormat="1">
      <c r="A1465" s="8"/>
      <c r="B1465" s="8"/>
      <c r="C1465" s="8"/>
      <c r="D1465" s="8"/>
      <c r="E1465" s="18"/>
      <c r="F1465" s="18"/>
      <c r="G1465" s="8"/>
      <c r="H1465" s="118"/>
      <c r="I1465" s="19"/>
      <c r="J1465" s="118"/>
      <c r="K1465" s="8"/>
      <c r="L1465" s="118"/>
      <c r="M1465" s="118"/>
    </row>
    <row r="1466" spans="1:13" s="11" customFormat="1">
      <c r="A1466" s="8"/>
      <c r="B1466" s="8"/>
      <c r="C1466" s="8"/>
      <c r="D1466" s="8"/>
      <c r="E1466" s="18"/>
      <c r="F1466" s="18"/>
      <c r="G1466" s="8"/>
      <c r="H1466" s="118"/>
      <c r="I1466" s="19"/>
      <c r="J1466" s="118"/>
      <c r="K1466" s="8"/>
      <c r="L1466" s="118"/>
      <c r="M1466" s="118"/>
    </row>
    <row r="1467" spans="1:13" s="11" customFormat="1">
      <c r="A1467" s="8"/>
      <c r="B1467" s="8"/>
      <c r="C1467" s="8"/>
      <c r="D1467" s="8"/>
      <c r="E1467" s="18"/>
      <c r="F1467" s="18"/>
      <c r="G1467" s="8"/>
      <c r="H1467" s="118"/>
      <c r="I1467" s="19"/>
      <c r="J1467" s="118"/>
      <c r="K1467" s="8"/>
      <c r="L1467" s="118"/>
      <c r="M1467" s="118"/>
    </row>
    <row r="1468" spans="1:13" s="11" customFormat="1">
      <c r="C1468" s="8"/>
    </row>
    <row r="1469" spans="1:13" s="11" customFormat="1">
      <c r="C1469" s="8"/>
    </row>
    <row r="1470" spans="1:13" s="11" customFormat="1">
      <c r="C1470" s="8"/>
    </row>
    <row r="1471" spans="1:13" s="11" customFormat="1">
      <c r="C1471" s="130"/>
    </row>
    <row r="1472" spans="1:13" s="11" customFormat="1">
      <c r="A1472" s="87"/>
      <c r="B1472" s="87"/>
      <c r="C1472" s="8"/>
      <c r="D1472" s="87"/>
      <c r="E1472" s="87"/>
      <c r="F1472" s="87"/>
      <c r="G1472" s="87"/>
      <c r="H1472" s="87"/>
      <c r="I1472" s="87"/>
      <c r="J1472" s="87"/>
      <c r="K1472" s="87"/>
      <c r="L1472" s="87"/>
      <c r="M1472" s="87"/>
    </row>
    <row r="1473" spans="1:13" s="11" customFormat="1">
      <c r="A1473" s="8"/>
      <c r="B1473" s="8"/>
      <c r="C1473" s="8"/>
      <c r="D1473" s="8"/>
      <c r="E1473" s="18"/>
      <c r="F1473" s="18"/>
      <c r="G1473" s="8"/>
      <c r="H1473" s="8"/>
      <c r="I1473" s="8"/>
      <c r="J1473" s="8"/>
      <c r="K1473" s="8"/>
      <c r="L1473" s="8"/>
      <c r="M1473" s="8"/>
    </row>
    <row r="1474" spans="1:13" s="11" customFormat="1">
      <c r="A1474" s="8"/>
      <c r="B1474" s="128"/>
      <c r="C1474" s="8"/>
      <c r="D1474" s="8"/>
      <c r="E1474" s="18"/>
      <c r="F1474" s="18"/>
      <c r="G1474" s="117"/>
      <c r="H1474" s="8"/>
      <c r="I1474" s="8"/>
      <c r="J1474" s="8"/>
      <c r="K1474" s="19"/>
      <c r="L1474" s="19"/>
      <c r="M1474" s="19"/>
    </row>
    <row r="1475" spans="1:13" s="11" customFormat="1">
      <c r="A1475" s="8"/>
      <c r="B1475" s="8"/>
      <c r="C1475" s="8"/>
      <c r="D1475" s="8"/>
      <c r="E1475" s="18"/>
      <c r="F1475" s="18"/>
      <c r="G1475" s="8"/>
      <c r="H1475" s="8"/>
      <c r="I1475" s="8"/>
      <c r="J1475" s="8"/>
      <c r="K1475" s="8"/>
      <c r="L1475" s="8"/>
      <c r="M1475" s="8"/>
    </row>
    <row r="1476" spans="1:13" s="11" customFormat="1">
      <c r="A1476" s="8"/>
      <c r="B1476" s="8"/>
      <c r="C1476" s="8"/>
      <c r="D1476" s="8"/>
      <c r="E1476" s="18"/>
      <c r="F1476" s="18"/>
      <c r="G1476" s="8"/>
      <c r="H1476" s="8"/>
      <c r="I1476" s="8"/>
      <c r="J1476" s="8"/>
      <c r="K1476" s="8"/>
      <c r="L1476" s="8"/>
      <c r="M1476" s="8"/>
    </row>
    <row r="1477" spans="1:13" s="11" customFormat="1">
      <c r="A1477" s="8"/>
      <c r="B1477" s="8"/>
      <c r="C1477" s="8"/>
      <c r="D1477" s="8"/>
      <c r="E1477" s="18"/>
      <c r="F1477" s="18"/>
      <c r="G1477" s="8"/>
      <c r="H1477" s="8"/>
      <c r="I1477" s="117"/>
      <c r="J1477" s="120"/>
      <c r="K1477" s="8"/>
      <c r="L1477" s="8"/>
      <c r="M1477" s="19"/>
    </row>
    <row r="1478" spans="1:13" s="11" customFormat="1">
      <c r="A1478" s="8"/>
      <c r="B1478" s="8"/>
      <c r="C1478" s="8"/>
      <c r="D1478" s="8"/>
      <c r="E1478" s="18"/>
      <c r="F1478" s="18"/>
      <c r="G1478" s="10"/>
      <c r="H1478" s="10"/>
      <c r="I1478" s="10"/>
      <c r="J1478" s="10"/>
      <c r="K1478" s="19"/>
      <c r="L1478" s="8"/>
      <c r="M1478" s="19"/>
    </row>
    <row r="1479" spans="1:13" s="11" customFormat="1">
      <c r="A1479" s="8"/>
      <c r="B1479" s="8"/>
      <c r="C1479" s="8"/>
      <c r="D1479" s="8"/>
      <c r="E1479" s="18"/>
      <c r="F1479" s="18"/>
      <c r="G1479" s="117"/>
      <c r="H1479" s="8"/>
      <c r="I1479" s="10"/>
      <c r="J1479" s="10"/>
      <c r="K1479" s="10"/>
      <c r="L1479" s="10"/>
      <c r="M1479" s="20"/>
    </row>
    <row r="1480" spans="1:13" s="11" customFormat="1">
      <c r="A1480" s="8"/>
      <c r="B1480" s="8"/>
      <c r="C1480" s="8"/>
      <c r="D1480" s="8"/>
      <c r="E1480" s="18"/>
      <c r="F1480" s="18"/>
      <c r="G1480" s="117"/>
      <c r="H1480" s="8"/>
      <c r="I1480" s="117"/>
      <c r="J1480" s="117"/>
      <c r="K1480" s="10"/>
      <c r="L1480" s="10"/>
      <c r="M1480" s="19"/>
    </row>
    <row r="1481" spans="1:13" s="11" customFormat="1">
      <c r="A1481" s="8"/>
      <c r="B1481" s="8"/>
      <c r="C1481" s="8"/>
      <c r="D1481" s="8"/>
      <c r="E1481" s="121"/>
      <c r="F1481" s="18"/>
      <c r="G1481" s="117"/>
      <c r="H1481" s="8"/>
      <c r="I1481" s="8"/>
      <c r="J1481" s="8"/>
      <c r="K1481" s="10"/>
      <c r="L1481" s="10"/>
      <c r="M1481" s="19"/>
    </row>
    <row r="1482" spans="1:13" s="11" customFormat="1">
      <c r="A1482" s="8"/>
      <c r="B1482" s="8"/>
      <c r="C1482" s="8"/>
      <c r="D1482" s="8"/>
      <c r="E1482" s="121"/>
      <c r="F1482" s="18"/>
      <c r="G1482" s="117"/>
      <c r="H1482" s="8"/>
      <c r="I1482" s="8"/>
      <c r="J1482" s="8"/>
      <c r="K1482" s="10"/>
      <c r="L1482" s="10"/>
      <c r="M1482" s="19"/>
    </row>
    <row r="1483" spans="1:13" s="11" customFormat="1">
      <c r="A1483" s="8"/>
      <c r="B1483" s="8"/>
      <c r="C1483" s="130"/>
      <c r="D1483" s="8"/>
      <c r="E1483" s="18"/>
      <c r="F1483" s="18"/>
      <c r="G1483" s="117"/>
      <c r="H1483" s="20"/>
      <c r="I1483" s="10"/>
      <c r="J1483" s="10"/>
      <c r="K1483" s="10"/>
      <c r="L1483" s="10"/>
      <c r="M1483" s="19"/>
    </row>
    <row r="1484" spans="1:13" s="11" customFormat="1">
      <c r="A1484" s="8"/>
      <c r="B1484" s="8"/>
      <c r="C1484" s="8"/>
      <c r="D1484" s="8"/>
      <c r="E1484" s="18"/>
      <c r="F1484" s="18"/>
      <c r="G1484" s="120"/>
      <c r="H1484" s="20"/>
      <c r="I1484" s="10"/>
      <c r="J1484" s="10"/>
      <c r="K1484" s="10"/>
      <c r="L1484" s="10"/>
      <c r="M1484" s="19"/>
    </row>
    <row r="1485" spans="1:13" s="11" customFormat="1">
      <c r="A1485" s="8"/>
      <c r="B1485" s="8"/>
      <c r="C1485" s="8"/>
      <c r="D1485" s="8"/>
      <c r="E1485" s="18"/>
      <c r="F1485" s="18"/>
      <c r="G1485" s="117"/>
      <c r="H1485" s="20"/>
      <c r="I1485" s="117"/>
      <c r="J1485" s="117"/>
      <c r="K1485" s="10"/>
      <c r="L1485" s="10"/>
      <c r="M1485" s="19"/>
    </row>
    <row r="1486" spans="1:13" s="11" customFormat="1">
      <c r="A1486" s="8"/>
      <c r="B1486" s="128"/>
      <c r="C1486" s="8"/>
      <c r="D1486" s="8"/>
      <c r="E1486" s="18"/>
      <c r="F1486" s="18"/>
      <c r="G1486" s="117"/>
      <c r="H1486" s="8"/>
      <c r="I1486" s="8"/>
      <c r="J1486" s="8"/>
      <c r="K1486" s="19"/>
      <c r="L1486" s="19"/>
      <c r="M1486" s="19"/>
    </row>
    <row r="1487" spans="1:13" s="11" customFormat="1">
      <c r="A1487" s="8"/>
      <c r="B1487" s="8"/>
      <c r="C1487" s="8"/>
      <c r="D1487" s="8"/>
      <c r="E1487" s="18"/>
      <c r="F1487" s="18"/>
      <c r="G1487" s="8"/>
      <c r="H1487" s="8"/>
      <c r="I1487" s="8"/>
      <c r="J1487" s="8"/>
      <c r="K1487" s="8"/>
      <c r="L1487" s="8"/>
      <c r="M1487" s="8"/>
    </row>
    <row r="1488" spans="1:13" s="11" customFormat="1">
      <c r="A1488" s="8"/>
      <c r="B1488" s="8"/>
      <c r="C1488" s="8"/>
      <c r="D1488" s="8"/>
      <c r="E1488" s="18"/>
      <c r="F1488" s="18"/>
      <c r="G1488" s="8"/>
      <c r="H1488" s="8"/>
      <c r="I1488" s="8"/>
      <c r="J1488" s="8"/>
      <c r="K1488" s="8"/>
      <c r="L1488" s="8"/>
      <c r="M1488" s="8"/>
    </row>
    <row r="1489" spans="1:13" s="11" customFormat="1">
      <c r="A1489" s="8"/>
      <c r="B1489" s="8"/>
      <c r="C1489" s="8"/>
      <c r="D1489" s="8"/>
      <c r="E1489" s="18"/>
      <c r="F1489" s="18"/>
      <c r="G1489" s="8"/>
      <c r="H1489" s="8"/>
      <c r="I1489" s="117"/>
      <c r="J1489" s="120"/>
      <c r="K1489" s="8"/>
      <c r="L1489" s="8"/>
      <c r="M1489" s="19"/>
    </row>
    <row r="1490" spans="1:13" s="11" customFormat="1">
      <c r="A1490" s="8"/>
      <c r="B1490" s="8"/>
      <c r="C1490" s="8"/>
      <c r="D1490" s="8"/>
      <c r="E1490" s="18"/>
      <c r="F1490" s="18"/>
      <c r="G1490" s="10"/>
      <c r="H1490" s="10"/>
      <c r="I1490" s="10"/>
      <c r="J1490" s="10"/>
      <c r="K1490" s="19"/>
      <c r="L1490" s="8"/>
      <c r="M1490" s="19"/>
    </row>
    <row r="1491" spans="1:13" s="11" customFormat="1">
      <c r="A1491" s="8"/>
      <c r="B1491" s="8"/>
      <c r="C1491" s="8"/>
      <c r="D1491" s="8"/>
      <c r="E1491" s="18"/>
      <c r="F1491" s="18"/>
      <c r="G1491" s="117"/>
      <c r="H1491" s="8"/>
      <c r="I1491" s="10"/>
      <c r="J1491" s="10"/>
      <c r="K1491" s="10"/>
      <c r="L1491" s="10"/>
      <c r="M1491" s="20"/>
    </row>
    <row r="1492" spans="1:13" s="11" customFormat="1">
      <c r="A1492" s="8"/>
      <c r="B1492" s="8"/>
      <c r="C1492" s="8"/>
      <c r="D1492" s="8"/>
      <c r="E1492" s="18"/>
      <c r="F1492" s="18"/>
      <c r="G1492" s="117"/>
      <c r="H1492" s="8"/>
      <c r="I1492" s="117"/>
      <c r="J1492" s="117"/>
      <c r="K1492" s="10"/>
      <c r="L1492" s="10"/>
      <c r="M1492" s="19"/>
    </row>
    <row r="1493" spans="1:13" s="11" customFormat="1">
      <c r="A1493" s="8"/>
      <c r="B1493" s="8"/>
      <c r="C1493" s="87"/>
      <c r="D1493" s="8"/>
      <c r="E1493" s="121"/>
      <c r="F1493" s="18"/>
      <c r="G1493" s="117"/>
      <c r="H1493" s="8"/>
      <c r="I1493" s="8"/>
      <c r="J1493" s="8"/>
      <c r="K1493" s="10"/>
      <c r="L1493" s="10"/>
      <c r="M1493" s="19"/>
    </row>
    <row r="1494" spans="1:13" s="11" customFormat="1">
      <c r="A1494" s="8"/>
      <c r="B1494" s="8"/>
      <c r="C1494" s="8"/>
      <c r="D1494" s="8"/>
      <c r="E1494" s="121"/>
      <c r="F1494" s="18"/>
      <c r="G1494" s="117"/>
      <c r="H1494" s="8"/>
      <c r="I1494" s="8"/>
      <c r="J1494" s="8"/>
      <c r="K1494" s="10"/>
      <c r="L1494" s="10"/>
      <c r="M1494" s="19"/>
    </row>
    <row r="1495" spans="1:13" s="11" customFormat="1">
      <c r="A1495" s="8"/>
      <c r="B1495" s="8"/>
      <c r="C1495" s="8"/>
      <c r="D1495" s="8"/>
      <c r="E1495" s="18"/>
      <c r="F1495" s="18"/>
      <c r="G1495" s="117"/>
      <c r="H1495" s="20"/>
      <c r="I1495" s="10"/>
      <c r="J1495" s="10"/>
      <c r="K1495" s="10"/>
      <c r="L1495" s="10"/>
      <c r="M1495" s="19"/>
    </row>
    <row r="1496" spans="1:13" s="11" customFormat="1">
      <c r="A1496" s="8"/>
      <c r="B1496" s="8"/>
      <c r="C1496" s="130"/>
      <c r="D1496" s="8"/>
      <c r="E1496" s="18"/>
      <c r="F1496" s="18"/>
      <c r="G1496" s="120"/>
      <c r="H1496" s="20"/>
      <c r="I1496" s="10"/>
      <c r="J1496" s="10"/>
      <c r="K1496" s="10"/>
      <c r="L1496" s="10"/>
      <c r="M1496" s="19"/>
    </row>
    <row r="1497" spans="1:13" s="11" customFormat="1">
      <c r="A1497" s="8"/>
      <c r="B1497" s="8"/>
      <c r="C1497" s="8"/>
      <c r="D1497" s="8"/>
      <c r="E1497" s="18"/>
      <c r="F1497" s="18"/>
      <c r="G1497" s="117"/>
      <c r="H1497" s="20"/>
      <c r="I1497" s="117"/>
      <c r="J1497" s="117"/>
      <c r="K1497" s="10"/>
      <c r="L1497" s="10"/>
      <c r="M1497" s="19"/>
    </row>
    <row r="1498" spans="1:13" s="11" customFormat="1">
      <c r="A1498" s="8"/>
      <c r="B1498" s="128"/>
      <c r="C1498" s="8"/>
      <c r="D1498" s="8"/>
      <c r="E1498" s="18"/>
      <c r="F1498" s="18"/>
      <c r="G1498" s="117"/>
      <c r="H1498" s="8"/>
      <c r="I1498" s="8"/>
      <c r="J1498" s="8"/>
      <c r="K1498" s="19"/>
      <c r="L1498" s="19"/>
      <c r="M1498" s="19"/>
    </row>
    <row r="1499" spans="1:13" s="11" customFormat="1">
      <c r="A1499" s="8"/>
      <c r="B1499" s="8"/>
      <c r="C1499" s="8"/>
      <c r="D1499" s="8"/>
      <c r="E1499" s="18"/>
      <c r="F1499" s="18"/>
    </row>
    <row r="1500" spans="1:13" s="11" customFormat="1">
      <c r="A1500" s="8"/>
      <c r="B1500" s="8"/>
      <c r="C1500" s="8"/>
      <c r="D1500" s="8"/>
      <c r="E1500" s="18"/>
      <c r="F1500" s="18"/>
      <c r="G1500" s="8"/>
      <c r="H1500" s="8"/>
      <c r="I1500" s="117"/>
      <c r="J1500" s="120"/>
      <c r="K1500" s="8"/>
      <c r="L1500" s="8"/>
      <c r="M1500" s="19"/>
    </row>
    <row r="1501" spans="1:13" s="11" customFormat="1">
      <c r="A1501" s="8"/>
      <c r="B1501" s="8"/>
      <c r="C1501" s="8"/>
      <c r="D1501" s="8"/>
      <c r="E1501" s="18"/>
      <c r="F1501" s="18"/>
      <c r="G1501" s="8"/>
      <c r="H1501" s="8"/>
      <c r="I1501" s="117"/>
      <c r="J1501" s="120"/>
      <c r="K1501" s="8"/>
      <c r="L1501" s="8"/>
      <c r="M1501" s="19"/>
    </row>
    <row r="1502" spans="1:13" s="11" customFormat="1">
      <c r="A1502" s="8"/>
      <c r="B1502" s="8"/>
      <c r="C1502" s="8"/>
      <c r="D1502" s="8"/>
      <c r="E1502" s="18"/>
      <c r="F1502" s="18"/>
      <c r="G1502" s="10"/>
      <c r="H1502" s="10"/>
      <c r="I1502" s="10"/>
      <c r="J1502" s="10"/>
      <c r="K1502" s="19"/>
      <c r="L1502" s="8"/>
      <c r="M1502" s="19"/>
    </row>
    <row r="1503" spans="1:13" s="11" customFormat="1">
      <c r="A1503" s="8"/>
      <c r="B1503" s="8"/>
      <c r="C1503" s="8"/>
      <c r="D1503" s="8"/>
      <c r="E1503" s="18"/>
      <c r="F1503" s="18"/>
      <c r="G1503" s="117"/>
      <c r="H1503" s="8"/>
      <c r="I1503" s="10"/>
      <c r="J1503" s="10"/>
      <c r="K1503" s="10"/>
      <c r="L1503" s="10"/>
      <c r="M1503" s="20"/>
    </row>
    <row r="1504" spans="1:13" s="11" customFormat="1">
      <c r="A1504" s="8"/>
      <c r="B1504" s="8"/>
      <c r="C1504" s="8"/>
      <c r="D1504" s="8"/>
      <c r="E1504" s="18"/>
      <c r="F1504" s="18"/>
      <c r="G1504" s="117"/>
      <c r="H1504" s="8"/>
      <c r="I1504" s="117"/>
      <c r="J1504" s="117"/>
      <c r="K1504" s="10"/>
      <c r="L1504" s="10"/>
      <c r="M1504" s="19"/>
    </row>
    <row r="1505" spans="1:13" s="11" customFormat="1">
      <c r="A1505" s="8"/>
      <c r="B1505" s="8"/>
      <c r="C1505" s="8"/>
      <c r="D1505" s="8"/>
      <c r="E1505" s="121"/>
      <c r="F1505" s="18"/>
      <c r="G1505" s="117"/>
      <c r="H1505" s="8"/>
      <c r="I1505" s="8"/>
      <c r="J1505" s="8"/>
      <c r="K1505" s="10"/>
      <c r="L1505" s="10"/>
      <c r="M1505" s="19"/>
    </row>
    <row r="1506" spans="1:13" s="11" customFormat="1">
      <c r="A1506" s="8"/>
      <c r="B1506" s="8"/>
      <c r="C1506" s="8"/>
      <c r="D1506" s="8"/>
      <c r="E1506" s="121"/>
      <c r="F1506" s="18"/>
      <c r="G1506" s="117"/>
      <c r="H1506" s="8"/>
      <c r="I1506" s="8"/>
      <c r="J1506" s="8"/>
      <c r="K1506" s="10"/>
      <c r="L1506" s="10"/>
      <c r="M1506" s="19"/>
    </row>
    <row r="1507" spans="1:13" s="11" customFormat="1">
      <c r="A1507" s="87"/>
      <c r="B1507" s="87"/>
      <c r="C1507" s="8"/>
      <c r="D1507" s="87"/>
      <c r="E1507" s="87"/>
      <c r="F1507" s="87"/>
      <c r="G1507" s="87"/>
      <c r="H1507" s="87"/>
      <c r="I1507" s="87"/>
      <c r="J1507" s="87"/>
      <c r="K1507" s="87"/>
      <c r="L1507" s="87"/>
      <c r="M1507" s="87"/>
    </row>
    <row r="1508" spans="1:13" s="11" customFormat="1">
      <c r="A1508" s="8"/>
      <c r="B1508" s="8"/>
      <c r="C1508" s="130"/>
      <c r="D1508" s="8"/>
      <c r="E1508" s="18"/>
      <c r="F1508" s="18"/>
      <c r="G1508" s="117"/>
      <c r="H1508" s="20"/>
      <c r="I1508" s="10"/>
      <c r="J1508" s="10"/>
      <c r="K1508" s="10"/>
      <c r="L1508" s="10"/>
      <c r="M1508" s="19"/>
    </row>
    <row r="1509" spans="1:13" s="11" customFormat="1">
      <c r="A1509" s="8"/>
      <c r="B1509" s="8"/>
      <c r="C1509" s="8"/>
      <c r="D1509" s="8"/>
      <c r="E1509" s="18"/>
      <c r="F1509" s="18"/>
      <c r="G1509" s="120"/>
      <c r="H1509" s="20"/>
      <c r="I1509" s="10"/>
      <c r="J1509" s="10"/>
      <c r="K1509" s="10"/>
      <c r="L1509" s="10"/>
      <c r="M1509" s="19"/>
    </row>
    <row r="1510" spans="1:13" s="11" customFormat="1">
      <c r="A1510" s="8"/>
      <c r="B1510" s="8"/>
      <c r="C1510" s="8"/>
      <c r="D1510" s="8"/>
      <c r="E1510" s="18"/>
      <c r="F1510" s="18"/>
      <c r="G1510" s="117"/>
      <c r="H1510" s="20"/>
      <c r="I1510" s="117"/>
      <c r="J1510" s="117"/>
      <c r="K1510" s="10"/>
      <c r="L1510" s="10"/>
      <c r="M1510" s="19"/>
    </row>
    <row r="1511" spans="1:13" s="11" customFormat="1">
      <c r="A1511" s="8"/>
      <c r="B1511" s="128"/>
      <c r="C1511" s="8"/>
      <c r="D1511" s="8"/>
      <c r="E1511" s="18"/>
      <c r="F1511" s="18"/>
      <c r="G1511" s="117"/>
      <c r="H1511" s="8"/>
      <c r="I1511" s="8"/>
      <c r="J1511" s="8"/>
      <c r="K1511" s="19"/>
      <c r="L1511" s="19"/>
      <c r="M1511" s="19"/>
    </row>
    <row r="1512" spans="1:13" s="11" customFormat="1">
      <c r="A1512" s="8"/>
      <c r="B1512" s="8"/>
      <c r="C1512" s="8"/>
      <c r="D1512" s="8"/>
      <c r="E1512" s="18"/>
      <c r="F1512" s="18"/>
    </row>
    <row r="1513" spans="1:13" s="11" customFormat="1">
      <c r="A1513" s="8"/>
      <c r="B1513" s="8"/>
      <c r="C1513" s="8"/>
      <c r="D1513" s="8"/>
      <c r="E1513" s="18"/>
      <c r="F1513" s="18"/>
      <c r="G1513" s="8"/>
      <c r="H1513" s="8"/>
      <c r="I1513" s="117"/>
      <c r="J1513" s="120"/>
      <c r="K1513" s="8"/>
      <c r="L1513" s="8"/>
      <c r="M1513" s="19"/>
    </row>
    <row r="1514" spans="1:13" s="11" customFormat="1">
      <c r="A1514" s="8"/>
      <c r="B1514" s="8"/>
      <c r="C1514" s="8"/>
      <c r="D1514" s="8"/>
      <c r="E1514" s="18"/>
      <c r="F1514" s="18"/>
      <c r="G1514" s="8"/>
      <c r="H1514" s="8"/>
      <c r="I1514" s="117"/>
      <c r="J1514" s="120"/>
      <c r="K1514" s="8"/>
      <c r="L1514" s="8"/>
      <c r="M1514" s="19"/>
    </row>
    <row r="1515" spans="1:13" s="11" customFormat="1">
      <c r="A1515" s="8"/>
      <c r="B1515" s="8"/>
      <c r="C1515" s="8"/>
      <c r="D1515" s="8"/>
      <c r="E1515" s="18"/>
      <c r="F1515" s="18"/>
      <c r="G1515" s="10"/>
      <c r="H1515" s="10"/>
      <c r="I1515" s="10"/>
      <c r="J1515" s="10"/>
      <c r="K1515" s="19"/>
      <c r="L1515" s="8"/>
      <c r="M1515" s="19"/>
    </row>
    <row r="1516" spans="1:13" s="11" customFormat="1">
      <c r="A1516" s="8"/>
      <c r="B1516" s="8"/>
      <c r="C1516" s="8"/>
      <c r="D1516" s="8"/>
      <c r="E1516" s="18"/>
      <c r="F1516" s="18"/>
      <c r="G1516" s="117"/>
      <c r="H1516" s="8"/>
      <c r="I1516" s="10"/>
      <c r="J1516" s="10"/>
      <c r="K1516" s="10"/>
      <c r="L1516" s="10"/>
      <c r="M1516" s="20"/>
    </row>
    <row r="1517" spans="1:13" s="11" customFormat="1">
      <c r="A1517" s="8"/>
      <c r="B1517" s="8"/>
      <c r="C1517" s="8"/>
      <c r="D1517" s="8"/>
      <c r="E1517" s="18"/>
      <c r="F1517" s="18"/>
      <c r="G1517" s="117"/>
      <c r="H1517" s="8"/>
      <c r="I1517" s="117"/>
      <c r="J1517" s="117"/>
      <c r="K1517" s="10"/>
      <c r="L1517" s="10"/>
      <c r="M1517" s="19"/>
    </row>
    <row r="1518" spans="1:13" s="11" customFormat="1">
      <c r="A1518" s="8"/>
      <c r="B1518" s="8"/>
      <c r="C1518" s="8"/>
      <c r="D1518" s="8"/>
      <c r="E1518" s="121"/>
      <c r="F1518" s="18"/>
      <c r="G1518" s="117"/>
      <c r="H1518" s="8"/>
      <c r="I1518" s="8"/>
      <c r="J1518" s="8"/>
      <c r="K1518" s="10"/>
      <c r="L1518" s="10"/>
      <c r="M1518" s="19"/>
    </row>
    <row r="1519" spans="1:13" s="11" customFormat="1">
      <c r="A1519" s="8"/>
      <c r="B1519" s="8"/>
      <c r="C1519" s="8"/>
      <c r="D1519" s="8"/>
      <c r="E1519" s="121"/>
      <c r="F1519" s="18"/>
      <c r="G1519" s="117"/>
      <c r="H1519" s="8"/>
      <c r="I1519" s="8"/>
      <c r="J1519" s="8"/>
      <c r="K1519" s="10"/>
      <c r="L1519" s="10"/>
      <c r="M1519" s="19"/>
    </row>
    <row r="1520" spans="1:13" s="11" customFormat="1">
      <c r="A1520" s="8"/>
      <c r="B1520" s="8"/>
      <c r="C1520" s="130"/>
      <c r="D1520" s="8"/>
      <c r="E1520" s="18"/>
      <c r="F1520" s="18"/>
      <c r="G1520" s="117"/>
      <c r="H1520" s="20"/>
      <c r="I1520" s="10"/>
      <c r="J1520" s="10"/>
      <c r="K1520" s="10"/>
      <c r="L1520" s="10"/>
      <c r="M1520" s="19"/>
    </row>
    <row r="1521" spans="1:13" s="11" customFormat="1">
      <c r="A1521" s="8"/>
      <c r="B1521" s="8"/>
      <c r="C1521" s="8"/>
      <c r="D1521" s="8"/>
      <c r="E1521" s="18"/>
      <c r="F1521" s="18"/>
      <c r="G1521" s="120"/>
      <c r="H1521" s="20"/>
      <c r="I1521" s="10"/>
      <c r="J1521" s="10"/>
      <c r="K1521" s="10"/>
      <c r="L1521" s="10"/>
      <c r="M1521" s="19"/>
    </row>
    <row r="1522" spans="1:13" s="11" customFormat="1">
      <c r="A1522" s="8"/>
      <c r="B1522" s="8"/>
      <c r="C1522" s="8"/>
      <c r="D1522" s="8"/>
      <c r="E1522" s="18"/>
      <c r="F1522" s="18"/>
      <c r="G1522" s="117"/>
      <c r="H1522" s="20"/>
      <c r="I1522" s="117"/>
      <c r="J1522" s="117"/>
      <c r="K1522" s="10"/>
      <c r="L1522" s="10"/>
      <c r="M1522" s="19"/>
    </row>
    <row r="1523" spans="1:13" s="11" customFormat="1">
      <c r="A1523" s="8"/>
      <c r="B1523" s="128"/>
      <c r="C1523" s="8"/>
      <c r="D1523" s="8"/>
      <c r="E1523" s="18"/>
      <c r="F1523" s="18"/>
      <c r="G1523" s="117"/>
      <c r="H1523" s="8"/>
      <c r="I1523" s="8"/>
      <c r="J1523" s="8"/>
      <c r="K1523" s="19"/>
      <c r="L1523" s="19"/>
      <c r="M1523" s="19"/>
    </row>
    <row r="1524" spans="1:13" s="11" customFormat="1">
      <c r="A1524" s="8"/>
      <c r="B1524" s="8"/>
      <c r="C1524" s="8"/>
      <c r="D1524" s="8"/>
      <c r="E1524" s="18"/>
      <c r="F1524" s="18"/>
    </row>
    <row r="1525" spans="1:13" s="11" customFormat="1">
      <c r="A1525" s="8"/>
      <c r="B1525" s="8"/>
      <c r="C1525" s="8"/>
      <c r="D1525" s="8"/>
      <c r="E1525" s="18"/>
      <c r="F1525" s="18"/>
      <c r="G1525" s="8"/>
      <c r="H1525" s="8"/>
      <c r="I1525" s="117"/>
      <c r="J1525" s="120"/>
      <c r="K1525" s="8"/>
      <c r="L1525" s="8"/>
      <c r="M1525" s="19"/>
    </row>
    <row r="1526" spans="1:13" s="11" customFormat="1">
      <c r="A1526" s="8"/>
      <c r="B1526" s="8"/>
      <c r="C1526" s="8"/>
      <c r="D1526" s="8"/>
      <c r="E1526" s="18"/>
      <c r="F1526" s="18"/>
      <c r="G1526" s="8"/>
      <c r="H1526" s="8"/>
      <c r="I1526" s="117"/>
      <c r="J1526" s="120"/>
      <c r="K1526" s="8"/>
      <c r="L1526" s="8"/>
      <c r="M1526" s="19"/>
    </row>
    <row r="1527" spans="1:13" s="11" customFormat="1">
      <c r="A1527" s="8"/>
      <c r="B1527" s="8"/>
      <c r="C1527" s="8"/>
      <c r="D1527" s="8"/>
      <c r="E1527" s="18"/>
      <c r="F1527" s="18"/>
      <c r="G1527" s="10"/>
      <c r="H1527" s="10"/>
      <c r="I1527" s="10"/>
      <c r="J1527" s="10"/>
      <c r="K1527" s="19"/>
      <c r="L1527" s="8"/>
      <c r="M1527" s="19"/>
    </row>
    <row r="1528" spans="1:13" s="11" customFormat="1">
      <c r="A1528" s="8"/>
      <c r="B1528" s="8"/>
      <c r="C1528" s="87"/>
      <c r="D1528" s="8"/>
      <c r="E1528" s="18"/>
      <c r="F1528" s="18"/>
      <c r="G1528" s="117"/>
      <c r="H1528" s="8"/>
      <c r="I1528" s="10"/>
      <c r="J1528" s="10"/>
      <c r="K1528" s="10"/>
      <c r="L1528" s="10"/>
      <c r="M1528" s="20"/>
    </row>
    <row r="1529" spans="1:13" s="11" customFormat="1">
      <c r="A1529" s="8"/>
      <c r="B1529" s="8"/>
      <c r="C1529" s="8"/>
      <c r="D1529" s="8"/>
      <c r="E1529" s="18"/>
      <c r="F1529" s="18"/>
      <c r="G1529" s="117"/>
      <c r="H1529" s="8"/>
      <c r="I1529" s="117"/>
      <c r="J1529" s="117"/>
      <c r="K1529" s="10"/>
      <c r="L1529" s="10"/>
      <c r="M1529" s="19"/>
    </row>
    <row r="1530" spans="1:13" s="11" customFormat="1">
      <c r="A1530" s="8"/>
      <c r="B1530" s="8"/>
      <c r="C1530" s="8"/>
      <c r="D1530" s="8"/>
      <c r="E1530" s="121"/>
      <c r="F1530" s="18"/>
      <c r="G1530" s="117"/>
      <c r="H1530" s="8"/>
      <c r="I1530" s="8"/>
      <c r="J1530" s="8"/>
      <c r="K1530" s="10"/>
      <c r="L1530" s="10"/>
      <c r="M1530" s="19"/>
    </row>
    <row r="1531" spans="1:13" s="11" customFormat="1">
      <c r="A1531" s="8"/>
      <c r="B1531" s="8"/>
      <c r="C1531" s="8"/>
      <c r="D1531" s="8"/>
      <c r="E1531" s="121"/>
      <c r="F1531" s="18"/>
      <c r="G1531" s="117"/>
      <c r="H1531" s="8"/>
      <c r="I1531" s="8"/>
      <c r="J1531" s="8"/>
      <c r="K1531" s="10"/>
      <c r="L1531" s="10"/>
      <c r="M1531" s="19"/>
    </row>
    <row r="1532" spans="1:13" s="11" customFormat="1">
      <c r="A1532" s="8"/>
      <c r="B1532" s="8"/>
      <c r="C1532" s="8"/>
      <c r="D1532" s="8"/>
      <c r="E1532" s="18"/>
      <c r="F1532" s="18"/>
      <c r="G1532" s="117"/>
      <c r="H1532" s="20"/>
      <c r="I1532" s="10"/>
      <c r="J1532" s="10"/>
      <c r="K1532" s="10"/>
      <c r="L1532" s="10"/>
      <c r="M1532" s="19"/>
    </row>
    <row r="1533" spans="1:13" s="11" customFormat="1">
      <c r="A1533" s="8"/>
      <c r="B1533" s="8"/>
      <c r="C1533" s="130"/>
      <c r="D1533" s="8"/>
      <c r="E1533" s="18"/>
      <c r="F1533" s="18"/>
      <c r="G1533" s="120"/>
      <c r="H1533" s="20"/>
      <c r="I1533" s="10"/>
      <c r="J1533" s="10"/>
      <c r="K1533" s="10"/>
      <c r="L1533" s="10"/>
      <c r="M1533" s="19"/>
    </row>
    <row r="1534" spans="1:13" s="11" customFormat="1">
      <c r="A1534" s="8"/>
      <c r="B1534" s="8"/>
      <c r="C1534" s="8"/>
      <c r="D1534" s="8"/>
      <c r="E1534" s="18"/>
      <c r="F1534" s="18"/>
      <c r="G1534" s="117"/>
      <c r="H1534" s="20"/>
      <c r="I1534" s="117"/>
      <c r="J1534" s="117"/>
      <c r="K1534" s="10"/>
      <c r="L1534" s="10"/>
      <c r="M1534" s="19"/>
    </row>
    <row r="1535" spans="1:13" s="11" customFormat="1">
      <c r="A1535" s="8"/>
      <c r="B1535" s="128"/>
      <c r="C1535" s="8"/>
      <c r="D1535" s="8"/>
      <c r="E1535" s="18"/>
      <c r="F1535" s="18"/>
      <c r="G1535" s="117"/>
      <c r="H1535" s="8"/>
      <c r="I1535" s="8"/>
      <c r="J1535" s="8"/>
      <c r="K1535" s="19"/>
      <c r="L1535" s="19"/>
      <c r="M1535" s="19"/>
    </row>
    <row r="1536" spans="1:13" s="11" customFormat="1">
      <c r="A1536" s="8"/>
      <c r="B1536" s="8"/>
      <c r="C1536" s="8"/>
      <c r="D1536" s="8"/>
      <c r="E1536" s="18"/>
      <c r="F1536" s="18"/>
    </row>
    <row r="1537" spans="1:13" s="11" customFormat="1">
      <c r="A1537" s="8"/>
      <c r="B1537" s="8"/>
      <c r="C1537" s="8"/>
      <c r="D1537" s="8"/>
      <c r="E1537" s="18"/>
      <c r="F1537" s="18"/>
      <c r="G1537" s="8"/>
      <c r="H1537" s="8"/>
      <c r="I1537" s="117"/>
      <c r="J1537" s="120"/>
      <c r="K1537" s="8"/>
      <c r="L1537" s="8"/>
      <c r="M1537" s="19"/>
    </row>
    <row r="1538" spans="1:13" s="11" customFormat="1">
      <c r="A1538" s="8"/>
      <c r="B1538" s="8"/>
      <c r="C1538" s="8"/>
      <c r="D1538" s="8"/>
      <c r="E1538" s="18"/>
      <c r="F1538" s="18"/>
      <c r="G1538" s="8"/>
      <c r="H1538" s="8"/>
      <c r="I1538" s="117"/>
      <c r="J1538" s="120"/>
      <c r="K1538" s="8"/>
      <c r="L1538" s="8"/>
      <c r="M1538" s="19"/>
    </row>
    <row r="1539" spans="1:13" s="11" customFormat="1">
      <c r="A1539" s="8"/>
      <c r="B1539" s="8"/>
      <c r="C1539" s="8"/>
      <c r="D1539" s="8"/>
      <c r="E1539" s="18"/>
      <c r="F1539" s="18"/>
      <c r="G1539" s="10"/>
      <c r="H1539" s="10"/>
      <c r="I1539" s="10"/>
      <c r="J1539" s="10"/>
      <c r="K1539" s="19"/>
      <c r="L1539" s="8"/>
      <c r="M1539" s="19"/>
    </row>
    <row r="1540" spans="1:13" s="11" customFormat="1">
      <c r="A1540" s="8"/>
      <c r="B1540" s="8"/>
      <c r="C1540" s="8"/>
      <c r="D1540" s="8"/>
      <c r="E1540" s="18"/>
      <c r="F1540" s="18"/>
      <c r="G1540" s="117"/>
      <c r="H1540" s="8"/>
      <c r="I1540" s="10"/>
      <c r="J1540" s="10"/>
      <c r="K1540" s="10"/>
      <c r="L1540" s="10"/>
      <c r="M1540" s="20"/>
    </row>
    <row r="1541" spans="1:13" s="11" customFormat="1">
      <c r="A1541" s="8"/>
      <c r="B1541" s="8"/>
      <c r="C1541" s="8"/>
      <c r="D1541" s="8"/>
      <c r="E1541" s="18"/>
      <c r="F1541" s="18"/>
      <c r="G1541" s="117"/>
      <c r="H1541" s="8"/>
      <c r="I1541" s="117"/>
      <c r="J1541" s="117"/>
      <c r="K1541" s="10"/>
      <c r="L1541" s="10"/>
      <c r="M1541" s="19"/>
    </row>
    <row r="1542" spans="1:13" s="11" customFormat="1">
      <c r="A1542" s="87"/>
      <c r="B1542" s="87"/>
      <c r="C1542" s="8"/>
      <c r="D1542" s="87"/>
      <c r="E1542" s="87"/>
      <c r="F1542" s="87"/>
      <c r="G1542" s="87"/>
      <c r="H1542" s="87"/>
      <c r="I1542" s="87"/>
      <c r="J1542" s="87"/>
      <c r="K1542" s="87"/>
      <c r="L1542" s="87"/>
      <c r="M1542" s="87"/>
    </row>
    <row r="1543" spans="1:13" s="11" customFormat="1">
      <c r="A1543" s="8"/>
      <c r="B1543" s="8"/>
      <c r="C1543" s="8"/>
      <c r="D1543" s="8"/>
      <c r="E1543" s="121"/>
      <c r="F1543" s="18"/>
      <c r="G1543" s="117"/>
      <c r="H1543" s="8"/>
      <c r="I1543" s="8"/>
      <c r="J1543" s="8"/>
      <c r="K1543" s="10"/>
      <c r="L1543" s="10"/>
      <c r="M1543" s="19"/>
    </row>
    <row r="1544" spans="1:13" s="11" customFormat="1">
      <c r="A1544" s="8"/>
      <c r="B1544" s="8"/>
      <c r="C1544" s="87"/>
      <c r="D1544" s="8"/>
      <c r="E1544" s="121"/>
      <c r="F1544" s="18"/>
      <c r="G1544" s="117"/>
      <c r="H1544" s="8"/>
      <c r="I1544" s="8"/>
      <c r="J1544" s="8"/>
      <c r="K1544" s="10"/>
      <c r="L1544" s="10"/>
      <c r="M1544" s="19"/>
    </row>
    <row r="1545" spans="1:13" s="11" customFormat="1">
      <c r="A1545" s="8"/>
      <c r="B1545" s="8"/>
      <c r="C1545" s="8"/>
      <c r="D1545" s="8"/>
      <c r="E1545" s="18"/>
      <c r="F1545" s="18"/>
      <c r="G1545" s="117"/>
      <c r="H1545" s="20"/>
      <c r="I1545" s="10"/>
      <c r="J1545" s="10"/>
      <c r="K1545" s="10"/>
      <c r="L1545" s="10"/>
      <c r="M1545" s="19"/>
    </row>
    <row r="1546" spans="1:13" s="11" customFormat="1">
      <c r="A1546" s="8"/>
      <c r="B1546" s="8"/>
      <c r="C1546" s="8"/>
      <c r="D1546" s="8"/>
      <c r="E1546" s="18"/>
      <c r="F1546" s="18"/>
      <c r="G1546" s="120"/>
      <c r="H1546" s="20"/>
      <c r="I1546" s="10"/>
      <c r="J1546" s="10"/>
      <c r="K1546" s="10"/>
      <c r="L1546" s="10"/>
      <c r="M1546" s="19"/>
    </row>
    <row r="1547" spans="1:13" s="11" customFormat="1">
      <c r="A1547" s="8"/>
      <c r="B1547" s="8"/>
      <c r="C1547" s="8"/>
      <c r="D1547" s="8"/>
      <c r="E1547" s="18"/>
      <c r="F1547" s="18"/>
      <c r="G1547" s="117"/>
      <c r="H1547" s="20"/>
      <c r="I1547" s="117"/>
      <c r="J1547" s="117"/>
      <c r="K1547" s="10"/>
      <c r="L1547" s="10"/>
      <c r="M1547" s="19"/>
    </row>
    <row r="1548" spans="1:13" s="11" customFormat="1">
      <c r="A1548" s="8"/>
      <c r="B1548" s="128"/>
      <c r="C1548" s="8"/>
      <c r="D1548" s="8"/>
      <c r="E1548" s="18"/>
      <c r="F1548" s="18"/>
      <c r="G1548" s="117"/>
      <c r="H1548" s="8"/>
      <c r="I1548" s="8"/>
      <c r="J1548" s="8"/>
      <c r="K1548" s="19"/>
      <c r="L1548" s="19"/>
      <c r="M1548" s="19"/>
    </row>
    <row r="1549" spans="1:13" s="11" customFormat="1">
      <c r="A1549" s="8"/>
      <c r="B1549" s="8"/>
      <c r="C1549" s="8"/>
      <c r="D1549" s="8"/>
      <c r="E1549" s="18"/>
      <c r="F1549" s="18"/>
      <c r="G1549" s="8"/>
      <c r="H1549" s="8"/>
      <c r="I1549" s="8"/>
      <c r="J1549" s="8"/>
      <c r="K1549" s="8"/>
      <c r="L1549" s="8"/>
      <c r="M1549" s="8"/>
    </row>
    <row r="1550" spans="1:13" s="11" customFormat="1">
      <c r="A1550" s="8"/>
      <c r="B1550" s="8"/>
      <c r="C1550" s="8"/>
      <c r="D1550" s="8"/>
      <c r="E1550" s="18"/>
      <c r="F1550" s="18"/>
      <c r="G1550" s="8"/>
      <c r="H1550" s="8"/>
      <c r="I1550" s="8"/>
      <c r="J1550" s="8"/>
      <c r="K1550" s="8"/>
      <c r="L1550" s="8"/>
      <c r="M1550" s="8"/>
    </row>
    <row r="1551" spans="1:13" s="11" customFormat="1">
      <c r="A1551" s="8"/>
      <c r="B1551" s="8"/>
      <c r="C1551" s="130"/>
      <c r="D1551" s="8"/>
      <c r="E1551" s="18"/>
      <c r="F1551" s="18"/>
      <c r="G1551" s="8"/>
      <c r="H1551" s="8"/>
      <c r="I1551" s="117"/>
      <c r="J1551" s="120"/>
      <c r="K1551" s="8"/>
      <c r="L1551" s="8"/>
      <c r="M1551" s="19"/>
    </row>
    <row r="1552" spans="1:13" s="11" customFormat="1">
      <c r="A1552" s="8"/>
      <c r="B1552" s="8"/>
      <c r="C1552" s="8"/>
      <c r="D1552" s="8"/>
      <c r="E1552" s="18"/>
      <c r="F1552" s="18"/>
      <c r="G1552" s="10"/>
      <c r="H1552" s="10"/>
      <c r="I1552" s="10"/>
      <c r="J1552" s="10"/>
      <c r="K1552" s="19"/>
      <c r="L1552" s="8"/>
      <c r="M1552" s="19"/>
    </row>
    <row r="1553" spans="1:13" s="11" customFormat="1">
      <c r="A1553" s="8"/>
      <c r="B1553" s="8"/>
      <c r="C1553" s="8"/>
      <c r="D1553" s="8"/>
      <c r="E1553" s="18"/>
      <c r="F1553" s="18"/>
      <c r="G1553" s="117"/>
      <c r="H1553" s="8"/>
      <c r="I1553" s="10"/>
      <c r="J1553" s="10"/>
      <c r="K1553" s="10"/>
      <c r="L1553" s="10"/>
      <c r="M1553" s="20"/>
    </row>
    <row r="1554" spans="1:13" s="11" customFormat="1">
      <c r="A1554" s="8"/>
      <c r="B1554" s="8"/>
      <c r="C1554" s="8"/>
      <c r="D1554" s="8"/>
      <c r="E1554" s="18"/>
      <c r="F1554" s="18"/>
      <c r="G1554" s="117"/>
      <c r="H1554" s="8"/>
      <c r="I1554" s="117"/>
      <c r="J1554" s="117"/>
      <c r="K1554" s="10"/>
      <c r="L1554" s="10"/>
      <c r="M1554" s="19"/>
    </row>
    <row r="1555" spans="1:13" s="11" customFormat="1">
      <c r="A1555" s="8"/>
      <c r="B1555" s="8"/>
      <c r="C1555" s="8"/>
      <c r="D1555" s="8"/>
      <c r="E1555" s="121"/>
      <c r="F1555" s="18"/>
      <c r="G1555" s="117"/>
      <c r="H1555" s="8"/>
      <c r="I1555" s="8"/>
      <c r="J1555" s="8"/>
      <c r="K1555" s="10"/>
      <c r="L1555" s="10"/>
      <c r="M1555" s="19"/>
    </row>
    <row r="1556" spans="1:13" s="11" customFormat="1">
      <c r="A1556" s="8"/>
      <c r="B1556" s="8"/>
      <c r="C1556" s="8"/>
      <c r="D1556" s="8"/>
      <c r="E1556" s="121"/>
      <c r="F1556" s="18"/>
      <c r="G1556" s="117"/>
      <c r="H1556" s="8"/>
      <c r="I1556" s="8"/>
      <c r="J1556" s="8"/>
      <c r="K1556" s="10"/>
      <c r="L1556" s="10"/>
      <c r="M1556" s="19"/>
    </row>
    <row r="1557" spans="1:13" s="11" customFormat="1">
      <c r="A1557" s="8"/>
      <c r="B1557" s="8"/>
      <c r="C1557" s="8"/>
      <c r="D1557" s="8"/>
      <c r="E1557" s="18"/>
      <c r="F1557" s="18"/>
      <c r="G1557" s="117"/>
      <c r="H1557" s="20"/>
      <c r="I1557" s="10"/>
      <c r="J1557" s="10"/>
      <c r="K1557" s="10"/>
      <c r="L1557" s="10"/>
      <c r="M1557" s="19"/>
    </row>
    <row r="1558" spans="1:13" s="11" customFormat="1">
      <c r="A1558" s="8"/>
      <c r="B1558" s="8"/>
      <c r="C1558" s="8"/>
      <c r="D1558" s="8"/>
      <c r="E1558" s="18"/>
      <c r="F1558" s="18"/>
      <c r="G1558" s="120"/>
      <c r="H1558" s="20"/>
      <c r="I1558" s="10"/>
      <c r="J1558" s="10"/>
      <c r="K1558" s="10"/>
      <c r="L1558" s="10"/>
      <c r="M1558" s="19"/>
    </row>
    <row r="1559" spans="1:13" s="11" customFormat="1">
      <c r="A1559" s="8"/>
      <c r="B1559" s="8"/>
      <c r="C1559" s="8"/>
      <c r="D1559" s="8"/>
      <c r="E1559" s="18"/>
      <c r="F1559" s="18"/>
      <c r="G1559" s="117"/>
      <c r="H1559" s="20"/>
      <c r="I1559" s="117"/>
      <c r="J1559" s="117"/>
      <c r="K1559" s="10"/>
      <c r="L1559" s="10"/>
      <c r="M1559" s="19"/>
    </row>
    <row r="1560" spans="1:13" s="11" customFormat="1">
      <c r="A1560" s="8"/>
      <c r="B1560" s="128"/>
      <c r="C1560" s="8"/>
      <c r="D1560" s="8"/>
      <c r="E1560" s="18"/>
      <c r="F1560" s="18"/>
      <c r="G1560" s="117"/>
      <c r="H1560" s="8"/>
      <c r="I1560" s="8"/>
      <c r="J1560" s="8"/>
      <c r="K1560" s="19"/>
      <c r="L1560" s="19"/>
      <c r="M1560" s="19"/>
    </row>
    <row r="1561" spans="1:13" s="11" customFormat="1">
      <c r="A1561" s="8"/>
      <c r="B1561" s="8"/>
      <c r="C1561" s="8"/>
      <c r="D1561" s="8"/>
      <c r="E1561" s="18"/>
      <c r="F1561" s="18"/>
      <c r="G1561" s="8"/>
      <c r="H1561" s="8"/>
      <c r="I1561" s="8"/>
      <c r="J1561" s="8"/>
      <c r="K1561" s="8"/>
      <c r="L1561" s="8"/>
      <c r="M1561" s="8"/>
    </row>
    <row r="1562" spans="1:13" s="11" customFormat="1">
      <c r="A1562" s="8"/>
      <c r="B1562" s="8"/>
      <c r="C1562" s="8"/>
      <c r="D1562" s="8"/>
      <c r="E1562" s="18"/>
      <c r="F1562" s="18"/>
      <c r="G1562" s="8"/>
      <c r="H1562" s="8"/>
      <c r="I1562" s="8"/>
      <c r="J1562" s="8"/>
      <c r="K1562" s="8"/>
      <c r="L1562" s="8"/>
      <c r="M1562" s="8"/>
    </row>
    <row r="1563" spans="1:13" s="11" customFormat="1">
      <c r="A1563" s="8"/>
      <c r="B1563" s="8"/>
      <c r="C1563" s="130"/>
      <c r="D1563" s="8"/>
      <c r="E1563" s="18"/>
      <c r="F1563" s="18"/>
      <c r="G1563" s="8"/>
      <c r="H1563" s="8"/>
      <c r="I1563" s="117"/>
      <c r="J1563" s="120"/>
      <c r="K1563" s="8"/>
      <c r="L1563" s="8"/>
      <c r="M1563" s="19"/>
    </row>
    <row r="1564" spans="1:13" s="11" customFormat="1">
      <c r="A1564" s="8"/>
      <c r="B1564" s="8"/>
      <c r="C1564" s="8"/>
      <c r="D1564" s="8"/>
      <c r="E1564" s="18"/>
      <c r="F1564" s="18"/>
      <c r="G1564" s="10"/>
      <c r="H1564" s="10"/>
      <c r="I1564" s="10"/>
      <c r="J1564" s="10"/>
      <c r="K1564" s="19"/>
      <c r="L1564" s="8"/>
      <c r="M1564" s="19"/>
    </row>
    <row r="1565" spans="1:13" s="11" customFormat="1">
      <c r="A1565" s="8"/>
      <c r="B1565" s="8"/>
      <c r="C1565" s="8"/>
      <c r="D1565" s="8"/>
      <c r="E1565" s="18"/>
      <c r="F1565" s="18"/>
      <c r="G1565" s="117"/>
      <c r="H1565" s="8"/>
      <c r="I1565" s="10"/>
      <c r="J1565" s="10"/>
      <c r="K1565" s="10"/>
      <c r="L1565" s="10"/>
      <c r="M1565" s="20"/>
    </row>
    <row r="1566" spans="1:13" s="11" customFormat="1">
      <c r="A1566" s="8"/>
      <c r="B1566" s="8"/>
      <c r="C1566" s="8"/>
      <c r="D1566" s="8"/>
      <c r="E1566" s="18"/>
      <c r="F1566" s="18"/>
      <c r="G1566" s="117"/>
      <c r="H1566" s="8"/>
      <c r="I1566" s="117"/>
      <c r="J1566" s="117"/>
      <c r="K1566" s="10"/>
      <c r="L1566" s="10"/>
      <c r="M1566" s="19"/>
    </row>
    <row r="1567" spans="1:13" s="11" customFormat="1">
      <c r="A1567" s="8"/>
      <c r="B1567" s="8"/>
      <c r="C1567" s="8"/>
      <c r="D1567" s="8"/>
      <c r="E1567" s="121"/>
      <c r="F1567" s="18"/>
      <c r="G1567" s="117"/>
      <c r="H1567" s="8"/>
      <c r="I1567" s="8"/>
      <c r="J1567" s="8"/>
      <c r="K1567" s="10"/>
      <c r="L1567" s="10"/>
      <c r="M1567" s="19"/>
    </row>
    <row r="1568" spans="1:13" s="11" customFormat="1">
      <c r="A1568" s="8"/>
      <c r="B1568" s="8"/>
      <c r="C1568" s="8"/>
      <c r="D1568" s="8"/>
      <c r="E1568" s="121"/>
      <c r="F1568" s="18"/>
      <c r="G1568" s="117"/>
      <c r="H1568" s="8"/>
      <c r="I1568" s="8"/>
      <c r="J1568" s="8"/>
      <c r="K1568" s="10"/>
      <c r="L1568" s="10"/>
      <c r="M1568" s="19"/>
    </row>
    <row r="1569" spans="1:13" s="11" customFormat="1">
      <c r="A1569" s="8"/>
      <c r="B1569" s="8"/>
      <c r="C1569" s="8"/>
      <c r="D1569" s="8"/>
      <c r="E1569" s="18"/>
      <c r="F1569" s="18"/>
      <c r="G1569" s="117"/>
      <c r="H1569" s="20"/>
      <c r="I1569" s="10"/>
      <c r="J1569" s="10"/>
      <c r="K1569" s="10"/>
      <c r="L1569" s="10"/>
      <c r="M1569" s="19"/>
    </row>
    <row r="1570" spans="1:13" s="11" customFormat="1">
      <c r="A1570" s="8"/>
      <c r="B1570" s="8"/>
      <c r="C1570" s="8"/>
      <c r="D1570" s="8"/>
      <c r="E1570" s="18"/>
      <c r="F1570" s="18"/>
      <c r="G1570" s="120"/>
      <c r="H1570" s="20"/>
      <c r="I1570" s="10"/>
      <c r="J1570" s="10"/>
      <c r="K1570" s="10"/>
      <c r="L1570" s="10"/>
      <c r="M1570" s="19"/>
    </row>
    <row r="1571" spans="1:13" s="11" customFormat="1">
      <c r="A1571" s="8"/>
      <c r="B1571" s="8"/>
      <c r="C1571" s="8"/>
      <c r="D1571" s="8"/>
      <c r="E1571" s="18"/>
      <c r="F1571" s="18"/>
      <c r="G1571" s="117"/>
      <c r="H1571" s="20"/>
      <c r="I1571" s="117"/>
      <c r="J1571" s="117"/>
      <c r="K1571" s="10"/>
      <c r="L1571" s="10"/>
      <c r="M1571" s="19"/>
    </row>
    <row r="1572" spans="1:13" s="11" customFormat="1">
      <c r="A1572" s="8"/>
      <c r="B1572" s="128"/>
      <c r="C1572" s="8"/>
      <c r="D1572" s="8"/>
      <c r="E1572" s="18"/>
      <c r="F1572" s="18"/>
      <c r="G1572" s="117"/>
      <c r="H1572" s="8"/>
      <c r="I1572" s="8"/>
      <c r="J1572" s="8"/>
      <c r="K1572" s="19"/>
      <c r="L1572" s="19"/>
      <c r="M1572" s="19"/>
    </row>
    <row r="1573" spans="1:13" s="11" customFormat="1">
      <c r="A1573" s="8"/>
      <c r="B1573" s="8"/>
      <c r="C1573" s="8"/>
      <c r="D1573" s="8"/>
      <c r="E1573" s="18"/>
      <c r="F1573" s="18"/>
      <c r="G1573" s="8"/>
      <c r="H1573" s="8"/>
      <c r="I1573" s="8"/>
      <c r="J1573" s="8"/>
      <c r="K1573" s="8"/>
      <c r="L1573" s="8"/>
      <c r="M1573" s="8"/>
    </row>
    <row r="1574" spans="1:13" s="11" customFormat="1">
      <c r="A1574" s="8"/>
      <c r="B1574" s="8"/>
      <c r="C1574" s="8"/>
      <c r="D1574" s="8"/>
      <c r="E1574" s="18"/>
      <c r="F1574" s="18"/>
      <c r="G1574" s="8"/>
      <c r="H1574" s="8"/>
      <c r="I1574" s="8"/>
      <c r="J1574" s="8"/>
      <c r="K1574" s="8"/>
      <c r="L1574" s="8"/>
      <c r="M1574" s="8"/>
    </row>
    <row r="1575" spans="1:13" s="11" customFormat="1">
      <c r="A1575" s="8"/>
      <c r="B1575" s="8"/>
      <c r="C1575" s="130"/>
      <c r="D1575" s="8"/>
      <c r="E1575" s="18"/>
      <c r="F1575" s="18"/>
      <c r="G1575" s="8"/>
      <c r="H1575" s="8"/>
      <c r="I1575" s="117"/>
      <c r="J1575" s="120"/>
      <c r="K1575" s="8"/>
      <c r="L1575" s="8"/>
      <c r="M1575" s="19"/>
    </row>
    <row r="1576" spans="1:13" s="11" customFormat="1">
      <c r="A1576" s="8"/>
      <c r="B1576" s="8"/>
      <c r="C1576" s="8"/>
      <c r="D1576" s="8"/>
      <c r="E1576" s="18"/>
      <c r="F1576" s="18"/>
      <c r="G1576" s="10"/>
      <c r="H1576" s="10"/>
      <c r="I1576" s="10"/>
      <c r="J1576" s="10"/>
      <c r="K1576" s="19"/>
      <c r="L1576" s="8"/>
      <c r="M1576" s="19"/>
    </row>
    <row r="1577" spans="1:13" s="11" customFormat="1">
      <c r="A1577" s="87"/>
      <c r="B1577" s="87"/>
      <c r="C1577" s="8"/>
      <c r="D1577" s="87"/>
      <c r="E1577" s="87"/>
      <c r="F1577" s="87"/>
      <c r="G1577" s="87"/>
      <c r="H1577" s="87"/>
      <c r="I1577" s="87"/>
      <c r="J1577" s="87"/>
      <c r="K1577" s="87"/>
      <c r="L1577" s="87"/>
      <c r="M1577" s="87"/>
    </row>
    <row r="1578" spans="1:13" s="11" customFormat="1">
      <c r="A1578" s="8"/>
      <c r="B1578" s="8"/>
      <c r="C1578" s="8"/>
      <c r="D1578" s="8"/>
      <c r="E1578" s="18"/>
      <c r="F1578" s="18"/>
      <c r="G1578" s="117"/>
      <c r="H1578" s="8"/>
      <c r="I1578" s="10"/>
      <c r="J1578" s="10"/>
      <c r="K1578" s="10"/>
      <c r="L1578" s="10"/>
      <c r="M1578" s="20"/>
    </row>
    <row r="1579" spans="1:13" s="11" customFormat="1">
      <c r="A1579" s="8"/>
      <c r="B1579" s="8"/>
      <c r="C1579" s="87"/>
      <c r="D1579" s="8"/>
      <c r="E1579" s="18"/>
      <c r="F1579" s="18"/>
      <c r="G1579" s="117"/>
      <c r="H1579" s="8"/>
      <c r="I1579" s="117"/>
      <c r="J1579" s="117"/>
      <c r="K1579" s="10"/>
      <c r="L1579" s="10"/>
      <c r="M1579" s="19"/>
    </row>
    <row r="1580" spans="1:13" s="11" customFormat="1">
      <c r="A1580" s="8"/>
      <c r="B1580" s="8"/>
      <c r="C1580" s="8"/>
      <c r="D1580" s="8"/>
      <c r="E1580" s="121"/>
      <c r="F1580" s="18"/>
      <c r="G1580" s="117"/>
      <c r="H1580" s="8"/>
      <c r="I1580" s="8"/>
      <c r="J1580" s="8"/>
      <c r="K1580" s="10"/>
      <c r="L1580" s="10"/>
      <c r="M1580" s="19"/>
    </row>
    <row r="1581" spans="1:13" s="11" customFormat="1">
      <c r="A1581" s="8"/>
      <c r="B1581" s="8"/>
      <c r="C1581" s="8"/>
      <c r="D1581" s="8"/>
      <c r="E1581" s="121"/>
      <c r="F1581" s="18"/>
      <c r="G1581" s="117"/>
      <c r="H1581" s="8"/>
      <c r="I1581" s="8"/>
      <c r="J1581" s="8"/>
      <c r="K1581" s="10"/>
      <c r="L1581" s="10"/>
      <c r="M1581" s="19"/>
    </row>
    <row r="1582" spans="1:13" s="11" customFormat="1">
      <c r="A1582" s="8"/>
      <c r="B1582" s="8"/>
      <c r="C1582" s="8"/>
      <c r="D1582" s="8"/>
      <c r="E1582" s="18"/>
      <c r="F1582" s="18"/>
      <c r="G1582" s="117"/>
      <c r="H1582" s="20"/>
      <c r="I1582" s="10"/>
      <c r="J1582" s="10"/>
      <c r="K1582" s="10"/>
      <c r="L1582" s="10"/>
      <c r="M1582" s="19"/>
    </row>
    <row r="1583" spans="1:13" s="11" customFormat="1">
      <c r="A1583" s="8"/>
      <c r="B1583" s="8"/>
      <c r="C1583" s="8"/>
      <c r="D1583" s="8"/>
      <c r="E1583" s="18"/>
      <c r="F1583" s="18"/>
      <c r="G1583" s="120"/>
      <c r="H1583" s="20"/>
      <c r="I1583" s="10"/>
      <c r="J1583" s="10"/>
      <c r="K1583" s="10"/>
      <c r="L1583" s="10"/>
      <c r="M1583" s="19"/>
    </row>
    <row r="1584" spans="1:13" s="11" customFormat="1">
      <c r="A1584" s="8"/>
      <c r="B1584" s="8"/>
      <c r="C1584" s="8"/>
      <c r="D1584" s="8"/>
      <c r="E1584" s="18"/>
      <c r="F1584" s="18"/>
      <c r="G1584" s="117"/>
      <c r="H1584" s="20"/>
      <c r="I1584" s="117"/>
      <c r="J1584" s="117"/>
      <c r="K1584" s="10"/>
      <c r="L1584" s="10"/>
      <c r="M1584" s="19"/>
    </row>
    <row r="1585" spans="1:13" s="11" customFormat="1">
      <c r="A1585" s="8"/>
      <c r="B1585" s="128"/>
      <c r="C1585" s="8"/>
      <c r="D1585" s="8"/>
      <c r="E1585" s="18"/>
      <c r="F1585" s="18"/>
      <c r="G1585" s="117"/>
      <c r="H1585" s="8"/>
      <c r="I1585" s="8"/>
      <c r="J1585" s="8"/>
      <c r="K1585" s="19"/>
      <c r="L1585" s="19"/>
      <c r="M1585" s="19"/>
    </row>
    <row r="1586" spans="1:13" s="11" customFormat="1">
      <c r="A1586" s="8"/>
      <c r="B1586" s="8"/>
      <c r="C1586" s="8"/>
      <c r="D1586" s="8"/>
      <c r="E1586" s="18"/>
      <c r="F1586" s="18"/>
      <c r="G1586" s="8"/>
      <c r="H1586" s="8"/>
      <c r="I1586" s="8"/>
      <c r="J1586" s="8"/>
      <c r="K1586" s="8"/>
      <c r="L1586" s="8"/>
      <c r="M1586" s="8"/>
    </row>
    <row r="1587" spans="1:13" s="11" customFormat="1">
      <c r="A1587" s="8"/>
      <c r="B1587" s="8"/>
      <c r="C1587" s="8"/>
      <c r="D1587" s="8"/>
      <c r="E1587" s="18"/>
      <c r="F1587" s="18"/>
      <c r="G1587" s="8"/>
      <c r="H1587" s="8"/>
      <c r="I1587" s="8"/>
      <c r="J1587" s="8"/>
      <c r="K1587" s="8"/>
      <c r="L1587" s="8"/>
      <c r="M1587" s="8"/>
    </row>
    <row r="1588" spans="1:13" s="11" customFormat="1">
      <c r="A1588" s="8"/>
      <c r="B1588" s="8"/>
      <c r="C1588" s="130"/>
      <c r="D1588" s="8"/>
      <c r="E1588" s="18"/>
      <c r="F1588" s="18"/>
      <c r="G1588" s="8"/>
      <c r="H1588" s="8"/>
      <c r="I1588" s="117"/>
      <c r="J1588" s="120"/>
      <c r="K1588" s="8"/>
      <c r="L1588" s="8"/>
      <c r="M1588" s="19"/>
    </row>
    <row r="1589" spans="1:13" s="11" customFormat="1">
      <c r="A1589" s="8"/>
      <c r="B1589" s="8"/>
      <c r="C1589" s="8"/>
      <c r="D1589" s="8"/>
      <c r="E1589" s="18"/>
      <c r="F1589" s="18"/>
      <c r="G1589" s="10"/>
      <c r="H1589" s="10"/>
      <c r="I1589" s="10"/>
      <c r="J1589" s="10"/>
      <c r="K1589" s="19"/>
      <c r="L1589" s="8"/>
      <c r="M1589" s="19"/>
    </row>
    <row r="1590" spans="1:13" s="11" customFormat="1">
      <c r="A1590" s="8"/>
      <c r="B1590" s="8"/>
      <c r="C1590" s="8"/>
      <c r="D1590" s="8"/>
      <c r="E1590" s="18"/>
      <c r="F1590" s="18"/>
      <c r="G1590" s="117"/>
      <c r="H1590" s="8"/>
      <c r="I1590" s="10"/>
      <c r="J1590" s="10"/>
      <c r="K1590" s="10"/>
      <c r="L1590" s="10"/>
      <c r="M1590" s="20"/>
    </row>
    <row r="1591" spans="1:13" s="11" customFormat="1">
      <c r="A1591" s="8"/>
      <c r="B1591" s="8"/>
      <c r="C1591" s="8"/>
      <c r="D1591" s="8"/>
      <c r="E1591" s="18"/>
      <c r="F1591" s="18"/>
      <c r="G1591" s="117"/>
      <c r="H1591" s="8"/>
      <c r="I1591" s="117"/>
      <c r="J1591" s="117"/>
      <c r="K1591" s="10"/>
      <c r="L1591" s="10"/>
      <c r="M1591" s="19"/>
    </row>
    <row r="1592" spans="1:13" s="11" customFormat="1">
      <c r="A1592" s="8"/>
      <c r="B1592" s="8"/>
      <c r="C1592" s="8"/>
      <c r="D1592" s="8"/>
      <c r="E1592" s="121"/>
      <c r="F1592" s="18"/>
      <c r="G1592" s="117"/>
      <c r="H1592" s="8"/>
      <c r="I1592" s="8"/>
      <c r="J1592" s="8"/>
      <c r="K1592" s="10"/>
      <c r="L1592" s="10"/>
      <c r="M1592" s="19"/>
    </row>
    <row r="1593" spans="1:13" s="11" customFormat="1">
      <c r="A1593" s="8"/>
      <c r="B1593" s="8"/>
      <c r="C1593" s="8"/>
      <c r="D1593" s="8"/>
      <c r="E1593" s="121"/>
      <c r="F1593" s="18"/>
      <c r="G1593" s="117"/>
      <c r="H1593" s="8"/>
      <c r="I1593" s="8"/>
      <c r="J1593" s="8"/>
      <c r="K1593" s="10"/>
      <c r="L1593" s="10"/>
      <c r="M1593" s="19"/>
    </row>
    <row r="1594" spans="1:13" s="11" customFormat="1">
      <c r="A1594" s="8"/>
      <c r="B1594" s="8"/>
      <c r="C1594" s="8"/>
      <c r="D1594" s="8"/>
      <c r="E1594" s="18"/>
      <c r="F1594" s="18"/>
      <c r="G1594" s="117"/>
      <c r="H1594" s="20"/>
      <c r="I1594" s="10"/>
      <c r="J1594" s="10"/>
      <c r="K1594" s="10"/>
      <c r="L1594" s="10"/>
      <c r="M1594" s="19"/>
    </row>
    <row r="1595" spans="1:13" s="11" customFormat="1">
      <c r="A1595" s="8"/>
      <c r="B1595" s="8"/>
      <c r="C1595" s="8"/>
      <c r="D1595" s="8"/>
      <c r="E1595" s="18"/>
      <c r="F1595" s="18"/>
      <c r="G1595" s="120"/>
      <c r="H1595" s="20"/>
      <c r="I1595" s="10"/>
      <c r="J1595" s="10"/>
      <c r="K1595" s="10"/>
      <c r="L1595" s="10"/>
      <c r="M1595" s="19"/>
    </row>
    <row r="1596" spans="1:13" s="11" customFormat="1">
      <c r="A1596" s="8"/>
      <c r="B1596" s="8"/>
      <c r="C1596" s="8"/>
      <c r="D1596" s="8"/>
      <c r="E1596" s="18"/>
      <c r="F1596" s="18"/>
      <c r="G1596" s="117"/>
      <c r="H1596" s="20"/>
      <c r="I1596" s="117"/>
      <c r="J1596" s="117"/>
      <c r="K1596" s="10"/>
      <c r="L1596" s="10"/>
      <c r="M1596" s="19"/>
    </row>
    <row r="1597" spans="1:13" s="11" customFormat="1">
      <c r="A1597" s="8"/>
      <c r="B1597" s="128"/>
      <c r="C1597" s="8"/>
      <c r="D1597" s="8"/>
      <c r="E1597" s="18"/>
      <c r="F1597" s="18"/>
      <c r="G1597" s="117"/>
      <c r="H1597" s="8"/>
      <c r="I1597" s="8"/>
      <c r="J1597" s="8"/>
      <c r="K1597" s="19"/>
      <c r="L1597" s="19"/>
      <c r="M1597" s="19"/>
    </row>
    <row r="1598" spans="1:13" s="11" customFormat="1">
      <c r="A1598" s="8"/>
      <c r="B1598" s="8"/>
      <c r="C1598" s="8"/>
      <c r="D1598" s="8"/>
      <c r="E1598" s="18"/>
      <c r="F1598" s="18"/>
      <c r="G1598" s="8"/>
      <c r="H1598" s="8"/>
      <c r="I1598" s="8"/>
      <c r="J1598" s="8"/>
      <c r="K1598" s="8"/>
      <c r="L1598" s="8"/>
      <c r="M1598" s="8"/>
    </row>
    <row r="1599" spans="1:13" s="11" customFormat="1">
      <c r="A1599" s="8"/>
      <c r="B1599" s="8"/>
      <c r="C1599" s="8"/>
      <c r="D1599" s="8"/>
      <c r="E1599" s="18"/>
      <c r="F1599" s="18"/>
      <c r="G1599" s="8"/>
      <c r="H1599" s="8"/>
      <c r="I1599" s="8"/>
      <c r="J1599" s="8"/>
      <c r="K1599" s="8"/>
      <c r="L1599" s="8"/>
      <c r="M1599" s="8"/>
    </row>
    <row r="1600" spans="1:13" s="11" customFormat="1">
      <c r="A1600" s="8"/>
      <c r="B1600" s="8"/>
      <c r="C1600" s="8"/>
      <c r="D1600" s="8"/>
      <c r="E1600" s="18"/>
      <c r="F1600" s="18"/>
      <c r="G1600" s="8"/>
      <c r="H1600" s="8"/>
      <c r="I1600" s="117"/>
      <c r="J1600" s="120"/>
      <c r="K1600" s="8"/>
      <c r="L1600" s="8"/>
      <c r="M1600" s="19"/>
    </row>
    <row r="1601" spans="1:13" s="11" customFormat="1">
      <c r="A1601" s="8"/>
      <c r="B1601" s="8"/>
      <c r="C1601" s="8"/>
      <c r="D1601" s="8"/>
      <c r="E1601" s="18"/>
      <c r="F1601" s="18"/>
      <c r="G1601" s="10"/>
      <c r="H1601" s="10"/>
      <c r="I1601" s="10"/>
      <c r="J1601" s="10"/>
      <c r="K1601" s="19"/>
      <c r="L1601" s="8"/>
      <c r="M1601" s="19"/>
    </row>
    <row r="1602" spans="1:13" s="11" customFormat="1">
      <c r="A1602" s="8"/>
      <c r="B1602" s="8"/>
      <c r="C1602" s="8"/>
      <c r="D1602" s="8"/>
      <c r="E1602" s="18"/>
      <c r="F1602" s="18"/>
      <c r="G1602" s="117"/>
      <c r="H1602" s="8"/>
      <c r="I1602" s="10"/>
      <c r="J1602" s="10"/>
      <c r="K1602" s="10"/>
      <c r="L1602" s="10"/>
      <c r="M1602" s="20"/>
    </row>
    <row r="1603" spans="1:13" s="11" customFormat="1">
      <c r="A1603" s="8"/>
      <c r="B1603" s="8"/>
      <c r="C1603" s="8"/>
      <c r="D1603" s="8"/>
      <c r="E1603" s="18"/>
      <c r="F1603" s="18"/>
      <c r="G1603" s="117"/>
      <c r="H1603" s="8"/>
      <c r="I1603" s="117"/>
      <c r="J1603" s="117"/>
      <c r="K1603" s="10"/>
      <c r="L1603" s="10"/>
      <c r="M1603" s="19"/>
    </row>
    <row r="1604" spans="1:13" s="11" customFormat="1">
      <c r="A1604" s="8"/>
      <c r="B1604" s="8"/>
      <c r="C1604" s="8"/>
      <c r="D1604" s="8"/>
      <c r="E1604" s="121"/>
      <c r="F1604" s="18"/>
      <c r="G1604" s="117"/>
      <c r="H1604" s="8"/>
      <c r="I1604" s="8"/>
      <c r="J1604" s="8"/>
      <c r="K1604" s="10"/>
      <c r="L1604" s="10"/>
      <c r="M1604" s="19"/>
    </row>
    <row r="1605" spans="1:13" s="11" customFormat="1">
      <c r="A1605" s="8"/>
      <c r="B1605" s="8"/>
      <c r="C1605" s="8"/>
      <c r="D1605" s="8"/>
      <c r="E1605" s="121"/>
      <c r="F1605" s="18"/>
      <c r="G1605" s="117"/>
      <c r="H1605" s="8"/>
      <c r="I1605" s="8"/>
      <c r="J1605" s="8"/>
      <c r="K1605" s="10"/>
      <c r="L1605" s="10"/>
      <c r="M1605" s="19"/>
    </row>
    <row r="1606" spans="1:13" s="11" customFormat="1">
      <c r="A1606" s="8"/>
      <c r="B1606" s="8"/>
      <c r="C1606" s="8"/>
      <c r="D1606" s="8"/>
      <c r="E1606" s="18"/>
      <c r="F1606" s="18"/>
      <c r="G1606" s="117"/>
      <c r="H1606" s="20"/>
      <c r="I1606" s="10"/>
      <c r="J1606" s="10"/>
      <c r="K1606" s="10"/>
      <c r="L1606" s="10"/>
      <c r="M1606" s="19"/>
    </row>
    <row r="1607" spans="1:13" s="11" customFormat="1">
      <c r="A1607" s="8"/>
      <c r="B1607" s="8"/>
      <c r="C1607" s="8"/>
      <c r="D1607" s="8"/>
      <c r="E1607" s="18"/>
      <c r="F1607" s="18"/>
      <c r="G1607" s="120"/>
      <c r="H1607" s="20"/>
      <c r="I1607" s="10"/>
      <c r="J1607" s="10"/>
      <c r="K1607" s="10"/>
      <c r="L1607" s="10"/>
      <c r="M1607" s="19"/>
    </row>
    <row r="1608" spans="1:13" s="11" customFormat="1">
      <c r="A1608" s="8"/>
      <c r="B1608" s="8"/>
      <c r="C1608" s="8"/>
      <c r="D1608" s="8"/>
      <c r="E1608" s="18"/>
      <c r="F1608" s="18"/>
      <c r="G1608" s="117"/>
      <c r="H1608" s="20"/>
      <c r="I1608" s="117"/>
      <c r="J1608" s="117"/>
      <c r="K1608" s="10"/>
      <c r="L1608" s="10"/>
      <c r="M1608" s="19"/>
    </row>
    <row r="1609" spans="1:13" s="11" customFormat="1">
      <c r="A1609" s="8"/>
      <c r="B1609" s="128"/>
      <c r="C1609" s="8"/>
      <c r="D1609" s="8"/>
      <c r="E1609" s="18"/>
      <c r="F1609" s="18"/>
      <c r="G1609" s="117"/>
      <c r="H1609" s="8"/>
      <c r="I1609" s="8"/>
      <c r="J1609" s="8"/>
      <c r="K1609" s="19"/>
      <c r="L1609" s="19"/>
      <c r="M1609" s="19"/>
    </row>
    <row r="1610" spans="1:13" s="11" customFormat="1">
      <c r="A1610" s="8"/>
      <c r="B1610" s="128"/>
      <c r="D1610" s="8"/>
      <c r="E1610" s="18"/>
      <c r="F1610" s="18"/>
      <c r="G1610" s="117"/>
      <c r="H1610" s="8"/>
      <c r="I1610" s="8"/>
      <c r="J1610" s="8"/>
      <c r="K1610" s="19"/>
      <c r="L1610" s="19"/>
      <c r="M1610" s="19"/>
    </row>
    <row r="1611" spans="1:13" s="11" customFormat="1">
      <c r="A1611" s="8"/>
      <c r="B1611" s="128"/>
      <c r="D1611" s="8"/>
      <c r="E1611" s="18"/>
      <c r="F1611" s="18"/>
      <c r="G1611" s="117"/>
      <c r="H1611" s="8"/>
      <c r="I1611" s="8"/>
      <c r="J1611" s="8"/>
      <c r="K1611" s="19"/>
      <c r="L1611" s="19"/>
      <c r="M1611" s="19"/>
    </row>
    <row r="1612" spans="1:13" s="11" customFormat="1">
      <c r="A1612" s="87"/>
      <c r="B1612" s="87"/>
      <c r="D1612" s="87"/>
      <c r="E1612" s="87"/>
      <c r="F1612" s="87"/>
      <c r="G1612" s="87"/>
      <c r="H1612" s="87"/>
      <c r="I1612" s="87"/>
      <c r="J1612" s="87"/>
      <c r="K1612" s="87"/>
      <c r="L1612" s="87"/>
      <c r="M1612" s="87"/>
    </row>
    <row r="1613" spans="1:13" s="11" customFormat="1">
      <c r="A1613" s="8"/>
      <c r="B1613" s="8"/>
      <c r="D1613" s="8"/>
      <c r="E1613" s="18"/>
      <c r="F1613" s="18"/>
      <c r="G1613" s="8"/>
      <c r="H1613" s="8"/>
      <c r="I1613" s="8"/>
      <c r="J1613" s="8"/>
      <c r="K1613" s="8"/>
      <c r="L1613" s="8"/>
      <c r="M1613" s="8"/>
    </row>
    <row r="1614" spans="1:13" s="11" customFormat="1">
      <c r="A1614" s="8"/>
      <c r="B1614" s="8"/>
      <c r="C1614" s="87"/>
      <c r="D1614" s="8"/>
      <c r="E1614" s="18"/>
      <c r="F1614" s="18"/>
      <c r="G1614" s="8"/>
      <c r="H1614" s="8"/>
      <c r="I1614" s="8"/>
      <c r="J1614" s="8"/>
      <c r="K1614" s="8"/>
      <c r="L1614" s="8"/>
      <c r="M1614" s="8"/>
    </row>
    <row r="1615" spans="1:13" s="11" customFormat="1">
      <c r="A1615" s="8"/>
      <c r="B1615" s="8"/>
      <c r="C1615" s="8"/>
      <c r="D1615" s="8"/>
      <c r="E1615" s="18"/>
      <c r="F1615" s="18"/>
      <c r="G1615" s="8"/>
      <c r="H1615" s="8"/>
      <c r="I1615" s="117"/>
      <c r="J1615" s="120"/>
      <c r="K1615" s="8"/>
      <c r="L1615" s="8"/>
      <c r="M1615" s="19"/>
    </row>
    <row r="1616" spans="1:13" s="11" customFormat="1">
      <c r="A1616" s="8"/>
      <c r="B1616" s="8"/>
      <c r="C1616" s="131"/>
      <c r="D1616" s="8"/>
      <c r="E1616" s="18"/>
      <c r="F1616" s="18"/>
      <c r="G1616" s="10"/>
      <c r="H1616" s="10"/>
      <c r="I1616" s="10"/>
      <c r="J1616" s="10"/>
      <c r="K1616" s="19"/>
      <c r="L1616" s="8"/>
      <c r="M1616" s="19"/>
    </row>
    <row r="1617" spans="1:13" s="11" customFormat="1">
      <c r="A1617" s="8"/>
      <c r="B1617" s="8"/>
      <c r="C1617" s="8"/>
      <c r="D1617" s="8"/>
      <c r="E1617" s="18"/>
      <c r="F1617" s="18"/>
      <c r="G1617" s="117"/>
      <c r="H1617" s="8"/>
      <c r="I1617" s="10"/>
      <c r="J1617" s="10"/>
      <c r="K1617" s="10"/>
      <c r="L1617" s="10"/>
      <c r="M1617" s="20"/>
    </row>
    <row r="1618" spans="1:13" s="11" customFormat="1">
      <c r="A1618" s="8"/>
      <c r="B1618" s="8"/>
      <c r="C1618" s="8"/>
      <c r="D1618" s="8"/>
      <c r="E1618" s="18"/>
      <c r="F1618" s="18"/>
      <c r="G1618" s="117"/>
      <c r="H1618" s="8"/>
      <c r="I1618" s="117"/>
      <c r="J1618" s="117"/>
      <c r="K1618" s="10"/>
      <c r="L1618" s="10"/>
      <c r="M1618" s="19"/>
    </row>
    <row r="1619" spans="1:13" s="11" customFormat="1">
      <c r="A1619" s="8"/>
      <c r="B1619" s="8"/>
      <c r="C1619" s="8"/>
      <c r="D1619" s="8"/>
      <c r="E1619" s="121"/>
      <c r="F1619" s="18"/>
      <c r="G1619" s="117"/>
      <c r="H1619" s="8"/>
      <c r="I1619" s="8"/>
      <c r="J1619" s="8"/>
      <c r="K1619" s="10"/>
      <c r="L1619" s="10"/>
      <c r="M1619" s="19"/>
    </row>
    <row r="1620" spans="1:13" s="11" customFormat="1">
      <c r="A1620" s="8"/>
      <c r="B1620" s="8"/>
      <c r="C1620" s="8"/>
      <c r="D1620" s="8"/>
      <c r="E1620" s="121"/>
      <c r="F1620" s="18"/>
      <c r="G1620" s="117"/>
      <c r="H1620" s="8"/>
      <c r="I1620" s="8"/>
      <c r="J1620" s="8"/>
      <c r="K1620" s="10"/>
      <c r="L1620" s="10"/>
      <c r="M1620" s="19"/>
    </row>
    <row r="1621" spans="1:13" s="11" customFormat="1">
      <c r="A1621" s="8"/>
      <c r="B1621" s="8"/>
      <c r="C1621" s="8"/>
      <c r="D1621" s="8"/>
      <c r="E1621" s="18"/>
      <c r="F1621" s="18"/>
      <c r="G1621" s="117"/>
      <c r="H1621" s="20"/>
      <c r="I1621" s="10"/>
      <c r="J1621" s="10"/>
      <c r="K1621" s="10"/>
      <c r="L1621" s="10"/>
      <c r="M1621" s="19"/>
    </row>
    <row r="1622" spans="1:13" s="11" customFormat="1">
      <c r="A1622" s="8"/>
      <c r="B1622" s="8"/>
      <c r="C1622" s="8"/>
      <c r="D1622" s="8"/>
      <c r="E1622" s="18"/>
      <c r="F1622" s="18"/>
      <c r="G1622" s="120"/>
      <c r="H1622" s="20"/>
      <c r="I1622" s="10"/>
      <c r="J1622" s="10"/>
      <c r="K1622" s="10"/>
      <c r="L1622" s="10"/>
      <c r="M1622" s="19"/>
    </row>
    <row r="1623" spans="1:13" s="11" customFormat="1">
      <c r="A1623" s="8"/>
      <c r="B1623" s="8"/>
      <c r="C1623" s="8"/>
      <c r="D1623" s="8"/>
      <c r="E1623" s="18"/>
      <c r="F1623" s="18"/>
      <c r="G1623" s="117"/>
      <c r="H1623" s="20"/>
      <c r="I1623" s="117"/>
      <c r="J1623" s="117"/>
      <c r="K1623" s="10"/>
      <c r="L1623" s="10"/>
      <c r="M1623" s="19"/>
    </row>
    <row r="1624" spans="1:13" s="11" customFormat="1">
      <c r="A1624" s="8"/>
      <c r="B1624" s="128"/>
      <c r="C1624" s="8"/>
      <c r="D1624" s="8"/>
      <c r="E1624" s="18"/>
      <c r="F1624" s="18"/>
      <c r="G1624" s="117"/>
      <c r="H1624" s="8"/>
      <c r="I1624" s="8"/>
      <c r="J1624" s="8"/>
      <c r="K1624" s="19"/>
      <c r="L1624" s="19"/>
      <c r="M1624" s="19"/>
    </row>
    <row r="1625" spans="1:13" s="11" customFormat="1">
      <c r="A1625" s="8"/>
      <c r="B1625" s="8"/>
      <c r="C1625" s="8"/>
      <c r="D1625" s="8"/>
      <c r="E1625" s="18"/>
      <c r="F1625" s="18"/>
      <c r="G1625" s="8"/>
      <c r="H1625" s="8"/>
      <c r="I1625" s="8"/>
      <c r="J1625" s="8"/>
      <c r="K1625" s="8"/>
      <c r="L1625" s="8"/>
      <c r="M1625" s="8"/>
    </row>
    <row r="1626" spans="1:13" s="11" customFormat="1">
      <c r="A1626" s="8"/>
      <c r="B1626" s="8"/>
      <c r="C1626" s="8"/>
      <c r="D1626" s="8"/>
      <c r="E1626" s="18"/>
      <c r="F1626" s="18"/>
      <c r="G1626" s="8"/>
      <c r="H1626" s="8"/>
      <c r="I1626" s="8"/>
      <c r="J1626" s="8"/>
      <c r="K1626" s="8"/>
      <c r="L1626" s="8"/>
      <c r="M1626" s="8"/>
    </row>
    <row r="1627" spans="1:13" s="11" customFormat="1">
      <c r="A1627" s="8"/>
      <c r="B1627" s="8"/>
      <c r="C1627" s="8"/>
      <c r="D1627" s="8"/>
      <c r="E1627" s="18"/>
      <c r="F1627" s="18"/>
      <c r="G1627" s="8"/>
      <c r="H1627" s="8"/>
      <c r="I1627" s="117"/>
      <c r="J1627" s="120"/>
      <c r="K1627" s="8"/>
      <c r="L1627" s="8"/>
      <c r="M1627" s="19"/>
    </row>
    <row r="1628" spans="1:13" s="11" customFormat="1">
      <c r="A1628" s="8"/>
      <c r="B1628" s="8"/>
      <c r="C1628" s="8"/>
      <c r="D1628" s="8"/>
      <c r="E1628" s="18"/>
      <c r="F1628" s="18"/>
      <c r="G1628" s="10"/>
      <c r="H1628" s="10"/>
      <c r="I1628" s="10"/>
      <c r="J1628" s="10"/>
      <c r="K1628" s="19"/>
      <c r="L1628" s="8"/>
      <c r="M1628" s="19"/>
    </row>
    <row r="1629" spans="1:13" s="11" customFormat="1">
      <c r="A1629" s="8"/>
      <c r="B1629" s="8"/>
      <c r="C1629" s="8"/>
      <c r="D1629" s="8"/>
      <c r="E1629" s="18"/>
      <c r="F1629" s="18"/>
      <c r="G1629" s="117"/>
      <c r="H1629" s="8"/>
      <c r="I1629" s="10"/>
      <c r="J1629" s="10"/>
      <c r="K1629" s="10"/>
      <c r="L1629" s="10"/>
      <c r="M1629" s="20"/>
    </row>
    <row r="1630" spans="1:13" s="11" customFormat="1">
      <c r="A1630" s="8"/>
      <c r="B1630" s="8"/>
      <c r="C1630" s="8"/>
      <c r="D1630" s="8"/>
      <c r="E1630" s="18"/>
      <c r="F1630" s="18"/>
      <c r="G1630" s="117"/>
      <c r="H1630" s="8"/>
      <c r="I1630" s="117"/>
      <c r="J1630" s="117"/>
      <c r="K1630" s="10"/>
      <c r="L1630" s="10"/>
      <c r="M1630" s="19"/>
    </row>
    <row r="1631" spans="1:13" s="11" customFormat="1">
      <c r="A1631" s="8"/>
      <c r="B1631" s="8"/>
      <c r="C1631" s="8"/>
      <c r="D1631" s="8"/>
      <c r="E1631" s="121"/>
      <c r="F1631" s="18"/>
      <c r="G1631" s="117"/>
      <c r="H1631" s="8"/>
      <c r="I1631" s="8"/>
      <c r="J1631" s="8"/>
      <c r="K1631" s="10"/>
      <c r="L1631" s="10"/>
      <c r="M1631" s="19"/>
    </row>
    <row r="1632" spans="1:13" s="11" customFormat="1">
      <c r="A1632" s="8"/>
      <c r="B1632" s="8"/>
      <c r="C1632" s="8"/>
      <c r="D1632" s="8"/>
      <c r="E1632" s="121"/>
      <c r="F1632" s="18"/>
      <c r="G1632" s="117"/>
      <c r="H1632" s="8"/>
      <c r="I1632" s="8"/>
      <c r="J1632" s="8"/>
      <c r="K1632" s="10"/>
      <c r="L1632" s="10"/>
      <c r="M1632" s="19"/>
    </row>
    <row r="1633" spans="1:13" s="11" customFormat="1">
      <c r="A1633" s="8"/>
      <c r="B1633" s="8"/>
      <c r="C1633" s="8"/>
      <c r="D1633" s="8"/>
      <c r="E1633" s="18"/>
      <c r="F1633" s="18"/>
      <c r="G1633" s="117"/>
      <c r="H1633" s="20"/>
      <c r="I1633" s="10"/>
      <c r="J1633" s="10"/>
      <c r="K1633" s="10"/>
      <c r="L1633" s="10"/>
      <c r="M1633" s="19"/>
    </row>
    <row r="1634" spans="1:13" s="11" customFormat="1">
      <c r="A1634" s="8"/>
      <c r="B1634" s="8"/>
      <c r="C1634" s="8"/>
      <c r="D1634" s="8"/>
      <c r="E1634" s="18"/>
      <c r="F1634" s="18"/>
      <c r="G1634" s="120"/>
      <c r="H1634" s="20"/>
      <c r="I1634" s="10"/>
      <c r="J1634" s="10"/>
      <c r="K1634" s="10"/>
      <c r="L1634" s="10"/>
      <c r="M1634" s="19"/>
    </row>
    <row r="1635" spans="1:13" s="11" customFormat="1">
      <c r="A1635" s="8"/>
      <c r="B1635" s="8"/>
      <c r="C1635" s="8"/>
      <c r="D1635" s="8"/>
      <c r="E1635" s="18"/>
      <c r="F1635" s="18"/>
      <c r="G1635" s="117"/>
      <c r="H1635" s="20"/>
      <c r="I1635" s="117"/>
      <c r="J1635" s="117"/>
      <c r="K1635" s="10"/>
      <c r="L1635" s="10"/>
      <c r="M1635" s="19"/>
    </row>
    <row r="1636" spans="1:13" s="11" customFormat="1">
      <c r="A1636" s="8"/>
      <c r="B1636" s="128"/>
      <c r="C1636" s="8"/>
      <c r="D1636" s="8"/>
      <c r="E1636" s="18"/>
      <c r="F1636" s="18"/>
      <c r="G1636" s="117"/>
      <c r="H1636" s="8"/>
      <c r="I1636" s="8"/>
      <c r="J1636" s="8"/>
      <c r="K1636" s="19"/>
      <c r="L1636" s="19"/>
      <c r="M1636" s="19"/>
    </row>
    <row r="1637" spans="1:13" s="11" customFormat="1">
      <c r="A1637" s="8"/>
      <c r="B1637" s="8"/>
      <c r="C1637" s="8"/>
      <c r="D1637" s="8"/>
      <c r="E1637" s="18"/>
      <c r="F1637" s="18"/>
      <c r="G1637" s="8"/>
      <c r="H1637" s="8"/>
      <c r="I1637" s="8"/>
      <c r="J1637" s="8"/>
      <c r="K1637" s="8"/>
      <c r="L1637" s="8"/>
      <c r="M1637" s="8"/>
    </row>
    <row r="1638" spans="1:13" s="11" customFormat="1">
      <c r="A1638" s="8"/>
      <c r="B1638" s="8"/>
      <c r="C1638" s="8"/>
      <c r="D1638" s="8"/>
      <c r="E1638" s="18"/>
      <c r="F1638" s="18"/>
      <c r="G1638" s="8"/>
      <c r="H1638" s="8"/>
      <c r="I1638" s="8"/>
      <c r="J1638" s="8"/>
      <c r="K1638" s="8"/>
      <c r="L1638" s="8"/>
      <c r="M1638" s="8"/>
    </row>
    <row r="1639" spans="1:13" s="11" customFormat="1">
      <c r="A1639" s="8"/>
      <c r="B1639" s="8"/>
      <c r="C1639" s="8"/>
      <c r="D1639" s="8"/>
      <c r="E1639" s="18"/>
      <c r="F1639" s="18"/>
      <c r="G1639" s="8"/>
      <c r="H1639" s="8"/>
      <c r="I1639" s="117"/>
      <c r="J1639" s="120"/>
      <c r="K1639" s="8"/>
      <c r="L1639" s="8"/>
      <c r="M1639" s="19"/>
    </row>
    <row r="1640" spans="1:13" s="11" customFormat="1">
      <c r="A1640" s="8"/>
      <c r="B1640" s="8"/>
      <c r="C1640" s="8"/>
      <c r="D1640" s="8"/>
      <c r="E1640" s="18"/>
      <c r="F1640" s="18"/>
      <c r="G1640" s="10"/>
      <c r="H1640" s="10"/>
      <c r="I1640" s="10"/>
      <c r="J1640" s="10"/>
      <c r="K1640" s="19"/>
      <c r="L1640" s="8"/>
      <c r="M1640" s="19"/>
    </row>
    <row r="1641" spans="1:13" s="11" customFormat="1">
      <c r="A1641" s="8"/>
      <c r="B1641" s="8"/>
      <c r="C1641" s="8"/>
      <c r="D1641" s="8"/>
      <c r="E1641" s="18"/>
      <c r="F1641" s="18"/>
      <c r="G1641" s="117"/>
      <c r="H1641" s="8"/>
      <c r="I1641" s="10"/>
      <c r="J1641" s="10"/>
      <c r="K1641" s="10"/>
      <c r="L1641" s="10"/>
      <c r="M1641" s="20"/>
    </row>
    <row r="1642" spans="1:13" s="11" customFormat="1">
      <c r="A1642" s="8"/>
      <c r="B1642" s="8"/>
      <c r="C1642" s="8"/>
      <c r="D1642" s="8"/>
      <c r="E1642" s="18"/>
      <c r="F1642" s="18"/>
      <c r="G1642" s="117"/>
      <c r="H1642" s="8"/>
      <c r="I1642" s="117"/>
      <c r="J1642" s="117"/>
      <c r="K1642" s="10"/>
      <c r="L1642" s="10"/>
      <c r="M1642" s="19"/>
    </row>
    <row r="1643" spans="1:13" s="11" customFormat="1">
      <c r="A1643" s="8"/>
      <c r="B1643" s="8"/>
      <c r="C1643" s="8"/>
      <c r="D1643" s="8"/>
      <c r="E1643" s="121"/>
      <c r="F1643" s="18"/>
      <c r="G1643" s="117"/>
      <c r="H1643" s="8"/>
      <c r="I1643" s="8"/>
      <c r="J1643" s="8"/>
      <c r="K1643" s="10"/>
      <c r="L1643" s="10"/>
      <c r="M1643" s="19"/>
    </row>
    <row r="1644" spans="1:13" s="11" customFormat="1">
      <c r="A1644" s="8"/>
      <c r="B1644" s="8"/>
      <c r="C1644" s="8"/>
      <c r="D1644" s="8"/>
      <c r="E1644" s="121"/>
      <c r="F1644" s="18"/>
      <c r="G1644" s="117"/>
      <c r="H1644" s="8"/>
      <c r="I1644" s="8"/>
      <c r="J1644" s="8"/>
      <c r="K1644" s="10"/>
      <c r="L1644" s="10"/>
      <c r="M1644" s="19"/>
    </row>
    <row r="1645" spans="1:13" s="11" customFormat="1">
      <c r="A1645" s="8"/>
      <c r="B1645" s="8"/>
      <c r="C1645" s="8"/>
      <c r="D1645" s="8"/>
      <c r="E1645" s="18"/>
      <c r="F1645" s="18"/>
      <c r="G1645" s="117"/>
      <c r="H1645" s="20"/>
      <c r="I1645" s="10"/>
      <c r="J1645" s="10"/>
      <c r="K1645" s="10"/>
      <c r="L1645" s="10"/>
      <c r="M1645" s="19"/>
    </row>
    <row r="1646" spans="1:13" s="11" customFormat="1">
      <c r="A1646" s="8"/>
      <c r="B1646" s="8"/>
      <c r="C1646" s="8"/>
      <c r="D1646" s="8"/>
      <c r="E1646" s="18"/>
      <c r="F1646" s="18"/>
      <c r="G1646" s="120"/>
      <c r="H1646" s="20"/>
      <c r="I1646" s="10"/>
      <c r="J1646" s="10"/>
      <c r="K1646" s="10"/>
      <c r="L1646" s="10"/>
      <c r="M1646" s="19"/>
    </row>
    <row r="1647" spans="1:13" s="11" customFormat="1">
      <c r="A1647" s="87"/>
      <c r="B1647" s="87"/>
      <c r="C1647" s="8"/>
      <c r="D1647" s="87"/>
      <c r="E1647" s="87"/>
      <c r="F1647" s="87"/>
      <c r="G1647" s="87"/>
      <c r="H1647" s="87"/>
      <c r="I1647" s="87"/>
      <c r="J1647" s="87"/>
      <c r="K1647" s="87"/>
      <c r="L1647" s="87"/>
      <c r="M1647" s="87"/>
    </row>
    <row r="1648" spans="1:13" s="11" customFormat="1">
      <c r="A1648" s="8"/>
      <c r="B1648" s="8"/>
      <c r="C1648" s="8"/>
      <c r="D1648" s="8"/>
      <c r="E1648" s="18"/>
      <c r="F1648" s="18"/>
      <c r="G1648" s="117"/>
      <c r="H1648" s="20"/>
      <c r="I1648" s="117"/>
      <c r="J1648" s="117"/>
      <c r="K1648" s="10"/>
      <c r="L1648" s="10"/>
      <c r="M1648" s="19"/>
    </row>
    <row r="1649" spans="1:13" s="11" customFormat="1">
      <c r="A1649" s="8"/>
      <c r="B1649" s="128"/>
      <c r="C1649" s="87"/>
      <c r="D1649" s="8"/>
      <c r="E1649" s="18"/>
      <c r="F1649" s="18"/>
      <c r="G1649" s="117"/>
      <c r="H1649" s="8"/>
      <c r="I1649" s="8"/>
      <c r="J1649" s="8"/>
      <c r="K1649" s="19"/>
      <c r="L1649" s="19"/>
      <c r="M1649" s="19"/>
    </row>
    <row r="1650" spans="1:13" s="11" customFormat="1">
      <c r="A1650" s="8"/>
      <c r="B1650" s="8"/>
      <c r="C1650" s="8"/>
      <c r="D1650" s="8"/>
      <c r="E1650" s="18"/>
      <c r="F1650" s="18"/>
      <c r="G1650" s="8"/>
      <c r="H1650" s="8"/>
      <c r="I1650" s="8"/>
      <c r="J1650" s="8"/>
      <c r="K1650" s="8"/>
      <c r="L1650" s="8"/>
      <c r="M1650" s="8"/>
    </row>
    <row r="1651" spans="1:13" s="11" customFormat="1">
      <c r="A1651" s="8"/>
      <c r="B1651" s="8"/>
      <c r="C1651" s="8"/>
      <c r="D1651" s="8"/>
      <c r="E1651" s="18"/>
      <c r="F1651" s="18"/>
      <c r="G1651" s="8"/>
      <c r="H1651" s="8"/>
      <c r="I1651" s="8"/>
      <c r="J1651" s="8"/>
      <c r="K1651" s="8"/>
      <c r="L1651" s="8"/>
      <c r="M1651" s="8"/>
    </row>
    <row r="1652" spans="1:13" s="11" customFormat="1">
      <c r="A1652" s="8"/>
      <c r="B1652" s="8"/>
      <c r="C1652" s="8"/>
      <c r="D1652" s="8"/>
      <c r="E1652" s="18"/>
      <c r="F1652" s="18"/>
      <c r="G1652" s="8"/>
      <c r="H1652" s="8"/>
      <c r="I1652" s="117"/>
      <c r="J1652" s="120"/>
      <c r="K1652" s="8"/>
      <c r="L1652" s="8"/>
      <c r="M1652" s="19"/>
    </row>
    <row r="1653" spans="1:13" s="11" customFormat="1">
      <c r="A1653" s="8"/>
      <c r="B1653" s="8"/>
      <c r="C1653" s="8"/>
      <c r="D1653" s="8"/>
      <c r="E1653" s="18"/>
      <c r="F1653" s="18"/>
      <c r="G1653" s="10"/>
      <c r="H1653" s="10"/>
      <c r="I1653" s="10"/>
      <c r="J1653" s="10"/>
      <c r="K1653" s="19"/>
      <c r="L1653" s="8"/>
      <c r="M1653" s="19"/>
    </row>
    <row r="1654" spans="1:13" s="11" customFormat="1">
      <c r="A1654" s="8"/>
      <c r="B1654" s="8"/>
      <c r="C1654" s="8"/>
      <c r="D1654" s="8"/>
      <c r="E1654" s="18"/>
      <c r="F1654" s="18"/>
      <c r="G1654" s="117"/>
      <c r="H1654" s="8"/>
      <c r="I1654" s="10"/>
      <c r="J1654" s="10"/>
      <c r="K1654" s="10"/>
      <c r="L1654" s="10"/>
      <c r="M1654" s="20"/>
    </row>
    <row r="1655" spans="1:13" s="11" customFormat="1">
      <c r="A1655" s="8"/>
      <c r="B1655" s="8"/>
      <c r="C1655" s="8"/>
      <c r="D1655" s="8"/>
      <c r="E1655" s="18"/>
      <c r="F1655" s="18"/>
      <c r="G1655" s="117"/>
      <c r="H1655" s="8"/>
      <c r="I1655" s="117"/>
      <c r="J1655" s="117"/>
      <c r="K1655" s="10"/>
      <c r="L1655" s="10"/>
      <c r="M1655" s="19"/>
    </row>
    <row r="1656" spans="1:13" s="11" customFormat="1">
      <c r="A1656" s="8"/>
      <c r="B1656" s="8"/>
      <c r="C1656" s="8"/>
      <c r="D1656" s="8"/>
      <c r="E1656" s="121"/>
      <c r="F1656" s="18"/>
      <c r="G1656" s="117"/>
      <c r="H1656" s="8"/>
      <c r="I1656" s="8"/>
      <c r="J1656" s="8"/>
      <c r="K1656" s="10"/>
      <c r="L1656" s="10"/>
      <c r="M1656" s="19"/>
    </row>
    <row r="1657" spans="1:13" s="11" customFormat="1">
      <c r="A1657" s="8"/>
      <c r="B1657" s="8"/>
      <c r="C1657" s="8"/>
      <c r="D1657" s="8"/>
      <c r="E1657" s="121"/>
      <c r="F1657" s="18"/>
      <c r="G1657" s="117"/>
      <c r="H1657" s="8"/>
      <c r="I1657" s="8"/>
      <c r="J1657" s="8"/>
      <c r="K1657" s="10"/>
      <c r="L1657" s="10"/>
      <c r="M1657" s="19"/>
    </row>
    <row r="1658" spans="1:13" s="11" customFormat="1">
      <c r="A1658" s="8"/>
      <c r="B1658" s="8"/>
      <c r="C1658" s="8"/>
      <c r="D1658" s="8"/>
      <c r="E1658" s="18"/>
      <c r="F1658" s="18"/>
      <c r="G1658" s="117"/>
      <c r="H1658" s="20"/>
      <c r="I1658" s="10"/>
      <c r="J1658" s="10"/>
      <c r="K1658" s="10"/>
      <c r="L1658" s="10"/>
      <c r="M1658" s="19"/>
    </row>
    <row r="1659" spans="1:13" s="11" customFormat="1">
      <c r="A1659" s="8"/>
      <c r="B1659" s="8"/>
      <c r="C1659" s="8"/>
      <c r="D1659" s="8"/>
      <c r="E1659" s="122"/>
      <c r="F1659" s="18"/>
      <c r="G1659" s="120"/>
      <c r="H1659" s="20"/>
      <c r="I1659" s="10"/>
      <c r="J1659" s="10"/>
      <c r="K1659" s="10"/>
      <c r="L1659" s="10"/>
      <c r="M1659" s="19"/>
    </row>
    <row r="1660" spans="1:13" s="11" customFormat="1">
      <c r="A1660" s="8"/>
      <c r="B1660" s="8"/>
      <c r="C1660" s="8"/>
      <c r="D1660" s="8"/>
      <c r="E1660" s="18"/>
      <c r="F1660" s="18"/>
      <c r="G1660" s="117"/>
      <c r="H1660" s="20"/>
      <c r="I1660" s="117"/>
      <c r="J1660" s="117"/>
      <c r="K1660" s="10"/>
      <c r="L1660" s="10"/>
      <c r="M1660" s="19"/>
    </row>
    <row r="1661" spans="1:13" s="11" customFormat="1">
      <c r="A1661" s="8"/>
      <c r="B1661" s="128"/>
      <c r="C1661" s="8"/>
      <c r="D1661" s="8"/>
      <c r="E1661" s="18"/>
      <c r="F1661" s="18"/>
      <c r="G1661" s="117"/>
      <c r="H1661" s="8"/>
      <c r="I1661" s="8"/>
      <c r="J1661" s="8"/>
      <c r="K1661" s="19"/>
      <c r="L1661" s="19"/>
      <c r="M1661" s="19"/>
    </row>
    <row r="1662" spans="1:13" s="11" customFormat="1">
      <c r="A1662" s="8"/>
      <c r="B1662" s="8"/>
      <c r="C1662" s="8"/>
      <c r="D1662" s="8"/>
      <c r="E1662" s="18"/>
      <c r="F1662" s="18"/>
      <c r="G1662" s="8"/>
      <c r="H1662" s="8"/>
      <c r="I1662" s="8"/>
      <c r="J1662" s="8"/>
      <c r="K1662" s="8"/>
      <c r="L1662" s="8"/>
      <c r="M1662" s="8"/>
    </row>
    <row r="1663" spans="1:13" s="11" customFormat="1">
      <c r="A1663" s="8"/>
      <c r="B1663" s="8"/>
      <c r="C1663" s="8"/>
      <c r="D1663" s="8"/>
      <c r="E1663" s="18"/>
      <c r="F1663" s="18"/>
      <c r="G1663" s="8"/>
      <c r="H1663" s="8"/>
      <c r="I1663" s="8"/>
      <c r="J1663" s="8"/>
      <c r="K1663" s="8"/>
      <c r="L1663" s="8"/>
      <c r="M1663" s="8"/>
    </row>
    <row r="1664" spans="1:13" s="11" customFormat="1">
      <c r="A1664" s="8"/>
      <c r="B1664" s="8"/>
      <c r="C1664" s="8"/>
      <c r="D1664" s="8"/>
      <c r="E1664" s="18"/>
      <c r="F1664" s="18"/>
      <c r="G1664" s="8"/>
      <c r="H1664" s="8"/>
      <c r="I1664" s="117"/>
      <c r="J1664" s="120"/>
      <c r="K1664" s="8"/>
      <c r="L1664" s="8"/>
      <c r="M1664" s="19"/>
    </row>
    <row r="1665" spans="1:13" s="11" customFormat="1">
      <c r="A1665" s="8"/>
      <c r="B1665" s="8"/>
      <c r="C1665" s="8"/>
      <c r="D1665" s="8"/>
      <c r="E1665" s="18"/>
      <c r="F1665" s="18"/>
      <c r="G1665" s="10"/>
      <c r="H1665" s="10"/>
      <c r="I1665" s="10"/>
      <c r="J1665" s="10"/>
      <c r="K1665" s="19"/>
      <c r="L1665" s="8"/>
      <c r="M1665" s="19"/>
    </row>
    <row r="1666" spans="1:13" s="11" customFormat="1">
      <c r="A1666" s="8"/>
      <c r="B1666" s="8"/>
      <c r="C1666" s="8"/>
      <c r="D1666" s="8"/>
      <c r="E1666" s="18"/>
      <c r="F1666" s="18"/>
      <c r="G1666" s="117"/>
      <c r="H1666" s="8"/>
      <c r="I1666" s="10"/>
      <c r="J1666" s="10"/>
      <c r="K1666" s="10"/>
      <c r="L1666" s="10"/>
      <c r="M1666" s="20"/>
    </row>
    <row r="1667" spans="1:13" s="11" customFormat="1">
      <c r="A1667" s="8"/>
      <c r="B1667" s="8"/>
      <c r="C1667" s="8"/>
      <c r="D1667" s="8"/>
      <c r="E1667" s="18"/>
      <c r="F1667" s="18"/>
      <c r="G1667" s="117"/>
      <c r="H1667" s="8"/>
      <c r="I1667" s="117"/>
      <c r="J1667" s="117"/>
      <c r="K1667" s="10"/>
      <c r="L1667" s="10"/>
      <c r="M1667" s="19"/>
    </row>
    <row r="1668" spans="1:13" s="11" customFormat="1">
      <c r="A1668" s="8"/>
      <c r="B1668" s="8"/>
      <c r="C1668" s="8"/>
      <c r="D1668" s="8"/>
      <c r="E1668" s="121"/>
      <c r="F1668" s="18"/>
      <c r="G1668" s="117"/>
      <c r="H1668" s="8"/>
      <c r="I1668" s="8"/>
      <c r="J1668" s="8"/>
      <c r="K1668" s="10"/>
      <c r="L1668" s="10"/>
      <c r="M1668" s="19"/>
    </row>
    <row r="1669" spans="1:13" s="11" customFormat="1">
      <c r="A1669" s="8"/>
      <c r="B1669" s="8"/>
      <c r="C1669" s="8"/>
      <c r="D1669" s="8"/>
      <c r="E1669" s="121"/>
      <c r="F1669" s="18"/>
      <c r="G1669" s="117"/>
      <c r="H1669" s="8"/>
      <c r="I1669" s="8"/>
      <c r="J1669" s="8"/>
      <c r="K1669" s="10"/>
      <c r="L1669" s="10"/>
      <c r="M1669" s="19"/>
    </row>
    <row r="1670" spans="1:13" s="11" customFormat="1">
      <c r="A1670" s="8"/>
      <c r="B1670" s="8"/>
      <c r="C1670" s="8"/>
      <c r="D1670" s="8"/>
      <c r="E1670" s="18"/>
      <c r="F1670" s="18"/>
      <c r="G1670" s="117"/>
      <c r="H1670" s="20"/>
      <c r="I1670" s="10"/>
      <c r="J1670" s="10"/>
      <c r="K1670" s="10"/>
      <c r="L1670" s="10"/>
      <c r="M1670" s="19"/>
    </row>
    <row r="1671" spans="1:13" s="11" customFormat="1">
      <c r="A1671" s="8"/>
      <c r="B1671" s="8"/>
      <c r="C1671" s="8"/>
      <c r="D1671" s="8"/>
      <c r="E1671" s="122"/>
      <c r="F1671" s="18"/>
      <c r="G1671" s="120"/>
      <c r="H1671" s="20"/>
      <c r="I1671" s="10"/>
      <c r="J1671" s="10"/>
      <c r="K1671" s="10"/>
      <c r="L1671" s="10"/>
      <c r="M1671" s="19"/>
    </row>
    <row r="1672" spans="1:13" s="11" customFormat="1">
      <c r="A1672" s="8"/>
      <c r="B1672" s="8"/>
      <c r="C1672" s="8"/>
      <c r="D1672" s="8"/>
      <c r="E1672" s="18"/>
      <c r="F1672" s="18"/>
      <c r="G1672" s="117"/>
      <c r="H1672" s="20"/>
      <c r="I1672" s="117"/>
      <c r="J1672" s="117"/>
      <c r="K1672" s="10"/>
      <c r="L1672" s="10"/>
      <c r="M1672" s="19"/>
    </row>
    <row r="1673" spans="1:13" s="11" customFormat="1">
      <c r="A1673" s="8"/>
      <c r="B1673" s="128"/>
      <c r="C1673" s="8"/>
      <c r="D1673" s="8"/>
      <c r="E1673" s="18"/>
      <c r="F1673" s="18"/>
      <c r="G1673" s="117"/>
      <c r="H1673" s="8"/>
      <c r="I1673" s="8"/>
      <c r="J1673" s="8"/>
      <c r="K1673" s="19"/>
      <c r="L1673" s="19"/>
      <c r="M1673" s="19"/>
    </row>
    <row r="1674" spans="1:13" s="11" customFormat="1">
      <c r="A1674" s="8"/>
      <c r="B1674" s="8"/>
      <c r="C1674" s="8"/>
      <c r="D1674" s="8"/>
      <c r="E1674" s="18"/>
      <c r="F1674" s="18"/>
      <c r="G1674" s="8"/>
      <c r="H1674" s="8"/>
      <c r="I1674" s="8"/>
      <c r="J1674" s="8"/>
      <c r="K1674" s="8"/>
      <c r="L1674" s="8"/>
      <c r="M1674" s="8"/>
    </row>
    <row r="1675" spans="1:13" s="11" customFormat="1">
      <c r="A1675" s="8"/>
      <c r="B1675" s="8"/>
      <c r="C1675" s="8"/>
      <c r="D1675" s="8"/>
      <c r="E1675" s="18"/>
      <c r="F1675" s="18"/>
      <c r="G1675" s="8"/>
      <c r="H1675" s="8"/>
      <c r="I1675" s="8"/>
      <c r="J1675" s="8"/>
      <c r="K1675" s="8"/>
      <c r="L1675" s="8"/>
      <c r="M1675" s="8"/>
    </row>
    <row r="1676" spans="1:13" s="11" customFormat="1">
      <c r="A1676" s="8"/>
      <c r="B1676" s="8"/>
      <c r="C1676" s="8"/>
      <c r="D1676" s="8"/>
      <c r="E1676" s="18"/>
      <c r="F1676" s="18"/>
      <c r="G1676" s="8"/>
      <c r="H1676" s="8"/>
      <c r="I1676" s="117"/>
      <c r="J1676" s="120"/>
      <c r="K1676" s="8"/>
      <c r="L1676" s="8"/>
      <c r="M1676" s="19"/>
    </row>
    <row r="1677" spans="1:13" s="11" customFormat="1">
      <c r="A1677" s="8"/>
      <c r="B1677" s="8"/>
      <c r="C1677" s="8"/>
      <c r="D1677" s="8"/>
      <c r="E1677" s="18"/>
      <c r="F1677" s="18"/>
      <c r="G1677" s="10"/>
      <c r="H1677" s="10"/>
      <c r="I1677" s="10"/>
      <c r="J1677" s="10"/>
      <c r="K1677" s="19"/>
      <c r="L1677" s="8"/>
      <c r="M1677" s="19"/>
    </row>
    <row r="1678" spans="1:13" s="11" customFormat="1">
      <c r="A1678" s="8"/>
      <c r="B1678" s="8"/>
      <c r="C1678" s="8"/>
      <c r="D1678" s="8"/>
      <c r="E1678" s="18"/>
      <c r="F1678" s="18"/>
      <c r="G1678" s="117"/>
      <c r="H1678" s="8"/>
      <c r="I1678" s="10"/>
      <c r="J1678" s="10"/>
      <c r="K1678" s="10"/>
      <c r="L1678" s="10"/>
      <c r="M1678" s="20"/>
    </row>
    <row r="1679" spans="1:13" s="11" customFormat="1">
      <c r="A1679" s="8"/>
      <c r="B1679" s="8"/>
      <c r="C1679" s="8"/>
      <c r="D1679" s="8"/>
      <c r="E1679" s="18"/>
      <c r="F1679" s="18"/>
      <c r="G1679" s="117"/>
      <c r="H1679" s="8"/>
      <c r="I1679" s="117"/>
      <c r="J1679" s="117"/>
      <c r="K1679" s="10"/>
      <c r="L1679" s="10"/>
      <c r="M1679" s="19"/>
    </row>
    <row r="1680" spans="1:13" s="11" customFormat="1">
      <c r="A1680" s="8"/>
      <c r="B1680" s="8"/>
      <c r="C1680" s="8"/>
      <c r="D1680" s="8"/>
      <c r="E1680" s="121"/>
      <c r="F1680" s="18"/>
      <c r="G1680" s="117"/>
      <c r="H1680" s="8"/>
      <c r="I1680" s="8"/>
      <c r="J1680" s="8"/>
      <c r="K1680" s="10"/>
      <c r="L1680" s="10"/>
      <c r="M1680" s="19"/>
    </row>
    <row r="1681" spans="1:13" s="11" customFormat="1">
      <c r="A1681" s="8"/>
      <c r="B1681" s="8"/>
      <c r="C1681" s="8"/>
      <c r="D1681" s="8"/>
      <c r="E1681" s="121"/>
      <c r="F1681" s="18"/>
      <c r="G1681" s="117"/>
      <c r="H1681" s="8"/>
      <c r="I1681" s="8"/>
      <c r="J1681" s="8"/>
      <c r="K1681" s="10"/>
      <c r="L1681" s="10"/>
      <c r="M1681" s="19"/>
    </row>
    <row r="1682" spans="1:13" s="11" customFormat="1">
      <c r="A1682" s="87"/>
      <c r="B1682" s="87"/>
      <c r="C1682" s="8"/>
      <c r="D1682" s="87"/>
      <c r="E1682" s="87"/>
      <c r="F1682" s="87"/>
      <c r="G1682" s="87"/>
      <c r="H1682" s="87"/>
      <c r="I1682" s="87"/>
      <c r="J1682" s="87"/>
      <c r="K1682" s="87"/>
      <c r="L1682" s="87"/>
      <c r="M1682" s="87"/>
    </row>
    <row r="1683" spans="1:13" s="11" customFormat="1">
      <c r="A1683" s="8"/>
      <c r="B1683" s="8"/>
      <c r="C1683" s="8"/>
      <c r="D1683" s="8"/>
      <c r="E1683" s="18"/>
      <c r="F1683" s="18"/>
      <c r="G1683" s="117"/>
      <c r="H1683" s="20"/>
      <c r="I1683" s="10"/>
      <c r="J1683" s="10"/>
      <c r="K1683" s="10"/>
      <c r="L1683" s="10"/>
      <c r="M1683" s="19"/>
    </row>
    <row r="1684" spans="1:13" s="11" customFormat="1">
      <c r="A1684" s="8"/>
      <c r="B1684" s="8"/>
      <c r="C1684" s="87"/>
      <c r="D1684" s="8"/>
      <c r="E1684" s="18"/>
      <c r="F1684" s="18"/>
      <c r="G1684" s="120"/>
      <c r="H1684" s="20"/>
      <c r="I1684" s="10"/>
      <c r="J1684" s="10"/>
      <c r="K1684" s="10"/>
      <c r="L1684" s="10"/>
      <c r="M1684" s="19"/>
    </row>
    <row r="1685" spans="1:13" s="11" customFormat="1">
      <c r="A1685" s="8"/>
      <c r="B1685" s="8"/>
      <c r="C1685" s="8"/>
      <c r="D1685" s="8"/>
      <c r="E1685" s="18"/>
      <c r="F1685" s="18"/>
      <c r="G1685" s="117"/>
      <c r="H1685" s="20"/>
      <c r="I1685" s="117"/>
      <c r="J1685" s="117"/>
      <c r="K1685" s="10"/>
      <c r="L1685" s="10"/>
      <c r="M1685" s="19"/>
    </row>
    <row r="1686" spans="1:13" s="11" customFormat="1">
      <c r="A1686" s="8"/>
      <c r="B1686" s="128"/>
      <c r="C1686" s="8"/>
      <c r="D1686" s="8"/>
      <c r="E1686" s="18"/>
      <c r="F1686" s="18"/>
      <c r="G1686" s="117"/>
      <c r="H1686" s="8"/>
      <c r="I1686" s="8"/>
      <c r="J1686" s="8"/>
      <c r="K1686" s="19"/>
      <c r="L1686" s="19"/>
      <c r="M1686" s="19"/>
    </row>
    <row r="1687" spans="1:13" s="11" customFormat="1">
      <c r="A1687" s="8"/>
      <c r="B1687" s="8"/>
      <c r="C1687" s="8"/>
      <c r="D1687" s="8"/>
      <c r="E1687" s="18"/>
      <c r="F1687" s="18"/>
      <c r="G1687" s="8"/>
      <c r="H1687" s="8"/>
      <c r="I1687" s="8"/>
      <c r="J1687" s="8"/>
      <c r="K1687" s="8"/>
      <c r="L1687" s="8"/>
      <c r="M1687" s="8"/>
    </row>
    <row r="1688" spans="1:13" s="11" customFormat="1">
      <c r="A1688" s="8"/>
      <c r="B1688" s="8"/>
      <c r="C1688" s="8"/>
      <c r="D1688" s="8"/>
      <c r="E1688" s="18"/>
      <c r="F1688" s="18"/>
      <c r="G1688" s="8"/>
      <c r="H1688" s="8"/>
      <c r="I1688" s="8"/>
      <c r="J1688" s="8"/>
      <c r="K1688" s="8"/>
      <c r="L1688" s="8"/>
      <c r="M1688" s="8"/>
    </row>
    <row r="1689" spans="1:13" s="11" customFormat="1">
      <c r="A1689" s="8"/>
      <c r="B1689" s="8"/>
      <c r="C1689" s="8"/>
      <c r="D1689" s="8"/>
      <c r="E1689" s="18"/>
      <c r="F1689" s="18"/>
      <c r="G1689" s="8"/>
      <c r="H1689" s="8"/>
      <c r="I1689" s="117"/>
      <c r="J1689" s="120"/>
      <c r="K1689" s="8"/>
      <c r="L1689" s="8"/>
      <c r="M1689" s="19"/>
    </row>
    <row r="1690" spans="1:13" s="11" customFormat="1">
      <c r="A1690" s="8"/>
      <c r="B1690" s="8"/>
      <c r="C1690" s="8"/>
      <c r="D1690" s="8"/>
      <c r="E1690" s="18"/>
      <c r="F1690" s="18"/>
      <c r="G1690" s="10"/>
      <c r="H1690" s="10"/>
      <c r="I1690" s="10"/>
      <c r="J1690" s="10"/>
      <c r="K1690" s="19"/>
      <c r="L1690" s="8"/>
      <c r="M1690" s="19"/>
    </row>
    <row r="1691" spans="1:13" s="11" customFormat="1">
      <c r="A1691" s="8"/>
      <c r="B1691" s="8"/>
      <c r="C1691" s="8"/>
      <c r="D1691" s="8"/>
      <c r="E1691" s="18"/>
      <c r="F1691" s="18"/>
      <c r="G1691" s="117"/>
      <c r="H1691" s="8"/>
      <c r="I1691" s="10"/>
      <c r="J1691" s="10"/>
      <c r="K1691" s="10"/>
      <c r="L1691" s="10"/>
      <c r="M1691" s="20"/>
    </row>
    <row r="1692" spans="1:13" s="11" customFormat="1">
      <c r="A1692" s="8"/>
      <c r="B1692" s="8"/>
      <c r="C1692" s="8"/>
      <c r="D1692" s="8"/>
      <c r="E1692" s="18"/>
      <c r="F1692" s="18"/>
      <c r="G1692" s="117"/>
      <c r="H1692" s="8"/>
      <c r="I1692" s="117"/>
      <c r="J1692" s="117"/>
      <c r="K1692" s="10"/>
      <c r="L1692" s="10"/>
      <c r="M1692" s="19"/>
    </row>
    <row r="1693" spans="1:13" s="11" customFormat="1">
      <c r="A1693" s="8"/>
      <c r="B1693" s="8"/>
      <c r="C1693" s="8"/>
      <c r="D1693" s="8"/>
      <c r="E1693" s="121"/>
      <c r="F1693" s="18"/>
      <c r="G1693" s="117"/>
      <c r="H1693" s="8"/>
      <c r="I1693" s="8"/>
      <c r="J1693" s="8"/>
      <c r="K1693" s="10"/>
      <c r="L1693" s="10"/>
      <c r="M1693" s="19"/>
    </row>
    <row r="1694" spans="1:13" s="11" customFormat="1">
      <c r="A1694" s="8"/>
      <c r="B1694" s="8"/>
      <c r="C1694" s="8"/>
      <c r="D1694" s="8"/>
      <c r="E1694" s="121"/>
      <c r="F1694" s="18"/>
      <c r="G1694" s="117"/>
      <c r="H1694" s="8"/>
      <c r="I1694" s="8"/>
      <c r="J1694" s="8"/>
      <c r="K1694" s="10"/>
      <c r="L1694" s="10"/>
      <c r="M1694" s="19"/>
    </row>
    <row r="1695" spans="1:13" s="11" customFormat="1">
      <c r="A1695" s="8"/>
      <c r="B1695" s="8"/>
      <c r="C1695" s="8"/>
      <c r="D1695" s="8"/>
      <c r="E1695" s="18"/>
      <c r="F1695" s="18"/>
      <c r="G1695" s="117"/>
      <c r="H1695" s="20"/>
      <c r="I1695" s="10"/>
      <c r="J1695" s="10"/>
      <c r="K1695" s="10"/>
      <c r="L1695" s="10"/>
      <c r="M1695" s="19"/>
    </row>
    <row r="1696" spans="1:13" s="11" customFormat="1">
      <c r="A1696" s="8"/>
      <c r="B1696" s="8"/>
      <c r="C1696" s="8"/>
      <c r="D1696" s="8"/>
      <c r="E1696" s="122"/>
      <c r="F1696" s="18"/>
      <c r="G1696" s="120"/>
      <c r="H1696" s="20"/>
      <c r="I1696" s="10"/>
      <c r="J1696" s="10"/>
      <c r="K1696" s="10"/>
      <c r="L1696" s="10"/>
      <c r="M1696" s="19"/>
    </row>
    <row r="1697" spans="1:13" s="11" customFormat="1">
      <c r="A1697" s="8"/>
      <c r="B1697" s="8"/>
      <c r="C1697" s="8"/>
      <c r="D1697" s="8"/>
      <c r="E1697" s="18"/>
      <c r="F1697" s="18"/>
      <c r="G1697" s="117"/>
      <c r="H1697" s="20"/>
      <c r="I1697" s="117"/>
      <c r="J1697" s="117"/>
      <c r="K1697" s="10"/>
      <c r="L1697" s="10"/>
      <c r="M1697" s="19"/>
    </row>
    <row r="1698" spans="1:13" s="11" customFormat="1">
      <c r="A1698" s="8"/>
      <c r="B1698" s="128"/>
      <c r="C1698" s="8"/>
      <c r="D1698" s="8"/>
      <c r="E1698" s="18"/>
      <c r="F1698" s="18"/>
      <c r="G1698" s="117"/>
      <c r="H1698" s="8"/>
      <c r="I1698" s="8"/>
      <c r="J1698" s="8"/>
      <c r="K1698" s="19"/>
      <c r="L1698" s="19"/>
      <c r="M1698" s="19"/>
    </row>
    <row r="1699" spans="1:13" s="11" customFormat="1">
      <c r="A1699" s="8"/>
      <c r="B1699" s="8"/>
      <c r="C1699" s="8"/>
      <c r="D1699" s="8"/>
      <c r="E1699" s="18"/>
      <c r="F1699" s="18"/>
      <c r="G1699" s="8"/>
      <c r="H1699" s="8"/>
      <c r="I1699" s="8"/>
      <c r="J1699" s="8"/>
      <c r="K1699" s="8"/>
      <c r="L1699" s="8"/>
      <c r="M1699" s="8"/>
    </row>
    <row r="1700" spans="1:13" s="11" customFormat="1">
      <c r="A1700" s="8"/>
      <c r="B1700" s="8"/>
      <c r="C1700" s="8"/>
      <c r="D1700" s="8"/>
      <c r="E1700" s="18"/>
      <c r="F1700" s="18"/>
      <c r="G1700" s="8"/>
      <c r="H1700" s="8"/>
      <c r="I1700" s="8"/>
      <c r="J1700" s="8"/>
      <c r="K1700" s="8"/>
      <c r="L1700" s="8"/>
      <c r="M1700" s="8"/>
    </row>
    <row r="1701" spans="1:13" s="11" customFormat="1">
      <c r="A1701" s="8"/>
      <c r="B1701" s="8"/>
      <c r="C1701" s="8"/>
      <c r="D1701" s="8"/>
      <c r="E1701" s="18"/>
      <c r="F1701" s="18"/>
      <c r="G1701" s="8"/>
      <c r="H1701" s="8"/>
      <c r="I1701" s="117"/>
      <c r="J1701" s="120"/>
      <c r="K1701" s="8"/>
      <c r="L1701" s="8"/>
      <c r="M1701" s="19"/>
    </row>
    <row r="1702" spans="1:13" s="11" customFormat="1">
      <c r="A1702" s="8"/>
      <c r="B1702" s="8"/>
      <c r="C1702" s="8"/>
      <c r="D1702" s="8"/>
      <c r="E1702" s="18"/>
      <c r="F1702" s="18"/>
      <c r="G1702" s="10"/>
      <c r="H1702" s="10"/>
      <c r="I1702" s="10"/>
      <c r="J1702" s="10"/>
      <c r="K1702" s="19"/>
      <c r="L1702" s="8"/>
      <c r="M1702" s="19"/>
    </row>
    <row r="1703" spans="1:13" s="11" customFormat="1">
      <c r="A1703" s="8"/>
      <c r="B1703" s="8"/>
      <c r="C1703" s="8"/>
      <c r="D1703" s="8"/>
      <c r="E1703" s="18"/>
      <c r="F1703" s="18"/>
      <c r="G1703" s="117"/>
      <c r="H1703" s="8"/>
      <c r="I1703" s="10"/>
      <c r="J1703" s="10"/>
      <c r="K1703" s="10"/>
      <c r="L1703" s="10"/>
      <c r="M1703" s="20"/>
    </row>
    <row r="1704" spans="1:13" s="11" customFormat="1">
      <c r="A1704" s="8"/>
      <c r="B1704" s="8"/>
      <c r="C1704" s="8"/>
      <c r="D1704" s="8"/>
      <c r="E1704" s="18"/>
      <c r="F1704" s="18"/>
      <c r="G1704" s="117"/>
      <c r="H1704" s="8"/>
      <c r="I1704" s="117"/>
      <c r="J1704" s="117"/>
      <c r="K1704" s="10"/>
      <c r="L1704" s="10"/>
      <c r="M1704" s="19"/>
    </row>
    <row r="1705" spans="1:13" s="11" customFormat="1">
      <c r="A1705" s="8"/>
      <c r="B1705" s="8"/>
      <c r="C1705" s="8"/>
      <c r="D1705" s="8"/>
      <c r="E1705" s="121"/>
      <c r="F1705" s="18"/>
      <c r="G1705" s="117"/>
      <c r="H1705" s="8"/>
      <c r="I1705" s="8"/>
      <c r="J1705" s="8"/>
      <c r="K1705" s="10"/>
      <c r="L1705" s="10"/>
      <c r="M1705" s="19"/>
    </row>
    <row r="1706" spans="1:13" s="11" customFormat="1">
      <c r="A1706" s="8"/>
      <c r="B1706" s="8"/>
      <c r="C1706" s="8"/>
      <c r="D1706" s="8"/>
      <c r="E1706" s="121"/>
      <c r="F1706" s="18"/>
      <c r="G1706" s="117"/>
      <c r="H1706" s="8"/>
      <c r="I1706" s="8"/>
      <c r="J1706" s="8"/>
      <c r="K1706" s="10"/>
      <c r="L1706" s="10"/>
      <c r="M1706" s="19"/>
    </row>
    <row r="1707" spans="1:13" s="11" customFormat="1">
      <c r="A1707" s="8"/>
      <c r="B1707" s="8"/>
      <c r="C1707" s="8"/>
      <c r="D1707" s="8"/>
      <c r="E1707" s="18"/>
      <c r="F1707" s="18"/>
      <c r="G1707" s="117"/>
      <c r="H1707" s="20"/>
      <c r="I1707" s="10"/>
      <c r="J1707" s="10"/>
      <c r="K1707" s="10"/>
      <c r="L1707" s="10"/>
      <c r="M1707" s="19"/>
    </row>
    <row r="1708" spans="1:13" s="11" customFormat="1">
      <c r="A1708" s="8"/>
      <c r="B1708" s="8"/>
      <c r="C1708" s="8"/>
      <c r="D1708" s="8"/>
      <c r="E1708" s="122"/>
      <c r="F1708" s="18"/>
      <c r="G1708" s="120"/>
      <c r="H1708" s="20"/>
      <c r="I1708" s="10"/>
      <c r="J1708" s="10"/>
      <c r="K1708" s="10"/>
      <c r="L1708" s="10"/>
      <c r="M1708" s="19"/>
    </row>
    <row r="1709" spans="1:13" s="11" customFormat="1">
      <c r="A1709" s="8"/>
      <c r="B1709" s="8"/>
      <c r="C1709" s="8"/>
      <c r="D1709" s="8"/>
      <c r="E1709" s="18"/>
      <c r="F1709" s="18"/>
      <c r="G1709" s="117"/>
      <c r="H1709" s="20"/>
      <c r="I1709" s="117"/>
      <c r="J1709" s="117"/>
      <c r="K1709" s="10"/>
      <c r="L1709" s="10"/>
      <c r="M1709" s="19"/>
    </row>
    <row r="1710" spans="1:13" s="11" customFormat="1">
      <c r="A1710" s="8"/>
      <c r="B1710" s="128"/>
      <c r="C1710" s="8"/>
      <c r="D1710" s="8"/>
      <c r="E1710" s="18"/>
      <c r="F1710" s="18"/>
      <c r="G1710" s="117"/>
      <c r="H1710" s="8"/>
      <c r="I1710" s="8"/>
      <c r="J1710" s="8"/>
      <c r="K1710" s="19"/>
      <c r="L1710" s="19"/>
      <c r="M1710" s="19"/>
    </row>
    <row r="1711" spans="1:13" s="11" customFormat="1">
      <c r="A1711" s="8"/>
      <c r="B1711" s="8"/>
      <c r="C1711" s="8"/>
      <c r="D1711" s="8"/>
      <c r="E1711" s="18"/>
      <c r="F1711" s="18"/>
      <c r="G1711" s="8"/>
      <c r="H1711" s="8"/>
      <c r="I1711" s="8"/>
      <c r="J1711" s="8"/>
      <c r="K1711" s="8"/>
      <c r="L1711" s="8"/>
      <c r="M1711" s="8"/>
    </row>
    <row r="1712" spans="1:13" s="11" customFormat="1">
      <c r="A1712" s="8"/>
      <c r="B1712" s="8"/>
      <c r="C1712" s="8"/>
      <c r="D1712" s="8"/>
      <c r="E1712" s="18"/>
      <c r="F1712" s="18"/>
      <c r="G1712" s="8"/>
      <c r="H1712" s="8"/>
      <c r="I1712" s="8"/>
      <c r="J1712" s="8"/>
      <c r="K1712" s="8"/>
      <c r="L1712" s="8"/>
      <c r="M1712" s="8"/>
    </row>
    <row r="1713" spans="1:13" s="11" customFormat="1">
      <c r="A1713" s="8"/>
      <c r="B1713" s="8"/>
      <c r="C1713" s="8"/>
      <c r="D1713" s="8"/>
      <c r="E1713" s="18"/>
      <c r="F1713" s="18"/>
      <c r="G1713" s="8"/>
      <c r="H1713" s="8"/>
      <c r="I1713" s="117"/>
      <c r="J1713" s="120"/>
      <c r="K1713" s="8"/>
      <c r="L1713" s="8"/>
      <c r="M1713" s="19"/>
    </row>
    <row r="1714" spans="1:13" s="11" customFormat="1">
      <c r="A1714" s="8"/>
      <c r="B1714" s="8"/>
      <c r="C1714" s="8"/>
      <c r="D1714" s="8"/>
      <c r="E1714" s="18"/>
      <c r="F1714" s="18"/>
      <c r="G1714" s="10"/>
      <c r="H1714" s="10"/>
      <c r="I1714" s="10"/>
      <c r="J1714" s="10"/>
      <c r="K1714" s="19"/>
      <c r="L1714" s="8"/>
      <c r="M1714" s="19"/>
    </row>
    <row r="1715" spans="1:13" s="11" customFormat="1">
      <c r="A1715" s="8"/>
      <c r="B1715" s="8"/>
      <c r="C1715" s="8"/>
      <c r="D1715" s="8"/>
      <c r="E1715" s="18"/>
      <c r="F1715" s="18"/>
      <c r="G1715" s="117"/>
      <c r="H1715" s="8"/>
      <c r="I1715" s="10"/>
      <c r="J1715" s="10"/>
      <c r="K1715" s="10"/>
      <c r="L1715" s="10"/>
      <c r="M1715" s="20"/>
    </row>
    <row r="1716" spans="1:13" s="11" customFormat="1">
      <c r="A1716" s="8"/>
      <c r="B1716" s="8"/>
      <c r="C1716" s="8"/>
      <c r="D1716" s="8"/>
      <c r="E1716" s="18"/>
      <c r="F1716" s="18"/>
      <c r="G1716" s="117"/>
      <c r="H1716" s="8"/>
      <c r="I1716" s="117"/>
      <c r="J1716" s="117"/>
      <c r="K1716" s="10"/>
      <c r="L1716" s="10"/>
      <c r="M1716" s="19"/>
    </row>
    <row r="1717" spans="1:13" s="11" customFormat="1">
      <c r="A1717" s="87"/>
      <c r="B1717" s="87"/>
      <c r="C1717" s="8"/>
      <c r="D1717" s="87"/>
      <c r="E1717" s="87"/>
      <c r="F1717" s="87"/>
      <c r="G1717" s="87"/>
      <c r="H1717" s="87"/>
      <c r="I1717" s="87"/>
      <c r="J1717" s="87"/>
      <c r="K1717" s="87"/>
      <c r="L1717" s="87"/>
      <c r="M1717" s="87"/>
    </row>
    <row r="1718" spans="1:13" s="11" customFormat="1">
      <c r="A1718" s="8"/>
      <c r="B1718" s="8"/>
      <c r="C1718" s="8"/>
      <c r="D1718" s="8"/>
      <c r="E1718" s="121"/>
      <c r="F1718" s="18"/>
      <c r="G1718" s="117"/>
      <c r="H1718" s="8"/>
      <c r="I1718" s="8"/>
      <c r="J1718" s="8"/>
      <c r="K1718" s="10"/>
      <c r="L1718" s="10"/>
      <c r="M1718" s="19"/>
    </row>
    <row r="1719" spans="1:13" s="11" customFormat="1">
      <c r="A1719" s="8"/>
      <c r="B1719" s="8"/>
      <c r="C1719" s="87"/>
      <c r="D1719" s="8"/>
      <c r="E1719" s="121"/>
      <c r="F1719" s="18"/>
      <c r="G1719" s="117"/>
      <c r="H1719" s="8"/>
      <c r="I1719" s="8"/>
      <c r="J1719" s="8"/>
      <c r="K1719" s="10"/>
      <c r="L1719" s="10"/>
      <c r="M1719" s="19"/>
    </row>
    <row r="1720" spans="1:13" s="11" customFormat="1">
      <c r="A1720" s="8"/>
      <c r="B1720" s="8"/>
      <c r="C1720" s="8"/>
      <c r="D1720" s="8"/>
      <c r="E1720" s="18"/>
      <c r="F1720" s="18"/>
      <c r="G1720" s="117"/>
      <c r="H1720" s="20"/>
      <c r="I1720" s="10"/>
      <c r="J1720" s="10"/>
      <c r="K1720" s="10"/>
      <c r="L1720" s="10"/>
      <c r="M1720" s="19"/>
    </row>
    <row r="1721" spans="1:13" s="11" customFormat="1">
      <c r="A1721" s="8"/>
      <c r="B1721" s="8"/>
      <c r="C1721" s="8"/>
      <c r="D1721" s="8"/>
      <c r="E1721" s="122"/>
      <c r="F1721" s="18"/>
      <c r="G1721" s="120"/>
      <c r="H1721" s="20"/>
      <c r="I1721" s="10"/>
      <c r="J1721" s="10"/>
      <c r="K1721" s="10"/>
      <c r="L1721" s="10"/>
      <c r="M1721" s="19"/>
    </row>
    <row r="1722" spans="1:13" s="11" customFormat="1">
      <c r="A1722" s="8"/>
      <c r="B1722" s="8"/>
      <c r="C1722" s="8"/>
      <c r="D1722" s="8"/>
      <c r="E1722" s="18"/>
      <c r="F1722" s="18"/>
      <c r="G1722" s="117"/>
      <c r="H1722" s="20"/>
      <c r="I1722" s="117"/>
      <c r="J1722" s="117"/>
      <c r="K1722" s="10"/>
      <c r="L1722" s="10"/>
      <c r="M1722" s="19"/>
    </row>
    <row r="1723" spans="1:13" s="11" customFormat="1">
      <c r="A1723" s="8"/>
      <c r="B1723" s="128"/>
      <c r="C1723" s="8"/>
      <c r="D1723" s="8"/>
      <c r="E1723" s="18"/>
      <c r="F1723" s="18"/>
      <c r="G1723" s="117"/>
      <c r="H1723" s="8"/>
      <c r="I1723" s="8"/>
      <c r="J1723" s="8"/>
      <c r="K1723" s="19"/>
      <c r="L1723" s="19"/>
      <c r="M1723" s="19"/>
    </row>
    <row r="1724" spans="1:13" s="11" customFormat="1">
      <c r="A1724" s="8"/>
      <c r="B1724" s="8"/>
      <c r="C1724" s="8"/>
      <c r="D1724" s="8"/>
      <c r="E1724" s="18"/>
      <c r="F1724" s="18"/>
      <c r="G1724" s="8"/>
      <c r="H1724" s="8"/>
      <c r="I1724" s="8"/>
      <c r="J1724" s="8"/>
      <c r="K1724" s="8"/>
      <c r="L1724" s="8"/>
      <c r="M1724" s="8"/>
    </row>
    <row r="1725" spans="1:13" s="11" customFormat="1">
      <c r="A1725" s="8"/>
      <c r="B1725" s="8"/>
      <c r="C1725" s="8"/>
      <c r="D1725" s="8"/>
      <c r="E1725" s="18"/>
      <c r="F1725" s="18"/>
      <c r="G1725" s="8"/>
      <c r="H1725" s="8"/>
      <c r="I1725" s="8"/>
      <c r="J1725" s="8"/>
      <c r="K1725" s="8"/>
      <c r="L1725" s="8"/>
      <c r="M1725" s="8"/>
    </row>
    <row r="1726" spans="1:13" s="11" customFormat="1">
      <c r="A1726" s="8"/>
      <c r="B1726" s="8"/>
      <c r="C1726" s="8"/>
      <c r="D1726" s="8"/>
      <c r="E1726" s="18"/>
      <c r="F1726" s="18"/>
      <c r="G1726" s="8"/>
      <c r="H1726" s="8"/>
      <c r="I1726" s="117"/>
      <c r="J1726" s="120"/>
      <c r="K1726" s="8"/>
      <c r="L1726" s="8"/>
      <c r="M1726" s="19"/>
    </row>
    <row r="1727" spans="1:13" s="11" customFormat="1">
      <c r="A1727" s="8"/>
      <c r="B1727" s="8"/>
      <c r="C1727" s="8"/>
      <c r="D1727" s="8"/>
      <c r="E1727" s="18"/>
      <c r="F1727" s="18"/>
      <c r="G1727" s="10"/>
      <c r="H1727" s="10"/>
      <c r="I1727" s="10"/>
      <c r="J1727" s="10"/>
      <c r="K1727" s="19"/>
      <c r="L1727" s="8"/>
      <c r="M1727" s="19"/>
    </row>
    <row r="1728" spans="1:13" s="11" customFormat="1">
      <c r="A1728" s="8"/>
      <c r="B1728" s="8"/>
      <c r="C1728" s="8"/>
      <c r="D1728" s="8"/>
      <c r="E1728" s="18"/>
      <c r="F1728" s="18"/>
      <c r="G1728" s="117"/>
      <c r="H1728" s="8"/>
      <c r="I1728" s="10"/>
      <c r="J1728" s="10"/>
      <c r="K1728" s="10"/>
      <c r="L1728" s="10"/>
      <c r="M1728" s="20"/>
    </row>
    <row r="1729" spans="1:13" s="11" customFormat="1">
      <c r="A1729" s="8"/>
      <c r="B1729" s="8"/>
      <c r="C1729" s="8"/>
      <c r="D1729" s="8"/>
      <c r="E1729" s="18"/>
      <c r="F1729" s="18"/>
      <c r="G1729" s="117"/>
      <c r="H1729" s="8"/>
      <c r="I1729" s="117"/>
      <c r="J1729" s="117"/>
      <c r="K1729" s="10"/>
      <c r="L1729" s="10"/>
      <c r="M1729" s="19"/>
    </row>
    <row r="1730" spans="1:13" s="11" customFormat="1">
      <c r="A1730" s="8"/>
      <c r="B1730" s="8"/>
      <c r="C1730" s="8"/>
      <c r="D1730" s="8"/>
      <c r="E1730" s="121"/>
      <c r="F1730" s="18"/>
      <c r="G1730" s="117"/>
      <c r="H1730" s="8"/>
      <c r="I1730" s="8"/>
      <c r="J1730" s="8"/>
      <c r="K1730" s="10"/>
      <c r="L1730" s="10"/>
      <c r="M1730" s="19"/>
    </row>
    <row r="1731" spans="1:13" s="11" customFormat="1">
      <c r="A1731" s="8"/>
      <c r="B1731" s="8"/>
      <c r="C1731" s="8"/>
      <c r="D1731" s="8"/>
      <c r="E1731" s="121"/>
      <c r="F1731" s="18"/>
      <c r="G1731" s="117"/>
      <c r="H1731" s="8"/>
      <c r="I1731" s="8"/>
      <c r="J1731" s="8"/>
      <c r="K1731" s="10"/>
      <c r="L1731" s="10"/>
      <c r="M1731" s="19"/>
    </row>
    <row r="1732" spans="1:13" s="11" customFormat="1">
      <c r="A1732" s="8"/>
      <c r="B1732" s="8"/>
      <c r="C1732" s="8"/>
      <c r="D1732" s="8"/>
      <c r="E1732" s="18"/>
      <c r="F1732" s="18"/>
      <c r="G1732" s="117"/>
      <c r="H1732" s="20"/>
      <c r="I1732" s="10"/>
      <c r="J1732" s="10"/>
      <c r="K1732" s="10"/>
      <c r="L1732" s="10"/>
      <c r="M1732" s="19"/>
    </row>
    <row r="1733" spans="1:13" s="11" customFormat="1">
      <c r="A1733" s="8"/>
      <c r="B1733" s="8"/>
      <c r="C1733" s="8"/>
      <c r="D1733" s="8"/>
      <c r="E1733" s="122"/>
      <c r="F1733" s="18"/>
      <c r="G1733" s="120"/>
      <c r="H1733" s="20"/>
      <c r="I1733" s="10"/>
      <c r="J1733" s="10"/>
      <c r="K1733" s="10"/>
      <c r="L1733" s="10"/>
      <c r="M1733" s="19"/>
    </row>
    <row r="1734" spans="1:13" s="11" customFormat="1">
      <c r="A1734" s="8"/>
      <c r="B1734" s="8"/>
      <c r="C1734" s="8"/>
      <c r="D1734" s="8"/>
      <c r="E1734" s="18"/>
      <c r="F1734" s="18"/>
      <c r="G1734" s="117"/>
      <c r="H1734" s="20"/>
      <c r="I1734" s="117"/>
      <c r="J1734" s="117"/>
      <c r="K1734" s="10"/>
      <c r="L1734" s="10"/>
      <c r="M1734" s="19"/>
    </row>
    <row r="1735" spans="1:13" s="11" customFormat="1">
      <c r="A1735" s="8"/>
      <c r="B1735" s="128"/>
      <c r="C1735" s="8"/>
      <c r="D1735" s="8"/>
      <c r="E1735" s="18"/>
      <c r="F1735" s="18"/>
      <c r="G1735" s="117"/>
      <c r="H1735" s="8"/>
      <c r="I1735" s="8"/>
      <c r="J1735" s="8"/>
      <c r="K1735" s="19"/>
      <c r="L1735" s="19"/>
      <c r="M1735" s="19"/>
    </row>
    <row r="1736" spans="1:13" s="11" customFormat="1">
      <c r="A1736" s="8"/>
      <c r="B1736" s="8"/>
      <c r="C1736" s="8"/>
      <c r="D1736" s="8"/>
      <c r="E1736" s="18"/>
      <c r="F1736" s="18"/>
      <c r="G1736" s="8"/>
      <c r="H1736" s="8"/>
      <c r="I1736" s="8"/>
      <c r="J1736" s="8"/>
      <c r="K1736" s="8"/>
      <c r="L1736" s="8"/>
      <c r="M1736" s="8"/>
    </row>
    <row r="1737" spans="1:13" s="11" customFormat="1">
      <c r="A1737" s="8"/>
      <c r="B1737" s="8"/>
      <c r="C1737" s="8"/>
      <c r="D1737" s="8"/>
      <c r="E1737" s="18"/>
      <c r="F1737" s="18"/>
      <c r="G1737" s="8"/>
      <c r="H1737" s="8"/>
      <c r="I1737" s="8"/>
      <c r="J1737" s="8"/>
      <c r="K1737" s="8"/>
      <c r="L1737" s="8"/>
      <c r="M1737" s="8"/>
    </row>
    <row r="1738" spans="1:13" s="11" customFormat="1">
      <c r="A1738" s="8"/>
      <c r="B1738" s="8"/>
      <c r="C1738" s="8"/>
      <c r="D1738" s="8"/>
      <c r="E1738" s="18"/>
      <c r="F1738" s="18"/>
      <c r="G1738" s="8"/>
      <c r="H1738" s="8"/>
      <c r="I1738" s="117"/>
      <c r="J1738" s="120"/>
      <c r="K1738" s="8"/>
      <c r="L1738" s="8"/>
      <c r="M1738" s="19"/>
    </row>
    <row r="1739" spans="1:13" s="11" customFormat="1">
      <c r="A1739" s="8"/>
      <c r="B1739" s="8"/>
      <c r="C1739" s="8"/>
      <c r="D1739" s="8"/>
      <c r="E1739" s="18"/>
      <c r="F1739" s="18"/>
      <c r="G1739" s="10"/>
      <c r="H1739" s="10"/>
      <c r="I1739" s="10"/>
      <c r="J1739" s="10"/>
      <c r="K1739" s="19"/>
      <c r="L1739" s="8"/>
      <c r="M1739" s="19"/>
    </row>
    <row r="1740" spans="1:13" s="11" customFormat="1">
      <c r="A1740" s="8"/>
      <c r="B1740" s="8"/>
      <c r="C1740" s="8"/>
      <c r="D1740" s="8"/>
      <c r="E1740" s="18"/>
      <c r="F1740" s="18"/>
      <c r="G1740" s="117"/>
      <c r="H1740" s="8"/>
      <c r="I1740" s="10"/>
      <c r="J1740" s="10"/>
      <c r="K1740" s="10"/>
      <c r="L1740" s="10"/>
      <c r="M1740" s="20"/>
    </row>
    <row r="1741" spans="1:13" s="11" customFormat="1">
      <c r="A1741" s="8"/>
      <c r="B1741" s="8"/>
      <c r="C1741" s="8"/>
      <c r="D1741" s="8"/>
      <c r="E1741" s="18"/>
      <c r="F1741" s="18"/>
      <c r="G1741" s="117"/>
      <c r="H1741" s="8"/>
      <c r="I1741" s="117"/>
      <c r="J1741" s="117"/>
      <c r="K1741" s="10"/>
      <c r="L1741" s="10"/>
      <c r="M1741" s="19"/>
    </row>
    <row r="1742" spans="1:13" s="11" customFormat="1">
      <c r="A1742" s="8"/>
      <c r="B1742" s="8"/>
      <c r="C1742" s="8"/>
      <c r="D1742" s="8"/>
      <c r="E1742" s="121"/>
      <c r="F1742" s="18"/>
      <c r="G1742" s="117"/>
      <c r="H1742" s="8"/>
      <c r="I1742" s="8"/>
      <c r="J1742" s="8"/>
      <c r="K1742" s="10"/>
      <c r="L1742" s="10"/>
      <c r="M1742" s="19"/>
    </row>
    <row r="1743" spans="1:13" s="11" customFormat="1">
      <c r="A1743" s="8"/>
      <c r="B1743" s="8"/>
      <c r="C1743" s="8"/>
      <c r="D1743" s="8"/>
      <c r="E1743" s="121"/>
      <c r="F1743" s="18"/>
      <c r="G1743" s="117"/>
      <c r="H1743" s="8"/>
      <c r="I1743" s="8"/>
      <c r="J1743" s="8"/>
      <c r="K1743" s="10"/>
      <c r="L1743" s="10"/>
      <c r="M1743" s="19"/>
    </row>
    <row r="1744" spans="1:13" s="11" customFormat="1">
      <c r="A1744" s="8"/>
      <c r="B1744" s="8"/>
      <c r="C1744" s="8"/>
      <c r="D1744" s="8"/>
      <c r="E1744" s="18"/>
      <c r="F1744" s="18"/>
      <c r="G1744" s="117"/>
      <c r="H1744" s="20"/>
      <c r="I1744" s="10"/>
      <c r="J1744" s="10"/>
      <c r="K1744" s="10"/>
      <c r="L1744" s="10"/>
      <c r="M1744" s="19"/>
    </row>
    <row r="1745" spans="1:13" s="11" customFormat="1">
      <c r="A1745" s="8"/>
      <c r="B1745" s="8"/>
      <c r="C1745" s="8"/>
      <c r="D1745" s="8"/>
      <c r="E1745" s="122"/>
      <c r="F1745" s="18"/>
      <c r="G1745" s="120"/>
      <c r="H1745" s="20"/>
      <c r="I1745" s="10"/>
      <c r="J1745" s="10"/>
      <c r="K1745" s="10"/>
      <c r="L1745" s="10"/>
      <c r="M1745" s="19"/>
    </row>
    <row r="1746" spans="1:13" s="11" customFormat="1">
      <c r="A1746" s="8"/>
      <c r="B1746" s="8"/>
      <c r="C1746" s="8"/>
      <c r="D1746" s="8"/>
      <c r="E1746" s="18"/>
      <c r="F1746" s="18"/>
      <c r="G1746" s="117"/>
      <c r="H1746" s="20"/>
      <c r="I1746" s="117"/>
      <c r="J1746" s="117"/>
      <c r="K1746" s="10"/>
      <c r="L1746" s="10"/>
      <c r="M1746" s="19"/>
    </row>
    <row r="1747" spans="1:13" s="11" customFormat="1">
      <c r="A1747" s="8"/>
      <c r="B1747" s="128"/>
      <c r="C1747" s="8"/>
      <c r="D1747" s="8"/>
      <c r="E1747" s="18"/>
      <c r="F1747" s="18"/>
      <c r="G1747" s="117"/>
      <c r="H1747" s="8"/>
      <c r="I1747" s="8"/>
      <c r="J1747" s="8"/>
      <c r="K1747" s="19"/>
      <c r="L1747" s="19"/>
      <c r="M1747" s="19"/>
    </row>
    <row r="1748" spans="1:13" s="11" customFormat="1">
      <c r="A1748" s="8"/>
      <c r="B1748" s="8"/>
      <c r="C1748" s="8"/>
      <c r="D1748" s="8"/>
      <c r="E1748" s="18"/>
      <c r="F1748" s="18"/>
      <c r="G1748" s="8"/>
      <c r="H1748" s="8"/>
      <c r="I1748" s="8"/>
      <c r="J1748" s="8"/>
      <c r="K1748" s="8"/>
      <c r="L1748" s="8"/>
      <c r="M1748" s="8"/>
    </row>
    <row r="1749" spans="1:13" s="11" customFormat="1">
      <c r="A1749" s="8"/>
      <c r="B1749" s="8"/>
      <c r="C1749" s="8"/>
      <c r="D1749" s="8"/>
      <c r="E1749" s="18"/>
      <c r="F1749" s="18"/>
      <c r="G1749" s="8"/>
      <c r="H1749" s="8"/>
      <c r="I1749" s="8"/>
      <c r="J1749" s="8"/>
      <c r="K1749" s="8"/>
      <c r="L1749" s="8"/>
      <c r="M1749" s="8"/>
    </row>
    <row r="1750" spans="1:13" s="11" customFormat="1">
      <c r="A1750" s="8"/>
      <c r="B1750" s="8"/>
      <c r="C1750" s="8"/>
      <c r="D1750" s="8"/>
      <c r="E1750" s="18"/>
      <c r="F1750" s="18"/>
      <c r="G1750" s="8"/>
      <c r="H1750" s="8"/>
      <c r="I1750" s="117"/>
      <c r="J1750" s="120"/>
      <c r="K1750" s="8"/>
      <c r="L1750" s="8"/>
      <c r="M1750" s="19"/>
    </row>
    <row r="1751" spans="1:13" s="11" customFormat="1">
      <c r="A1751" s="8"/>
      <c r="B1751" s="8"/>
      <c r="C1751" s="8"/>
      <c r="D1751" s="8"/>
      <c r="E1751" s="18"/>
      <c r="F1751" s="18"/>
      <c r="G1751" s="10"/>
      <c r="H1751" s="10"/>
      <c r="I1751" s="10"/>
      <c r="J1751" s="10"/>
      <c r="K1751" s="19"/>
      <c r="L1751" s="8"/>
      <c r="M1751" s="19"/>
    </row>
    <row r="1752" spans="1:13" s="11" customFormat="1">
      <c r="A1752" s="87"/>
      <c r="B1752" s="87"/>
      <c r="C1752" s="8"/>
      <c r="D1752" s="87"/>
      <c r="E1752" s="87"/>
      <c r="F1752" s="87"/>
      <c r="G1752" s="87"/>
      <c r="H1752" s="87"/>
      <c r="I1752" s="87"/>
      <c r="J1752" s="87"/>
      <c r="K1752" s="87"/>
      <c r="L1752" s="87"/>
      <c r="M1752" s="87"/>
    </row>
    <row r="1753" spans="1:13" s="11" customFormat="1">
      <c r="A1753" s="8"/>
      <c r="B1753" s="8"/>
      <c r="C1753" s="8"/>
      <c r="D1753" s="8"/>
      <c r="E1753" s="18"/>
      <c r="F1753" s="18"/>
      <c r="G1753" s="117"/>
      <c r="H1753" s="8"/>
      <c r="I1753" s="10"/>
      <c r="J1753" s="10"/>
      <c r="K1753" s="10"/>
      <c r="L1753" s="10"/>
      <c r="M1753" s="20"/>
    </row>
    <row r="1754" spans="1:13" s="11" customFormat="1">
      <c r="A1754" s="8"/>
      <c r="B1754" s="8"/>
      <c r="C1754" s="87"/>
      <c r="D1754" s="8"/>
      <c r="E1754" s="18"/>
      <c r="F1754" s="18"/>
      <c r="G1754" s="117"/>
      <c r="H1754" s="8"/>
      <c r="I1754" s="117"/>
      <c r="J1754" s="117"/>
      <c r="K1754" s="10"/>
      <c r="L1754" s="10"/>
      <c r="M1754" s="19"/>
    </row>
    <row r="1755" spans="1:13" s="11" customFormat="1">
      <c r="A1755" s="8"/>
      <c r="B1755" s="8"/>
      <c r="C1755" s="8"/>
      <c r="D1755" s="8"/>
      <c r="E1755" s="121"/>
      <c r="F1755" s="18"/>
      <c r="G1755" s="117"/>
      <c r="H1755" s="8"/>
      <c r="I1755" s="8"/>
      <c r="J1755" s="8"/>
      <c r="K1755" s="10"/>
      <c r="L1755" s="10"/>
      <c r="M1755" s="19"/>
    </row>
    <row r="1756" spans="1:13" s="11" customFormat="1">
      <c r="A1756" s="8"/>
      <c r="B1756" s="8"/>
      <c r="C1756" s="8"/>
      <c r="D1756" s="8"/>
      <c r="E1756" s="121"/>
      <c r="F1756" s="18"/>
      <c r="G1756" s="117"/>
      <c r="H1756" s="8"/>
      <c r="I1756" s="8"/>
      <c r="J1756" s="8"/>
      <c r="K1756" s="10"/>
      <c r="L1756" s="10"/>
      <c r="M1756" s="19"/>
    </row>
    <row r="1757" spans="1:13" s="11" customFormat="1">
      <c r="A1757" s="8"/>
      <c r="B1757" s="8"/>
      <c r="C1757" s="8"/>
      <c r="D1757" s="8"/>
      <c r="E1757" s="18"/>
      <c r="F1757" s="18"/>
      <c r="G1757" s="117"/>
      <c r="H1757" s="20"/>
      <c r="I1757" s="10"/>
      <c r="J1757" s="10"/>
      <c r="K1757" s="10"/>
      <c r="L1757" s="10"/>
      <c r="M1757" s="19"/>
    </row>
    <row r="1758" spans="1:13" s="11" customFormat="1">
      <c r="A1758" s="8"/>
      <c r="B1758" s="8"/>
      <c r="C1758" s="8"/>
      <c r="D1758" s="8"/>
      <c r="E1758" s="122"/>
      <c r="F1758" s="18"/>
      <c r="G1758" s="120"/>
      <c r="H1758" s="20"/>
      <c r="I1758" s="10"/>
      <c r="J1758" s="10"/>
      <c r="K1758" s="10"/>
      <c r="L1758" s="10"/>
      <c r="M1758" s="19"/>
    </row>
    <row r="1759" spans="1:13" s="11" customFormat="1">
      <c r="A1759" s="8"/>
      <c r="B1759" s="8"/>
      <c r="C1759" s="8"/>
      <c r="D1759" s="8"/>
      <c r="E1759" s="18"/>
      <c r="F1759" s="18"/>
      <c r="G1759" s="117"/>
      <c r="H1759" s="20"/>
      <c r="I1759" s="117"/>
      <c r="J1759" s="117"/>
      <c r="K1759" s="10"/>
      <c r="L1759" s="10"/>
      <c r="M1759" s="19"/>
    </row>
    <row r="1760" spans="1:13" s="11" customFormat="1">
      <c r="A1760" s="8"/>
      <c r="B1760" s="128"/>
      <c r="C1760" s="8"/>
      <c r="D1760" s="8"/>
      <c r="E1760" s="18"/>
      <c r="F1760" s="18"/>
      <c r="G1760" s="117"/>
      <c r="H1760" s="8"/>
      <c r="I1760" s="8"/>
      <c r="J1760" s="8"/>
      <c r="K1760" s="19"/>
      <c r="L1760" s="19"/>
      <c r="M1760" s="19"/>
    </row>
    <row r="1761" spans="1:13" s="11" customFormat="1">
      <c r="A1761" s="8"/>
      <c r="B1761" s="8"/>
      <c r="C1761" s="8"/>
      <c r="D1761" s="8"/>
      <c r="E1761" s="18"/>
      <c r="F1761" s="18"/>
      <c r="G1761" s="8"/>
      <c r="H1761" s="8"/>
      <c r="I1761" s="8"/>
      <c r="J1761" s="8"/>
      <c r="K1761" s="8"/>
      <c r="L1761" s="8"/>
      <c r="M1761" s="8"/>
    </row>
    <row r="1762" spans="1:13" s="11" customFormat="1">
      <c r="A1762" s="8"/>
      <c r="B1762" s="8"/>
      <c r="C1762" s="8"/>
      <c r="D1762" s="8"/>
      <c r="E1762" s="18"/>
      <c r="F1762" s="18"/>
      <c r="G1762" s="8"/>
      <c r="H1762" s="8"/>
      <c r="I1762" s="8"/>
      <c r="J1762" s="8"/>
      <c r="K1762" s="8"/>
      <c r="L1762" s="8"/>
      <c r="M1762" s="8"/>
    </row>
    <row r="1763" spans="1:13" s="11" customFormat="1">
      <c r="A1763" s="8"/>
      <c r="B1763" s="8"/>
      <c r="C1763" s="8"/>
      <c r="D1763" s="8"/>
      <c r="E1763" s="18"/>
      <c r="F1763" s="18"/>
      <c r="G1763" s="8"/>
      <c r="H1763" s="8"/>
      <c r="I1763" s="117"/>
      <c r="J1763" s="120"/>
      <c r="K1763" s="8"/>
      <c r="L1763" s="8"/>
      <c r="M1763" s="19"/>
    </row>
    <row r="1764" spans="1:13" s="11" customFormat="1">
      <c r="A1764" s="8"/>
      <c r="B1764" s="8"/>
      <c r="C1764" s="8"/>
      <c r="D1764" s="8"/>
      <c r="E1764" s="18"/>
      <c r="F1764" s="18"/>
      <c r="G1764" s="10"/>
      <c r="H1764" s="10"/>
      <c r="I1764" s="10"/>
      <c r="J1764" s="10"/>
      <c r="K1764" s="19"/>
      <c r="L1764" s="8"/>
      <c r="M1764" s="19"/>
    </row>
    <row r="1765" spans="1:13" s="11" customFormat="1">
      <c r="A1765" s="8"/>
      <c r="B1765" s="8"/>
      <c r="C1765" s="8"/>
      <c r="D1765" s="8"/>
      <c r="E1765" s="18"/>
      <c r="F1765" s="18"/>
      <c r="G1765" s="117"/>
      <c r="H1765" s="8"/>
      <c r="I1765" s="10"/>
      <c r="J1765" s="10"/>
      <c r="K1765" s="10"/>
      <c r="L1765" s="10"/>
      <c r="M1765" s="20"/>
    </row>
    <row r="1766" spans="1:13" s="11" customFormat="1">
      <c r="A1766" s="8"/>
      <c r="B1766" s="8"/>
      <c r="C1766" s="8"/>
      <c r="D1766" s="8"/>
      <c r="E1766" s="18"/>
      <c r="F1766" s="18"/>
      <c r="G1766" s="117"/>
      <c r="H1766" s="8"/>
      <c r="I1766" s="117"/>
      <c r="J1766" s="117"/>
      <c r="K1766" s="10"/>
      <c r="L1766" s="10"/>
      <c r="M1766" s="19"/>
    </row>
    <row r="1767" spans="1:13" s="11" customFormat="1">
      <c r="A1767" s="8"/>
      <c r="B1767" s="8"/>
      <c r="C1767" s="8"/>
      <c r="D1767" s="8"/>
      <c r="E1767" s="121"/>
      <c r="F1767" s="18"/>
      <c r="G1767" s="117"/>
      <c r="H1767" s="8"/>
      <c r="I1767" s="8"/>
      <c r="J1767" s="8"/>
      <c r="K1767" s="10"/>
      <c r="L1767" s="10"/>
      <c r="M1767" s="19"/>
    </row>
    <row r="1768" spans="1:13" s="11" customFormat="1">
      <c r="A1768" s="8"/>
      <c r="B1768" s="8"/>
      <c r="C1768" s="8"/>
      <c r="D1768" s="8"/>
      <c r="E1768" s="121"/>
      <c r="F1768" s="18"/>
      <c r="G1768" s="117"/>
      <c r="H1768" s="8"/>
      <c r="I1768" s="8"/>
      <c r="J1768" s="8"/>
      <c r="K1768" s="10"/>
      <c r="L1768" s="10"/>
      <c r="M1768" s="19"/>
    </row>
    <row r="1769" spans="1:13" s="11" customFormat="1">
      <c r="A1769" s="8"/>
      <c r="B1769" s="8"/>
      <c r="C1769" s="8"/>
      <c r="D1769" s="8"/>
      <c r="E1769" s="18"/>
      <c r="F1769" s="18"/>
      <c r="G1769" s="117"/>
      <c r="H1769" s="20"/>
      <c r="I1769" s="10"/>
      <c r="J1769" s="10"/>
      <c r="K1769" s="10"/>
      <c r="L1769" s="10"/>
      <c r="M1769" s="19"/>
    </row>
    <row r="1770" spans="1:13" s="11" customFormat="1">
      <c r="A1770" s="8"/>
      <c r="B1770" s="8"/>
      <c r="C1770" s="8"/>
      <c r="D1770" s="8"/>
      <c r="E1770" s="122"/>
      <c r="F1770" s="18"/>
      <c r="G1770" s="120"/>
      <c r="H1770" s="20"/>
      <c r="I1770" s="10"/>
      <c r="J1770" s="10"/>
      <c r="K1770" s="10"/>
      <c r="L1770" s="10"/>
      <c r="M1770" s="19"/>
    </row>
    <row r="1771" spans="1:13" s="11" customFormat="1">
      <c r="A1771" s="8"/>
      <c r="B1771" s="8"/>
      <c r="C1771" s="8"/>
      <c r="D1771" s="8"/>
      <c r="E1771" s="18"/>
      <c r="F1771" s="18"/>
      <c r="G1771" s="117"/>
      <c r="H1771" s="20"/>
      <c r="I1771" s="117"/>
      <c r="J1771" s="117"/>
      <c r="K1771" s="10"/>
      <c r="L1771" s="10"/>
      <c r="M1771" s="19"/>
    </row>
    <row r="1772" spans="1:13" s="11" customFormat="1">
      <c r="A1772" s="8"/>
      <c r="B1772" s="128"/>
      <c r="C1772" s="8"/>
      <c r="D1772" s="8"/>
      <c r="E1772" s="18"/>
      <c r="F1772" s="18"/>
      <c r="G1772" s="117"/>
      <c r="H1772" s="8"/>
      <c r="I1772" s="8"/>
      <c r="J1772" s="8"/>
      <c r="K1772" s="19"/>
      <c r="L1772" s="19"/>
      <c r="M1772" s="19"/>
    </row>
    <row r="1773" spans="1:13" s="11" customFormat="1">
      <c r="A1773" s="8"/>
      <c r="B1773" s="8"/>
      <c r="C1773" s="8"/>
      <c r="D1773" s="8"/>
      <c r="E1773" s="18"/>
      <c r="F1773" s="18"/>
      <c r="G1773" s="8"/>
      <c r="H1773" s="8"/>
      <c r="I1773" s="117"/>
      <c r="J1773" s="120"/>
      <c r="K1773" s="8"/>
      <c r="L1773" s="8"/>
      <c r="M1773" s="19"/>
    </row>
    <row r="1774" spans="1:13" s="11" customFormat="1">
      <c r="A1774" s="8"/>
      <c r="B1774" s="8"/>
      <c r="C1774" s="8"/>
      <c r="D1774" s="8"/>
      <c r="E1774" s="18"/>
      <c r="F1774" s="18"/>
      <c r="G1774" s="10"/>
      <c r="H1774" s="10"/>
      <c r="I1774" s="10"/>
      <c r="J1774" s="10"/>
      <c r="K1774" s="19"/>
      <c r="L1774" s="8"/>
      <c r="M1774" s="19"/>
    </row>
    <row r="1775" spans="1:13" s="11" customFormat="1">
      <c r="A1775" s="8"/>
      <c r="B1775" s="8"/>
      <c r="C1775" s="8"/>
      <c r="D1775" s="8"/>
      <c r="E1775" s="18"/>
      <c r="F1775" s="18"/>
      <c r="G1775" s="8"/>
      <c r="H1775" s="8"/>
      <c r="I1775" s="117"/>
      <c r="J1775" s="120"/>
      <c r="K1775" s="8"/>
      <c r="L1775" s="8"/>
      <c r="M1775" s="19"/>
    </row>
    <row r="1776" spans="1:13" s="11" customFormat="1">
      <c r="A1776" s="8"/>
      <c r="B1776" s="8"/>
      <c r="C1776" s="8"/>
      <c r="D1776" s="8"/>
      <c r="E1776" s="18"/>
      <c r="F1776" s="18"/>
      <c r="G1776" s="10"/>
      <c r="H1776" s="10"/>
      <c r="I1776" s="10"/>
      <c r="J1776" s="10"/>
      <c r="K1776" s="19"/>
      <c r="L1776" s="8"/>
      <c r="M1776" s="19"/>
    </row>
    <row r="1777" spans="1:13" s="11" customFormat="1">
      <c r="A1777" s="8"/>
      <c r="B1777" s="8"/>
      <c r="C1777" s="8"/>
      <c r="D1777" s="8"/>
      <c r="E1777" s="18"/>
      <c r="F1777" s="18"/>
      <c r="G1777" s="117"/>
      <c r="H1777" s="8"/>
      <c r="I1777" s="10"/>
      <c r="J1777" s="10"/>
      <c r="K1777" s="10"/>
      <c r="L1777" s="10"/>
      <c r="M1777" s="20"/>
    </row>
    <row r="1778" spans="1:13" s="11" customFormat="1">
      <c r="A1778" s="8"/>
      <c r="B1778" s="8"/>
      <c r="C1778" s="8"/>
      <c r="D1778" s="8"/>
      <c r="E1778" s="18"/>
      <c r="F1778" s="18"/>
      <c r="G1778" s="117"/>
      <c r="H1778" s="8"/>
      <c r="I1778" s="117"/>
      <c r="J1778" s="117"/>
      <c r="K1778" s="10"/>
      <c r="L1778" s="10"/>
      <c r="M1778" s="19"/>
    </row>
    <row r="1779" spans="1:13" s="11" customFormat="1">
      <c r="A1779" s="8"/>
      <c r="B1779" s="8"/>
      <c r="C1779" s="8"/>
      <c r="D1779" s="8"/>
      <c r="E1779" s="121"/>
      <c r="F1779" s="18"/>
      <c r="G1779" s="117"/>
      <c r="H1779" s="8"/>
      <c r="I1779" s="8"/>
      <c r="J1779" s="8"/>
      <c r="K1779" s="10"/>
      <c r="L1779" s="10"/>
      <c r="M1779" s="19"/>
    </row>
    <row r="1780" spans="1:13" s="11" customFormat="1">
      <c r="A1780" s="8"/>
      <c r="B1780" s="8"/>
      <c r="C1780" s="8"/>
      <c r="D1780" s="8"/>
      <c r="E1780" s="121"/>
      <c r="F1780" s="18"/>
      <c r="G1780" s="117"/>
      <c r="H1780" s="8"/>
      <c r="I1780" s="8"/>
      <c r="J1780" s="8"/>
      <c r="K1780" s="10"/>
      <c r="L1780" s="10"/>
      <c r="M1780" s="19"/>
    </row>
    <row r="1781" spans="1:13" s="11" customFormat="1">
      <c r="A1781" s="8"/>
      <c r="B1781" s="8"/>
      <c r="C1781" s="8"/>
      <c r="D1781" s="8"/>
      <c r="E1781" s="18"/>
      <c r="F1781" s="18"/>
      <c r="G1781" s="117"/>
      <c r="H1781" s="20"/>
      <c r="I1781" s="10"/>
      <c r="J1781" s="10"/>
      <c r="K1781" s="10"/>
      <c r="L1781" s="10"/>
      <c r="M1781" s="19"/>
    </row>
    <row r="1782" spans="1:13" s="11" customFormat="1">
      <c r="A1782" s="8"/>
      <c r="B1782" s="8"/>
      <c r="C1782" s="8"/>
      <c r="D1782" s="8"/>
      <c r="E1782" s="18"/>
      <c r="F1782" s="18"/>
      <c r="G1782" s="120"/>
      <c r="H1782" s="20"/>
      <c r="I1782" s="10"/>
      <c r="J1782" s="10"/>
      <c r="K1782" s="10"/>
      <c r="L1782" s="10"/>
      <c r="M1782" s="19"/>
    </row>
    <row r="1783" spans="1:13" s="11" customFormat="1">
      <c r="A1783" s="8"/>
      <c r="B1783" s="8"/>
      <c r="C1783" s="8"/>
      <c r="D1783" s="8"/>
      <c r="E1783" s="18"/>
      <c r="F1783" s="18"/>
      <c r="G1783" s="117"/>
      <c r="H1783" s="20"/>
      <c r="I1783" s="117"/>
      <c r="J1783" s="117"/>
      <c r="K1783" s="10"/>
      <c r="L1783" s="10"/>
      <c r="M1783" s="19"/>
    </row>
    <row r="1784" spans="1:13" s="11" customFormat="1">
      <c r="A1784" s="8"/>
      <c r="B1784" s="8"/>
      <c r="C1784" s="8"/>
      <c r="D1784" s="8"/>
      <c r="E1784" s="18"/>
      <c r="F1784" s="18"/>
      <c r="G1784" s="117"/>
      <c r="H1784" s="8"/>
      <c r="I1784" s="8"/>
      <c r="J1784" s="8"/>
      <c r="K1784" s="19"/>
      <c r="L1784" s="19"/>
      <c r="M1784" s="19"/>
    </row>
    <row r="1785" spans="1:13" s="11" customFormat="1">
      <c r="A1785" s="8"/>
      <c r="B1785" s="8"/>
      <c r="C1785" s="8"/>
      <c r="D1785" s="8"/>
      <c r="E1785" s="18"/>
      <c r="F1785" s="18"/>
      <c r="G1785" s="8"/>
      <c r="H1785" s="8"/>
      <c r="I1785" s="117"/>
      <c r="J1785" s="120"/>
      <c r="K1785" s="8"/>
      <c r="L1785" s="8"/>
      <c r="M1785" s="19"/>
    </row>
    <row r="1786" spans="1:13" s="11" customFormat="1">
      <c r="A1786" s="8"/>
      <c r="B1786" s="8"/>
      <c r="C1786" s="8"/>
      <c r="D1786" s="8"/>
      <c r="E1786" s="18"/>
      <c r="F1786" s="18"/>
      <c r="G1786" s="10"/>
      <c r="H1786" s="10"/>
      <c r="I1786" s="10"/>
      <c r="J1786" s="10"/>
      <c r="K1786" s="19"/>
      <c r="L1786" s="8"/>
      <c r="M1786" s="19"/>
    </row>
    <row r="1787" spans="1:13" s="11" customFormat="1">
      <c r="A1787" s="87"/>
      <c r="B1787" s="87"/>
      <c r="C1787" s="8"/>
      <c r="D1787" s="87"/>
      <c r="E1787" s="87"/>
      <c r="F1787" s="87"/>
      <c r="G1787" s="87"/>
      <c r="H1787" s="87"/>
      <c r="I1787" s="87"/>
      <c r="J1787" s="87"/>
      <c r="K1787" s="87"/>
      <c r="L1787" s="87"/>
      <c r="M1787" s="87"/>
    </row>
    <row r="1788" spans="1:13" s="11" customFormat="1">
      <c r="A1788" s="8"/>
      <c r="B1788" s="8"/>
      <c r="C1788" s="8"/>
      <c r="D1788" s="8"/>
      <c r="E1788" s="18"/>
      <c r="F1788" s="18"/>
      <c r="G1788" s="8"/>
      <c r="H1788" s="8"/>
      <c r="I1788" s="117"/>
      <c r="J1788" s="120"/>
      <c r="K1788" s="8"/>
      <c r="L1788" s="8"/>
      <c r="M1788" s="19"/>
    </row>
    <row r="1789" spans="1:13" s="11" customFormat="1">
      <c r="A1789" s="8"/>
      <c r="B1789" s="8"/>
      <c r="C1789" s="87"/>
      <c r="D1789" s="8"/>
      <c r="E1789" s="18"/>
      <c r="F1789" s="18"/>
      <c r="G1789" s="10"/>
      <c r="H1789" s="10"/>
      <c r="I1789" s="10"/>
      <c r="J1789" s="10"/>
      <c r="K1789" s="19"/>
      <c r="L1789" s="8"/>
      <c r="M1789" s="19"/>
    </row>
    <row r="1790" spans="1:13" s="11" customFormat="1">
      <c r="A1790" s="8"/>
      <c r="B1790" s="8"/>
      <c r="C1790" s="8"/>
      <c r="D1790" s="8"/>
      <c r="E1790" s="18"/>
      <c r="F1790" s="18"/>
      <c r="G1790" s="117"/>
      <c r="H1790" s="8"/>
      <c r="I1790" s="10"/>
      <c r="J1790" s="10"/>
      <c r="K1790" s="10"/>
      <c r="L1790" s="10"/>
      <c r="M1790" s="20"/>
    </row>
    <row r="1791" spans="1:13" s="11" customFormat="1">
      <c r="A1791" s="8"/>
      <c r="B1791" s="8"/>
      <c r="C1791" s="8"/>
      <c r="D1791" s="8"/>
      <c r="E1791" s="18"/>
      <c r="F1791" s="18"/>
      <c r="G1791" s="117"/>
      <c r="H1791" s="8"/>
      <c r="I1791" s="117"/>
      <c r="J1791" s="117"/>
      <c r="K1791" s="10"/>
      <c r="L1791" s="10"/>
      <c r="M1791" s="19"/>
    </row>
    <row r="1792" spans="1:13" s="11" customFormat="1">
      <c r="A1792" s="8"/>
      <c r="B1792" s="8"/>
      <c r="C1792" s="8"/>
      <c r="D1792" s="8"/>
      <c r="E1792" s="121"/>
      <c r="F1792" s="18"/>
      <c r="G1792" s="117"/>
      <c r="H1792" s="8"/>
      <c r="I1792" s="8"/>
      <c r="J1792" s="8"/>
      <c r="K1792" s="10"/>
      <c r="L1792" s="10"/>
      <c r="M1792" s="19"/>
    </row>
    <row r="1793" spans="1:13" s="11" customFormat="1">
      <c r="A1793" s="8"/>
      <c r="B1793" s="8"/>
      <c r="C1793" s="8"/>
      <c r="D1793" s="8"/>
      <c r="E1793" s="121"/>
      <c r="F1793" s="18"/>
      <c r="G1793" s="117"/>
      <c r="H1793" s="8"/>
      <c r="I1793" s="8"/>
      <c r="J1793" s="8"/>
      <c r="K1793" s="10"/>
      <c r="L1793" s="10"/>
      <c r="M1793" s="19"/>
    </row>
    <row r="1794" spans="1:13" s="11" customFormat="1">
      <c r="A1794" s="8"/>
      <c r="B1794" s="8"/>
      <c r="C1794" s="8"/>
      <c r="D1794" s="8"/>
      <c r="E1794" s="18"/>
      <c r="F1794" s="18"/>
      <c r="G1794" s="117"/>
      <c r="H1794" s="20"/>
      <c r="I1794" s="10"/>
      <c r="J1794" s="10"/>
      <c r="K1794" s="10"/>
      <c r="L1794" s="10"/>
      <c r="M1794" s="19"/>
    </row>
    <row r="1795" spans="1:13" s="11" customFormat="1">
      <c r="A1795" s="8"/>
      <c r="B1795" s="8"/>
      <c r="C1795" s="8"/>
      <c r="D1795" s="8"/>
      <c r="E1795" s="18"/>
      <c r="F1795" s="18"/>
      <c r="G1795" s="120"/>
      <c r="H1795" s="20"/>
      <c r="I1795" s="10"/>
      <c r="J1795" s="10"/>
      <c r="K1795" s="10"/>
      <c r="L1795" s="10"/>
      <c r="M1795" s="19"/>
    </row>
    <row r="1796" spans="1:13" s="11" customFormat="1">
      <c r="A1796" s="8"/>
      <c r="B1796" s="8"/>
      <c r="C1796" s="8"/>
      <c r="D1796" s="8"/>
      <c r="E1796" s="18"/>
      <c r="F1796" s="18"/>
      <c r="G1796" s="117"/>
      <c r="H1796" s="20"/>
      <c r="I1796" s="117"/>
      <c r="J1796" s="117"/>
      <c r="K1796" s="10"/>
      <c r="L1796" s="10"/>
      <c r="M1796" s="19"/>
    </row>
    <row r="1797" spans="1:13" s="11" customFormat="1">
      <c r="A1797" s="8"/>
      <c r="B1797" s="8"/>
      <c r="C1797" s="8"/>
      <c r="D1797" s="8"/>
      <c r="E1797" s="18"/>
      <c r="F1797" s="18"/>
      <c r="G1797" s="117"/>
      <c r="H1797" s="8"/>
      <c r="I1797" s="8"/>
      <c r="J1797" s="8"/>
      <c r="K1797" s="19"/>
      <c r="L1797" s="19"/>
      <c r="M1797" s="19"/>
    </row>
    <row r="1798" spans="1:13" s="11" customFormat="1">
      <c r="A1798" s="8"/>
      <c r="B1798" s="8"/>
      <c r="C1798" s="8"/>
      <c r="D1798" s="8"/>
      <c r="E1798" s="18"/>
      <c r="F1798" s="18"/>
      <c r="G1798" s="8"/>
      <c r="H1798" s="8"/>
      <c r="I1798" s="8"/>
      <c r="J1798" s="8"/>
      <c r="K1798" s="8"/>
      <c r="L1798" s="8"/>
      <c r="M1798" s="8"/>
    </row>
    <row r="1799" spans="1:13" s="11" customFormat="1">
      <c r="A1799" s="8"/>
      <c r="B1799" s="8"/>
      <c r="C1799" s="8"/>
      <c r="D1799" s="8"/>
      <c r="E1799" s="18"/>
      <c r="F1799" s="18"/>
      <c r="G1799" s="8"/>
      <c r="H1799" s="8"/>
      <c r="I1799" s="8"/>
      <c r="J1799" s="8"/>
      <c r="K1799" s="8"/>
      <c r="L1799" s="8"/>
      <c r="M1799" s="8"/>
    </row>
    <row r="1800" spans="1:13" s="11" customFormat="1">
      <c r="A1800" s="8"/>
      <c r="B1800" s="8"/>
      <c r="C1800" s="8"/>
      <c r="D1800" s="8"/>
      <c r="E1800" s="18"/>
      <c r="F1800" s="18"/>
      <c r="G1800" s="8"/>
      <c r="H1800" s="8"/>
      <c r="I1800" s="117"/>
      <c r="J1800" s="120"/>
      <c r="K1800" s="8"/>
      <c r="L1800" s="8"/>
      <c r="M1800" s="19"/>
    </row>
    <row r="1801" spans="1:13" s="11" customFormat="1">
      <c r="A1801" s="8"/>
      <c r="B1801" s="8"/>
      <c r="C1801" s="8"/>
      <c r="D1801" s="8"/>
      <c r="E1801" s="18"/>
      <c r="F1801" s="18"/>
      <c r="G1801" s="10"/>
      <c r="H1801" s="10"/>
      <c r="I1801" s="10"/>
      <c r="J1801" s="10"/>
      <c r="K1801" s="19"/>
      <c r="L1801" s="8"/>
      <c r="M1801" s="19"/>
    </row>
    <row r="1802" spans="1:13" s="11" customFormat="1">
      <c r="A1802" s="8"/>
      <c r="B1802" s="8"/>
      <c r="C1802" s="8"/>
      <c r="D1802" s="8"/>
      <c r="E1802" s="18"/>
      <c r="F1802" s="18"/>
      <c r="G1802" s="117"/>
      <c r="H1802" s="8"/>
      <c r="I1802" s="10"/>
      <c r="J1802" s="10"/>
      <c r="K1802" s="10"/>
      <c r="L1802" s="10"/>
      <c r="M1802" s="20"/>
    </row>
    <row r="1803" spans="1:13" s="11" customFormat="1">
      <c r="A1803" s="8"/>
      <c r="B1803" s="8"/>
      <c r="C1803" s="8"/>
      <c r="D1803" s="8"/>
      <c r="E1803" s="18"/>
      <c r="F1803" s="18"/>
      <c r="G1803" s="117"/>
      <c r="H1803" s="8"/>
      <c r="I1803" s="117"/>
      <c r="J1803" s="117"/>
      <c r="K1803" s="10"/>
      <c r="L1803" s="10"/>
      <c r="M1803" s="19"/>
    </row>
    <row r="1804" spans="1:13" s="11" customFormat="1">
      <c r="A1804" s="8"/>
      <c r="B1804" s="8"/>
      <c r="C1804" s="8"/>
      <c r="D1804" s="8"/>
      <c r="E1804" s="121"/>
      <c r="F1804" s="18"/>
      <c r="G1804" s="117"/>
      <c r="H1804" s="8"/>
      <c r="I1804" s="8"/>
      <c r="J1804" s="8"/>
      <c r="K1804" s="10"/>
      <c r="L1804" s="10"/>
      <c r="M1804" s="19"/>
    </row>
    <row r="1805" spans="1:13" s="11" customFormat="1">
      <c r="A1805" s="8"/>
      <c r="B1805" s="8"/>
      <c r="C1805" s="8"/>
      <c r="D1805" s="8"/>
      <c r="E1805" s="121"/>
      <c r="F1805" s="18"/>
      <c r="G1805" s="117"/>
      <c r="H1805" s="8"/>
      <c r="I1805" s="8"/>
      <c r="J1805" s="8"/>
      <c r="K1805" s="10"/>
      <c r="L1805" s="10"/>
      <c r="M1805" s="19"/>
    </row>
    <row r="1806" spans="1:13" s="11" customFormat="1">
      <c r="A1806" s="8"/>
      <c r="B1806" s="8"/>
      <c r="C1806" s="8"/>
      <c r="D1806" s="8"/>
      <c r="E1806" s="18"/>
      <c r="F1806" s="18"/>
      <c r="G1806" s="117"/>
      <c r="H1806" s="20"/>
      <c r="I1806" s="10"/>
      <c r="J1806" s="10"/>
      <c r="K1806" s="10"/>
      <c r="L1806" s="10"/>
      <c r="M1806" s="19"/>
    </row>
    <row r="1807" spans="1:13" s="11" customFormat="1">
      <c r="A1807" s="8"/>
      <c r="B1807" s="8"/>
      <c r="C1807" s="8"/>
      <c r="D1807" s="8"/>
      <c r="E1807" s="122"/>
      <c r="F1807" s="18"/>
      <c r="G1807" s="120"/>
      <c r="H1807" s="20"/>
      <c r="I1807" s="10"/>
      <c r="J1807" s="10"/>
      <c r="K1807" s="10"/>
      <c r="L1807" s="10"/>
      <c r="M1807" s="19"/>
    </row>
    <row r="1808" spans="1:13" s="11" customFormat="1">
      <c r="A1808" s="8"/>
      <c r="B1808" s="8"/>
      <c r="C1808" s="8"/>
      <c r="D1808" s="8"/>
      <c r="E1808" s="18"/>
      <c r="F1808" s="18"/>
      <c r="G1808" s="117"/>
      <c r="H1808" s="20"/>
      <c r="I1808" s="117"/>
      <c r="J1808" s="117"/>
      <c r="K1808" s="10"/>
      <c r="L1808" s="10"/>
      <c r="M1808" s="19"/>
    </row>
    <row r="1809" spans="1:13" s="11" customFormat="1">
      <c r="A1809" s="8"/>
      <c r="B1809" s="128"/>
      <c r="C1809" s="8"/>
      <c r="D1809" s="8"/>
      <c r="E1809" s="18"/>
      <c r="F1809" s="18"/>
      <c r="G1809" s="117"/>
      <c r="H1809" s="8"/>
      <c r="I1809" s="8"/>
      <c r="J1809" s="8"/>
      <c r="K1809" s="19"/>
      <c r="L1809" s="19"/>
      <c r="M1809" s="19"/>
    </row>
    <row r="1810" spans="1:13" s="11" customFormat="1">
      <c r="A1810" s="8"/>
      <c r="B1810" s="8"/>
      <c r="C1810" s="8"/>
      <c r="D1810" s="8"/>
      <c r="E1810" s="18"/>
      <c r="F1810" s="18"/>
      <c r="G1810" s="8"/>
      <c r="H1810" s="8"/>
      <c r="I1810" s="8"/>
      <c r="J1810" s="8"/>
      <c r="K1810" s="8"/>
      <c r="L1810" s="8"/>
      <c r="M1810" s="8"/>
    </row>
    <row r="1811" spans="1:13" s="11" customFormat="1">
      <c r="A1811" s="8"/>
      <c r="B1811" s="8"/>
      <c r="C1811" s="8"/>
      <c r="D1811" s="8"/>
      <c r="E1811" s="18"/>
      <c r="F1811" s="18"/>
      <c r="G1811" s="8"/>
      <c r="H1811" s="8"/>
      <c r="I1811" s="8"/>
      <c r="J1811" s="8"/>
      <c r="K1811" s="8"/>
      <c r="L1811" s="8"/>
      <c r="M1811" s="8"/>
    </row>
    <row r="1812" spans="1:13" s="11" customFormat="1">
      <c r="A1812" s="8"/>
      <c r="B1812" s="8"/>
      <c r="C1812" s="8"/>
      <c r="D1812" s="8"/>
      <c r="E1812" s="18"/>
      <c r="F1812" s="18"/>
      <c r="G1812" s="8"/>
      <c r="H1812" s="8"/>
      <c r="I1812" s="117"/>
      <c r="J1812" s="120"/>
      <c r="K1812" s="8"/>
      <c r="L1812" s="8"/>
      <c r="M1812" s="19"/>
    </row>
    <row r="1813" spans="1:13" s="11" customFormat="1">
      <c r="A1813" s="8"/>
      <c r="B1813" s="8"/>
      <c r="C1813" s="8"/>
      <c r="D1813" s="8"/>
      <c r="E1813" s="18"/>
      <c r="F1813" s="18"/>
      <c r="G1813" s="10"/>
      <c r="H1813" s="10"/>
      <c r="I1813" s="10"/>
      <c r="J1813" s="10"/>
      <c r="K1813" s="19"/>
      <c r="L1813" s="8"/>
      <c r="M1813" s="19"/>
    </row>
    <row r="1814" spans="1:13" s="11" customFormat="1">
      <c r="A1814" s="8"/>
      <c r="B1814" s="8"/>
      <c r="C1814" s="8"/>
      <c r="D1814" s="8"/>
      <c r="E1814" s="18"/>
      <c r="F1814" s="18"/>
      <c r="G1814" s="117"/>
      <c r="H1814" s="8"/>
      <c r="I1814" s="10"/>
      <c r="J1814" s="10"/>
      <c r="K1814" s="10"/>
      <c r="L1814" s="10"/>
      <c r="M1814" s="20"/>
    </row>
    <row r="1815" spans="1:13" s="11" customFormat="1">
      <c r="A1815" s="8"/>
      <c r="B1815" s="8"/>
      <c r="C1815" s="8"/>
      <c r="D1815" s="8"/>
      <c r="E1815" s="18"/>
      <c r="F1815" s="18"/>
      <c r="G1815" s="117"/>
      <c r="H1815" s="8"/>
      <c r="I1815" s="117"/>
      <c r="J1815" s="117"/>
      <c r="K1815" s="10"/>
      <c r="L1815" s="10"/>
      <c r="M1815" s="19"/>
    </row>
    <row r="1816" spans="1:13" s="11" customFormat="1">
      <c r="A1816" s="8"/>
      <c r="B1816" s="8"/>
      <c r="C1816" s="8"/>
      <c r="D1816" s="8"/>
      <c r="E1816" s="121"/>
      <c r="F1816" s="18"/>
      <c r="G1816" s="117"/>
      <c r="H1816" s="8"/>
      <c r="I1816" s="8"/>
      <c r="J1816" s="8"/>
      <c r="K1816" s="10"/>
      <c r="L1816" s="10"/>
      <c r="M1816" s="19"/>
    </row>
    <row r="1817" spans="1:13" s="11" customFormat="1">
      <c r="A1817" s="8"/>
      <c r="B1817" s="8"/>
      <c r="C1817" s="8"/>
      <c r="D1817" s="8"/>
      <c r="E1817" s="121"/>
      <c r="F1817" s="18"/>
      <c r="G1817" s="117"/>
      <c r="H1817" s="8"/>
      <c r="I1817" s="8"/>
      <c r="J1817" s="8"/>
      <c r="K1817" s="10"/>
      <c r="L1817" s="10"/>
      <c r="M1817" s="19"/>
    </row>
    <row r="1818" spans="1:13" s="11" customFormat="1">
      <c r="A1818" s="8"/>
      <c r="B1818" s="8"/>
      <c r="C1818" s="8"/>
      <c r="D1818" s="8"/>
      <c r="E1818" s="18"/>
      <c r="F1818" s="18"/>
      <c r="G1818" s="117"/>
      <c r="H1818" s="20"/>
      <c r="I1818" s="10"/>
      <c r="J1818" s="10"/>
      <c r="K1818" s="10"/>
      <c r="L1818" s="10"/>
      <c r="M1818" s="19"/>
    </row>
    <row r="1819" spans="1:13" s="11" customFormat="1">
      <c r="A1819" s="8"/>
      <c r="B1819" s="8"/>
      <c r="C1819" s="8"/>
      <c r="D1819" s="8"/>
      <c r="E1819" s="122"/>
      <c r="F1819" s="18"/>
      <c r="G1819" s="120"/>
      <c r="H1819" s="20"/>
      <c r="I1819" s="10"/>
      <c r="J1819" s="10"/>
      <c r="K1819" s="10"/>
      <c r="L1819" s="10"/>
      <c r="M1819" s="19"/>
    </row>
    <row r="1820" spans="1:13" s="11" customFormat="1">
      <c r="A1820" s="8"/>
      <c r="B1820" s="8"/>
      <c r="C1820" s="8"/>
      <c r="D1820" s="8"/>
      <c r="E1820" s="18"/>
      <c r="F1820" s="18"/>
      <c r="G1820" s="117"/>
      <c r="H1820" s="20"/>
      <c r="I1820" s="117"/>
      <c r="J1820" s="117"/>
      <c r="K1820" s="10"/>
      <c r="L1820" s="10"/>
      <c r="M1820" s="19"/>
    </row>
    <row r="1821" spans="1:13" s="11" customFormat="1">
      <c r="A1821" s="8"/>
      <c r="B1821" s="128"/>
      <c r="C1821" s="8"/>
      <c r="D1821" s="8"/>
      <c r="E1821" s="18"/>
      <c r="F1821" s="18"/>
      <c r="G1821" s="117"/>
      <c r="H1821" s="8"/>
      <c r="I1821" s="8"/>
      <c r="J1821" s="8"/>
      <c r="K1821" s="19"/>
      <c r="L1821" s="19"/>
      <c r="M1821" s="19"/>
    </row>
    <row r="1822" spans="1:13" s="11" customFormat="1">
      <c r="A1822" s="87"/>
      <c r="B1822" s="87"/>
      <c r="C1822" s="8"/>
      <c r="D1822" s="87"/>
      <c r="E1822" s="87"/>
      <c r="F1822" s="87"/>
      <c r="G1822" s="87"/>
      <c r="H1822" s="87"/>
      <c r="I1822" s="87"/>
      <c r="J1822" s="87"/>
      <c r="K1822" s="87"/>
      <c r="L1822" s="87"/>
      <c r="M1822" s="87"/>
    </row>
    <row r="1823" spans="1:13" s="11" customFormat="1">
      <c r="A1823" s="8"/>
      <c r="B1823" s="8"/>
      <c r="C1823" s="8"/>
      <c r="D1823" s="8"/>
      <c r="E1823" s="18"/>
      <c r="F1823" s="18"/>
      <c r="G1823" s="8"/>
      <c r="H1823" s="8"/>
      <c r="I1823" s="8"/>
      <c r="J1823" s="8"/>
      <c r="K1823" s="8"/>
      <c r="L1823" s="8"/>
      <c r="M1823" s="8"/>
    </row>
    <row r="1824" spans="1:13" s="11" customFormat="1">
      <c r="A1824" s="8"/>
      <c r="B1824" s="8"/>
      <c r="C1824" s="87"/>
      <c r="D1824" s="8"/>
      <c r="E1824" s="18"/>
      <c r="F1824" s="18"/>
      <c r="G1824" s="8"/>
      <c r="H1824" s="8"/>
      <c r="I1824" s="8"/>
      <c r="J1824" s="8"/>
      <c r="K1824" s="8"/>
      <c r="L1824" s="8"/>
      <c r="M1824" s="8"/>
    </row>
    <row r="1825" spans="1:13" s="11" customFormat="1">
      <c r="A1825" s="8"/>
      <c r="B1825" s="8"/>
      <c r="C1825" s="8"/>
      <c r="D1825" s="8"/>
      <c r="E1825" s="18"/>
      <c r="F1825" s="18"/>
      <c r="G1825" s="8"/>
      <c r="H1825" s="8"/>
      <c r="I1825" s="117"/>
      <c r="J1825" s="120"/>
      <c r="K1825" s="8"/>
      <c r="L1825" s="8"/>
      <c r="M1825" s="19"/>
    </row>
    <row r="1826" spans="1:13" s="11" customFormat="1">
      <c r="A1826" s="8"/>
      <c r="B1826" s="8"/>
      <c r="C1826" s="8"/>
      <c r="D1826" s="8"/>
      <c r="E1826" s="18"/>
      <c r="F1826" s="18"/>
      <c r="G1826" s="10"/>
      <c r="H1826" s="10"/>
      <c r="I1826" s="10"/>
      <c r="J1826" s="10"/>
      <c r="K1826" s="19"/>
      <c r="L1826" s="8"/>
      <c r="M1826" s="19"/>
    </row>
    <row r="1827" spans="1:13" s="11" customFormat="1">
      <c r="A1827" s="8"/>
      <c r="B1827" s="8"/>
      <c r="C1827" s="8"/>
      <c r="D1827" s="8"/>
      <c r="E1827" s="18"/>
      <c r="F1827" s="18"/>
      <c r="G1827" s="117"/>
      <c r="H1827" s="8"/>
      <c r="I1827" s="10"/>
      <c r="J1827" s="10"/>
      <c r="K1827" s="10"/>
      <c r="L1827" s="10"/>
      <c r="M1827" s="20"/>
    </row>
    <row r="1828" spans="1:13" s="11" customFormat="1">
      <c r="A1828" s="8"/>
      <c r="B1828" s="8"/>
      <c r="C1828" s="8"/>
      <c r="D1828" s="8"/>
      <c r="E1828" s="18"/>
      <c r="F1828" s="18"/>
      <c r="G1828" s="117"/>
      <c r="H1828" s="8"/>
      <c r="I1828" s="117"/>
      <c r="J1828" s="117"/>
      <c r="K1828" s="10"/>
      <c r="L1828" s="10"/>
      <c r="M1828" s="19"/>
    </row>
    <row r="1829" spans="1:13" s="11" customFormat="1">
      <c r="A1829" s="8"/>
      <c r="B1829" s="8"/>
      <c r="C1829" s="8"/>
      <c r="D1829" s="8"/>
      <c r="E1829" s="121"/>
      <c r="F1829" s="18"/>
      <c r="G1829" s="117"/>
      <c r="H1829" s="8"/>
      <c r="I1829" s="8"/>
      <c r="J1829" s="8"/>
      <c r="K1829" s="10"/>
      <c r="L1829" s="10"/>
      <c r="M1829" s="19"/>
    </row>
    <row r="1830" spans="1:13" s="11" customFormat="1">
      <c r="A1830" s="8"/>
      <c r="B1830" s="8"/>
      <c r="C1830" s="8"/>
      <c r="D1830" s="8"/>
      <c r="E1830" s="121"/>
      <c r="F1830" s="18"/>
      <c r="G1830" s="117"/>
      <c r="H1830" s="8"/>
      <c r="I1830" s="8"/>
      <c r="J1830" s="8"/>
      <c r="K1830" s="10"/>
      <c r="L1830" s="10"/>
      <c r="M1830" s="19"/>
    </row>
    <row r="1831" spans="1:13" s="11" customFormat="1">
      <c r="A1831" s="8"/>
      <c r="B1831" s="8"/>
      <c r="C1831" s="8"/>
      <c r="D1831" s="8"/>
      <c r="E1831" s="18"/>
      <c r="F1831" s="18"/>
      <c r="G1831" s="117"/>
      <c r="H1831" s="20"/>
      <c r="I1831" s="10"/>
      <c r="J1831" s="10"/>
      <c r="K1831" s="10"/>
      <c r="L1831" s="10"/>
      <c r="M1831" s="19"/>
    </row>
    <row r="1832" spans="1:13" s="11" customFormat="1">
      <c r="A1832" s="8"/>
      <c r="B1832" s="8"/>
      <c r="C1832" s="8"/>
      <c r="D1832" s="8"/>
      <c r="E1832" s="122"/>
      <c r="F1832" s="18"/>
      <c r="G1832" s="120"/>
      <c r="H1832" s="20"/>
      <c r="I1832" s="10"/>
      <c r="J1832" s="10"/>
      <c r="K1832" s="10"/>
      <c r="L1832" s="10"/>
      <c r="M1832" s="19"/>
    </row>
    <row r="1833" spans="1:13" s="11" customFormat="1">
      <c r="A1833" s="8"/>
      <c r="B1833" s="8"/>
      <c r="C1833" s="8"/>
      <c r="D1833" s="8"/>
      <c r="E1833" s="18"/>
      <c r="F1833" s="18"/>
      <c r="G1833" s="117"/>
      <c r="H1833" s="20"/>
      <c r="I1833" s="117"/>
      <c r="J1833" s="117"/>
      <c r="K1833" s="10"/>
      <c r="L1833" s="10"/>
      <c r="M1833" s="19"/>
    </row>
    <row r="1834" spans="1:13" s="11" customFormat="1">
      <c r="A1834" s="8"/>
      <c r="B1834" s="128"/>
      <c r="C1834" s="8"/>
      <c r="D1834" s="8"/>
      <c r="E1834" s="18"/>
      <c r="F1834" s="18"/>
      <c r="G1834" s="117"/>
      <c r="H1834" s="8"/>
      <c r="I1834" s="8"/>
      <c r="J1834" s="8"/>
      <c r="K1834" s="19"/>
      <c r="L1834" s="19"/>
      <c r="M1834" s="19"/>
    </row>
    <row r="1835" spans="1:13" s="11" customFormat="1">
      <c r="A1835" s="8"/>
      <c r="B1835" s="8"/>
      <c r="C1835" s="8"/>
      <c r="D1835" s="8"/>
      <c r="E1835" s="18"/>
      <c r="F1835" s="18"/>
      <c r="G1835" s="8"/>
      <c r="H1835" s="8"/>
      <c r="I1835" s="8"/>
      <c r="J1835" s="8"/>
      <c r="K1835" s="8"/>
      <c r="L1835" s="8"/>
      <c r="M1835" s="8"/>
    </row>
    <row r="1836" spans="1:13" s="11" customFormat="1">
      <c r="A1836" s="8"/>
      <c r="B1836" s="8"/>
      <c r="C1836" s="8"/>
      <c r="D1836" s="8"/>
      <c r="E1836" s="18"/>
      <c r="F1836" s="18"/>
      <c r="G1836" s="8"/>
      <c r="H1836" s="8"/>
      <c r="I1836" s="8"/>
      <c r="J1836" s="8"/>
      <c r="K1836" s="8"/>
      <c r="L1836" s="8"/>
      <c r="M1836" s="8"/>
    </row>
    <row r="1837" spans="1:13" s="11" customFormat="1">
      <c r="A1837" s="8"/>
      <c r="B1837" s="8"/>
      <c r="C1837" s="8"/>
      <c r="D1837" s="8"/>
      <c r="E1837" s="18"/>
      <c r="F1837" s="18"/>
      <c r="G1837" s="8"/>
      <c r="H1837" s="8"/>
      <c r="I1837" s="117"/>
      <c r="J1837" s="120"/>
      <c r="K1837" s="8"/>
      <c r="L1837" s="8"/>
      <c r="M1837" s="19"/>
    </row>
    <row r="1838" spans="1:13" s="11" customFormat="1">
      <c r="A1838" s="8"/>
      <c r="B1838" s="8"/>
      <c r="C1838" s="8"/>
      <c r="D1838" s="8"/>
      <c r="E1838" s="18"/>
      <c r="F1838" s="18"/>
      <c r="G1838" s="10"/>
      <c r="H1838" s="10"/>
      <c r="I1838" s="10"/>
      <c r="J1838" s="10"/>
      <c r="K1838" s="19"/>
      <c r="L1838" s="8"/>
      <c r="M1838" s="19"/>
    </row>
    <row r="1839" spans="1:13" s="11" customFormat="1">
      <c r="A1839" s="8"/>
      <c r="B1839" s="8"/>
      <c r="C1839" s="8"/>
      <c r="D1839" s="8"/>
      <c r="E1839" s="18"/>
      <c r="F1839" s="18"/>
      <c r="G1839" s="117"/>
      <c r="H1839" s="8"/>
      <c r="I1839" s="10"/>
      <c r="J1839" s="10"/>
      <c r="K1839" s="10"/>
      <c r="L1839" s="10"/>
      <c r="M1839" s="20"/>
    </row>
    <row r="1840" spans="1:13" s="11" customFormat="1">
      <c r="A1840" s="8"/>
      <c r="B1840" s="8"/>
      <c r="C1840" s="8"/>
      <c r="D1840" s="8"/>
      <c r="E1840" s="18"/>
      <c r="F1840" s="18"/>
      <c r="G1840" s="117"/>
      <c r="H1840" s="8"/>
      <c r="I1840" s="117"/>
      <c r="J1840" s="117"/>
      <c r="K1840" s="10"/>
      <c r="L1840" s="10"/>
      <c r="M1840" s="19"/>
    </row>
    <row r="1841" spans="1:13" s="11" customFormat="1">
      <c r="A1841" s="8"/>
      <c r="B1841" s="8"/>
      <c r="C1841" s="8"/>
      <c r="D1841" s="8"/>
      <c r="E1841" s="121"/>
      <c r="F1841" s="18"/>
      <c r="G1841" s="117"/>
      <c r="H1841" s="8"/>
      <c r="I1841" s="8"/>
      <c r="J1841" s="8"/>
      <c r="K1841" s="10"/>
      <c r="L1841" s="10"/>
      <c r="M1841" s="19"/>
    </row>
    <row r="1842" spans="1:13" s="11" customFormat="1">
      <c r="A1842" s="8"/>
      <c r="B1842" s="8"/>
      <c r="C1842" s="8"/>
      <c r="D1842" s="8"/>
      <c r="E1842" s="121"/>
      <c r="F1842" s="18"/>
      <c r="G1842" s="117"/>
      <c r="H1842" s="8"/>
      <c r="I1842" s="8"/>
      <c r="J1842" s="8"/>
      <c r="K1842" s="10"/>
      <c r="L1842" s="10"/>
      <c r="M1842" s="19"/>
    </row>
    <row r="1843" spans="1:13" s="11" customFormat="1">
      <c r="A1843" s="8"/>
      <c r="B1843" s="8"/>
      <c r="C1843" s="8"/>
      <c r="D1843" s="8"/>
      <c r="E1843" s="18"/>
      <c r="F1843" s="18"/>
      <c r="G1843" s="117"/>
      <c r="H1843" s="20"/>
      <c r="I1843" s="10"/>
      <c r="J1843" s="10"/>
      <c r="K1843" s="10"/>
      <c r="L1843" s="10"/>
      <c r="M1843" s="19"/>
    </row>
    <row r="1844" spans="1:13" s="11" customFormat="1">
      <c r="A1844" s="8"/>
      <c r="B1844" s="8"/>
      <c r="C1844" s="8"/>
      <c r="D1844" s="8"/>
      <c r="E1844" s="122"/>
      <c r="F1844" s="18"/>
      <c r="G1844" s="120"/>
      <c r="H1844" s="20"/>
      <c r="I1844" s="10"/>
      <c r="J1844" s="10"/>
      <c r="K1844" s="10"/>
      <c r="L1844" s="10"/>
      <c r="M1844" s="19"/>
    </row>
    <row r="1845" spans="1:13" s="11" customFormat="1">
      <c r="A1845" s="8"/>
      <c r="B1845" s="8"/>
      <c r="C1845" s="8"/>
      <c r="D1845" s="8"/>
      <c r="E1845" s="18"/>
      <c r="F1845" s="18"/>
      <c r="G1845" s="117"/>
      <c r="H1845" s="20"/>
      <c r="I1845" s="117"/>
      <c r="J1845" s="117"/>
      <c r="K1845" s="10"/>
      <c r="L1845" s="10"/>
      <c r="M1845" s="19"/>
    </row>
    <row r="1846" spans="1:13" s="11" customFormat="1">
      <c r="A1846" s="8"/>
      <c r="B1846" s="128"/>
      <c r="C1846" s="8"/>
      <c r="D1846" s="8"/>
      <c r="E1846" s="18"/>
      <c r="F1846" s="18"/>
      <c r="G1846" s="117"/>
      <c r="H1846" s="8"/>
      <c r="I1846" s="8"/>
      <c r="J1846" s="8"/>
      <c r="K1846" s="19"/>
      <c r="L1846" s="19"/>
      <c r="M1846" s="19"/>
    </row>
    <row r="1847" spans="1:13" s="11" customFormat="1">
      <c r="A1847" s="8"/>
      <c r="B1847" s="8"/>
      <c r="C1847" s="8"/>
      <c r="D1847" s="8"/>
      <c r="E1847" s="18"/>
      <c r="F1847" s="18"/>
      <c r="G1847" s="8"/>
      <c r="H1847" s="8"/>
      <c r="I1847" s="8"/>
      <c r="J1847" s="8"/>
      <c r="K1847" s="8"/>
      <c r="L1847" s="8"/>
      <c r="M1847" s="8"/>
    </row>
    <row r="1848" spans="1:13" s="11" customFormat="1">
      <c r="A1848" s="8"/>
      <c r="B1848" s="8"/>
      <c r="C1848" s="8"/>
      <c r="D1848" s="8"/>
      <c r="E1848" s="18"/>
      <c r="F1848" s="18"/>
      <c r="G1848" s="8"/>
      <c r="H1848" s="8"/>
      <c r="I1848" s="8"/>
      <c r="J1848" s="8"/>
      <c r="K1848" s="8"/>
      <c r="L1848" s="8"/>
      <c r="M1848" s="8"/>
    </row>
    <row r="1849" spans="1:13" s="11" customFormat="1">
      <c r="A1849" s="8"/>
      <c r="B1849" s="8"/>
      <c r="C1849" s="8"/>
      <c r="D1849" s="8"/>
      <c r="E1849" s="18"/>
      <c r="F1849" s="18"/>
      <c r="G1849" s="8"/>
      <c r="H1849" s="8"/>
      <c r="I1849" s="117"/>
      <c r="J1849" s="120"/>
      <c r="K1849" s="8"/>
      <c r="L1849" s="8"/>
      <c r="M1849" s="19"/>
    </row>
    <row r="1850" spans="1:13" s="11" customFormat="1">
      <c r="A1850" s="8"/>
      <c r="B1850" s="8"/>
      <c r="C1850" s="8"/>
      <c r="D1850" s="8"/>
      <c r="E1850" s="18"/>
      <c r="F1850" s="18"/>
      <c r="G1850" s="10"/>
      <c r="H1850" s="10"/>
      <c r="I1850" s="10"/>
      <c r="J1850" s="10"/>
      <c r="K1850" s="19"/>
      <c r="L1850" s="8"/>
      <c r="M1850" s="19"/>
    </row>
    <row r="1851" spans="1:13" s="11" customFormat="1">
      <c r="A1851" s="8"/>
      <c r="B1851" s="8"/>
      <c r="C1851" s="8"/>
      <c r="D1851" s="8"/>
      <c r="E1851" s="18"/>
      <c r="F1851" s="18"/>
      <c r="G1851" s="117"/>
      <c r="H1851" s="8"/>
      <c r="I1851" s="10"/>
      <c r="J1851" s="10"/>
      <c r="K1851" s="10"/>
      <c r="L1851" s="10"/>
      <c r="M1851" s="20"/>
    </row>
    <row r="1852" spans="1:13" s="11" customFormat="1">
      <c r="A1852" s="8"/>
      <c r="B1852" s="8"/>
      <c r="C1852" s="8"/>
      <c r="D1852" s="8"/>
      <c r="E1852" s="18"/>
      <c r="F1852" s="18"/>
      <c r="G1852" s="117"/>
      <c r="H1852" s="8"/>
      <c r="I1852" s="117"/>
      <c r="J1852" s="117"/>
      <c r="K1852" s="10"/>
      <c r="L1852" s="10"/>
      <c r="M1852" s="19"/>
    </row>
    <row r="1853" spans="1:13" s="11" customFormat="1">
      <c r="A1853" s="8"/>
      <c r="B1853" s="8"/>
      <c r="C1853" s="8"/>
      <c r="D1853" s="8"/>
      <c r="E1853" s="121"/>
      <c r="F1853" s="18"/>
      <c r="G1853" s="117"/>
      <c r="H1853" s="8"/>
      <c r="I1853" s="8"/>
      <c r="J1853" s="8"/>
      <c r="K1853" s="10"/>
      <c r="L1853" s="10"/>
      <c r="M1853" s="19"/>
    </row>
    <row r="1854" spans="1:13" s="11" customFormat="1">
      <c r="A1854" s="8"/>
      <c r="B1854" s="8"/>
      <c r="C1854" s="8"/>
      <c r="D1854" s="8"/>
      <c r="E1854" s="121"/>
      <c r="F1854" s="18"/>
      <c r="G1854" s="117"/>
      <c r="H1854" s="8"/>
      <c r="I1854" s="8"/>
      <c r="J1854" s="8"/>
      <c r="K1854" s="10"/>
      <c r="L1854" s="10"/>
      <c r="M1854" s="19"/>
    </row>
    <row r="1855" spans="1:13" s="11" customFormat="1">
      <c r="A1855" s="8"/>
      <c r="B1855" s="8"/>
      <c r="C1855" s="8"/>
      <c r="D1855" s="8"/>
      <c r="E1855" s="18"/>
      <c r="F1855" s="18"/>
      <c r="G1855" s="117"/>
      <c r="H1855" s="20"/>
      <c r="I1855" s="10"/>
      <c r="J1855" s="10"/>
      <c r="K1855" s="10"/>
      <c r="L1855" s="10"/>
      <c r="M1855" s="19"/>
    </row>
    <row r="1856" spans="1:13" s="11" customFormat="1">
      <c r="A1856" s="8"/>
      <c r="B1856" s="8"/>
      <c r="C1856" s="8"/>
      <c r="D1856" s="8"/>
      <c r="E1856" s="122"/>
      <c r="F1856" s="18"/>
      <c r="G1856" s="120"/>
      <c r="H1856" s="20"/>
      <c r="I1856" s="10"/>
      <c r="J1856" s="10"/>
      <c r="K1856" s="10"/>
      <c r="L1856" s="10"/>
      <c r="M1856" s="19"/>
    </row>
    <row r="1857" spans="1:13" s="11" customFormat="1">
      <c r="A1857" s="87"/>
      <c r="B1857" s="87"/>
      <c r="C1857" s="8"/>
      <c r="D1857" s="87"/>
      <c r="E1857" s="87"/>
      <c r="F1857" s="87"/>
      <c r="G1857" s="87"/>
      <c r="H1857" s="87"/>
      <c r="I1857" s="87"/>
      <c r="J1857" s="87"/>
      <c r="K1857" s="87"/>
      <c r="L1857" s="87"/>
      <c r="M1857" s="87"/>
    </row>
    <row r="1858" spans="1:13" s="11" customFormat="1">
      <c r="A1858" s="8"/>
      <c r="B1858" s="8"/>
      <c r="C1858" s="8"/>
      <c r="D1858" s="8"/>
      <c r="E1858" s="18"/>
      <c r="F1858" s="18"/>
      <c r="G1858" s="117"/>
      <c r="H1858" s="20"/>
      <c r="I1858" s="117"/>
      <c r="J1858" s="117"/>
      <c r="K1858" s="10"/>
      <c r="L1858" s="10"/>
      <c r="M1858" s="19"/>
    </row>
    <row r="1859" spans="1:13" s="11" customFormat="1">
      <c r="A1859" s="8"/>
      <c r="B1859" s="128"/>
      <c r="C1859" s="87"/>
      <c r="D1859" s="8"/>
      <c r="E1859" s="18"/>
      <c r="F1859" s="18"/>
      <c r="G1859" s="117"/>
      <c r="H1859" s="8"/>
      <c r="I1859" s="8"/>
      <c r="J1859" s="8"/>
      <c r="K1859" s="19"/>
      <c r="L1859" s="19"/>
      <c r="M1859" s="19"/>
    </row>
    <row r="1860" spans="1:13" s="11" customFormat="1">
      <c r="A1860" s="8"/>
      <c r="B1860" s="8"/>
      <c r="C1860" s="8"/>
      <c r="D1860" s="8"/>
      <c r="E1860" s="18"/>
      <c r="F1860" s="18"/>
      <c r="G1860" s="8"/>
      <c r="H1860" s="8"/>
      <c r="I1860" s="8"/>
      <c r="J1860" s="8"/>
      <c r="K1860" s="8"/>
      <c r="L1860" s="8"/>
      <c r="M1860" s="8"/>
    </row>
    <row r="1861" spans="1:13" s="11" customFormat="1">
      <c r="A1861" s="8"/>
      <c r="B1861" s="8"/>
      <c r="C1861" s="8"/>
      <c r="D1861" s="8"/>
      <c r="E1861" s="18"/>
      <c r="F1861" s="18"/>
      <c r="G1861" s="8"/>
      <c r="H1861" s="8"/>
      <c r="I1861" s="8"/>
      <c r="J1861" s="8"/>
      <c r="K1861" s="8"/>
      <c r="L1861" s="8"/>
      <c r="M1861" s="8"/>
    </row>
    <row r="1862" spans="1:13" s="11" customFormat="1">
      <c r="A1862" s="8"/>
      <c r="B1862" s="8"/>
      <c r="C1862" s="8"/>
      <c r="D1862" s="8"/>
      <c r="E1862" s="18"/>
      <c r="F1862" s="18"/>
      <c r="G1862" s="8"/>
      <c r="H1862" s="8"/>
      <c r="I1862" s="117"/>
      <c r="J1862" s="120"/>
      <c r="K1862" s="8"/>
      <c r="L1862" s="8"/>
      <c r="M1862" s="19"/>
    </row>
    <row r="1863" spans="1:13" s="11" customFormat="1">
      <c r="A1863" s="8"/>
      <c r="B1863" s="8"/>
      <c r="C1863" s="8"/>
      <c r="D1863" s="8"/>
      <c r="E1863" s="18"/>
      <c r="F1863" s="18"/>
      <c r="G1863" s="10"/>
      <c r="H1863" s="10"/>
      <c r="I1863" s="10"/>
      <c r="J1863" s="10"/>
      <c r="K1863" s="19"/>
      <c r="L1863" s="8"/>
      <c r="M1863" s="19"/>
    </row>
    <row r="1864" spans="1:13" s="11" customFormat="1">
      <c r="A1864" s="8"/>
      <c r="B1864" s="8"/>
      <c r="C1864" s="8"/>
      <c r="D1864" s="8"/>
      <c r="E1864" s="18"/>
      <c r="F1864" s="18"/>
      <c r="G1864" s="117"/>
      <c r="H1864" s="8"/>
      <c r="I1864" s="10"/>
      <c r="J1864" s="10"/>
      <c r="K1864" s="10"/>
      <c r="L1864" s="10"/>
      <c r="M1864" s="20"/>
    </row>
    <row r="1865" spans="1:13" s="11" customFormat="1">
      <c r="A1865" s="8"/>
      <c r="B1865" s="8"/>
      <c r="C1865" s="8"/>
      <c r="D1865" s="8"/>
      <c r="E1865" s="18"/>
      <c r="F1865" s="18"/>
      <c r="G1865" s="117"/>
      <c r="H1865" s="8"/>
      <c r="I1865" s="117"/>
      <c r="J1865" s="117"/>
      <c r="K1865" s="10"/>
      <c r="L1865" s="10"/>
      <c r="M1865" s="19"/>
    </row>
    <row r="1866" spans="1:13" s="11" customFormat="1">
      <c r="A1866" s="8"/>
      <c r="B1866" s="8"/>
      <c r="C1866" s="8"/>
      <c r="D1866" s="8"/>
      <c r="E1866" s="121"/>
      <c r="F1866" s="18"/>
      <c r="G1866" s="117"/>
      <c r="H1866" s="8"/>
      <c r="I1866" s="8"/>
      <c r="J1866" s="8"/>
      <c r="K1866" s="10"/>
      <c r="L1866" s="10"/>
      <c r="M1866" s="19"/>
    </row>
    <row r="1867" spans="1:13" s="11" customFormat="1">
      <c r="A1867" s="8"/>
      <c r="B1867" s="8"/>
      <c r="C1867" s="8"/>
      <c r="D1867" s="8"/>
      <c r="E1867" s="121"/>
      <c r="F1867" s="18"/>
      <c r="G1867" s="117"/>
      <c r="H1867" s="8"/>
      <c r="I1867" s="8"/>
      <c r="J1867" s="8"/>
      <c r="K1867" s="10"/>
      <c r="L1867" s="10"/>
      <c r="M1867" s="19"/>
    </row>
    <row r="1868" spans="1:13" s="11" customFormat="1">
      <c r="A1868" s="8"/>
      <c r="B1868" s="8"/>
      <c r="C1868" s="8"/>
      <c r="D1868" s="8"/>
      <c r="E1868" s="18"/>
      <c r="F1868" s="18"/>
      <c r="G1868" s="117"/>
      <c r="H1868" s="20"/>
      <c r="I1868" s="10"/>
      <c r="J1868" s="10"/>
      <c r="K1868" s="10"/>
      <c r="L1868" s="10"/>
      <c r="M1868" s="19"/>
    </row>
    <row r="1869" spans="1:13" s="11" customFormat="1">
      <c r="A1869" s="8"/>
      <c r="B1869" s="8"/>
      <c r="C1869" s="8"/>
      <c r="D1869" s="8"/>
      <c r="E1869" s="122"/>
      <c r="F1869" s="18"/>
      <c r="G1869" s="120"/>
      <c r="H1869" s="20"/>
      <c r="I1869" s="10"/>
      <c r="J1869" s="10"/>
      <c r="K1869" s="10"/>
      <c r="L1869" s="10"/>
      <c r="M1869" s="19"/>
    </row>
    <row r="1870" spans="1:13" s="11" customFormat="1">
      <c r="A1870" s="8"/>
      <c r="B1870" s="8"/>
      <c r="C1870" s="8"/>
      <c r="D1870" s="8"/>
      <c r="E1870" s="18"/>
      <c r="F1870" s="18"/>
      <c r="G1870" s="117"/>
      <c r="H1870" s="20"/>
      <c r="I1870" s="117"/>
      <c r="J1870" s="117"/>
      <c r="K1870" s="10"/>
      <c r="L1870" s="10"/>
      <c r="M1870" s="19"/>
    </row>
    <row r="1871" spans="1:13" s="11" customFormat="1">
      <c r="A1871" s="8"/>
      <c r="B1871" s="128"/>
      <c r="C1871" s="8"/>
      <c r="D1871" s="8"/>
      <c r="E1871" s="18"/>
      <c r="F1871" s="18"/>
      <c r="G1871" s="117"/>
      <c r="H1871" s="8"/>
      <c r="I1871" s="8"/>
      <c r="J1871" s="8"/>
      <c r="K1871" s="19"/>
      <c r="L1871" s="19"/>
      <c r="M1871" s="19"/>
    </row>
    <row r="1872" spans="1:13" s="11" customFormat="1">
      <c r="A1872" s="8"/>
      <c r="B1872" s="8"/>
      <c r="C1872" s="8"/>
      <c r="D1872" s="8"/>
      <c r="E1872" s="18"/>
      <c r="F1872" s="18"/>
      <c r="G1872" s="8"/>
      <c r="H1872" s="8"/>
      <c r="I1872" s="117"/>
      <c r="J1872" s="120"/>
      <c r="K1872" s="8"/>
      <c r="L1872" s="8"/>
      <c r="M1872" s="19"/>
    </row>
    <row r="1873" spans="1:13" s="11" customFormat="1">
      <c r="A1873" s="8"/>
      <c r="B1873" s="8"/>
      <c r="C1873" s="8"/>
      <c r="D1873" s="8"/>
      <c r="E1873" s="18"/>
      <c r="F1873" s="18"/>
      <c r="G1873" s="10"/>
      <c r="H1873" s="10"/>
      <c r="I1873" s="10"/>
      <c r="J1873" s="10"/>
      <c r="K1873" s="19"/>
      <c r="L1873" s="8"/>
      <c r="M1873" s="19"/>
    </row>
    <row r="1874" spans="1:13" s="11" customFormat="1">
      <c r="A1874" s="8"/>
      <c r="B1874" s="8"/>
      <c r="C1874" s="8"/>
      <c r="D1874" s="8"/>
      <c r="E1874" s="18"/>
      <c r="F1874" s="18"/>
      <c r="G1874" s="8"/>
      <c r="H1874" s="8"/>
      <c r="I1874" s="117"/>
      <c r="J1874" s="120"/>
      <c r="K1874" s="8"/>
      <c r="L1874" s="8"/>
      <c r="M1874" s="19"/>
    </row>
    <row r="1875" spans="1:13" s="11" customFormat="1">
      <c r="A1875" s="8"/>
      <c r="B1875" s="8"/>
      <c r="C1875" s="8"/>
      <c r="D1875" s="8"/>
      <c r="E1875" s="18"/>
      <c r="F1875" s="18"/>
      <c r="G1875" s="10"/>
      <c r="H1875" s="10"/>
      <c r="I1875" s="10"/>
      <c r="J1875" s="10"/>
      <c r="K1875" s="19"/>
      <c r="L1875" s="8"/>
      <c r="M1875" s="19"/>
    </row>
    <row r="1876" spans="1:13" s="11" customFormat="1">
      <c r="A1876" s="8"/>
      <c r="B1876" s="8"/>
      <c r="C1876" s="8"/>
      <c r="D1876" s="8"/>
      <c r="E1876" s="18"/>
      <c r="F1876" s="18"/>
      <c r="G1876" s="117"/>
      <c r="H1876" s="8"/>
      <c r="I1876" s="10"/>
      <c r="J1876" s="10"/>
      <c r="K1876" s="10"/>
      <c r="L1876" s="10"/>
      <c r="M1876" s="20"/>
    </row>
    <row r="1877" spans="1:13" s="11" customFormat="1">
      <c r="A1877" s="8"/>
      <c r="B1877" s="8"/>
      <c r="C1877" s="8"/>
      <c r="D1877" s="8"/>
      <c r="E1877" s="18"/>
      <c r="F1877" s="18"/>
      <c r="G1877" s="117"/>
      <c r="H1877" s="8"/>
      <c r="I1877" s="117"/>
      <c r="J1877" s="117"/>
      <c r="K1877" s="10"/>
      <c r="L1877" s="10"/>
      <c r="M1877" s="19"/>
    </row>
    <row r="1878" spans="1:13" s="11" customFormat="1">
      <c r="A1878" s="8"/>
      <c r="B1878" s="8"/>
      <c r="C1878" s="8"/>
      <c r="D1878" s="8"/>
      <c r="E1878" s="121"/>
      <c r="F1878" s="18"/>
      <c r="G1878" s="117"/>
      <c r="H1878" s="8"/>
      <c r="I1878" s="8"/>
      <c r="J1878" s="8"/>
      <c r="K1878" s="10"/>
      <c r="L1878" s="10"/>
      <c r="M1878" s="19"/>
    </row>
    <row r="1879" spans="1:13" s="11" customFormat="1">
      <c r="A1879" s="8"/>
      <c r="B1879" s="8"/>
      <c r="C1879" s="8"/>
      <c r="D1879" s="8"/>
      <c r="E1879" s="121"/>
      <c r="F1879" s="18"/>
      <c r="G1879" s="117"/>
      <c r="H1879" s="8"/>
      <c r="I1879" s="8"/>
      <c r="J1879" s="8"/>
      <c r="K1879" s="10"/>
      <c r="L1879" s="10"/>
      <c r="M1879" s="19"/>
    </row>
    <row r="1880" spans="1:13" s="11" customFormat="1">
      <c r="A1880" s="8"/>
      <c r="B1880" s="8"/>
      <c r="C1880" s="8"/>
      <c r="D1880" s="8"/>
      <c r="E1880" s="18"/>
      <c r="F1880" s="18"/>
      <c r="G1880" s="117"/>
      <c r="H1880" s="20"/>
      <c r="I1880" s="10"/>
      <c r="J1880" s="10"/>
      <c r="K1880" s="10"/>
      <c r="L1880" s="10"/>
      <c r="M1880" s="19"/>
    </row>
    <row r="1881" spans="1:13" s="11" customFormat="1">
      <c r="A1881" s="8"/>
      <c r="B1881" s="8"/>
      <c r="C1881" s="8"/>
      <c r="D1881" s="8"/>
      <c r="E1881" s="18"/>
      <c r="F1881" s="18"/>
      <c r="G1881" s="120"/>
      <c r="H1881" s="20"/>
      <c r="I1881" s="10"/>
      <c r="J1881" s="10"/>
      <c r="K1881" s="10"/>
      <c r="L1881" s="10"/>
      <c r="M1881" s="19"/>
    </row>
    <row r="1882" spans="1:13" s="11" customFormat="1">
      <c r="A1882" s="8"/>
      <c r="B1882" s="8"/>
      <c r="C1882" s="8"/>
      <c r="D1882" s="8"/>
      <c r="E1882" s="18"/>
      <c r="F1882" s="18"/>
      <c r="G1882" s="117"/>
      <c r="H1882" s="20"/>
      <c r="I1882" s="117"/>
      <c r="J1882" s="117"/>
      <c r="K1882" s="10"/>
      <c r="L1882" s="10"/>
      <c r="M1882" s="19"/>
    </row>
    <row r="1883" spans="1:13" s="11" customFormat="1">
      <c r="A1883" s="8"/>
      <c r="B1883" s="8"/>
      <c r="C1883" s="8"/>
      <c r="D1883" s="8"/>
      <c r="E1883" s="18"/>
      <c r="F1883" s="18"/>
      <c r="G1883" s="117"/>
      <c r="H1883" s="8"/>
      <c r="I1883" s="8"/>
      <c r="J1883" s="8"/>
      <c r="K1883" s="19"/>
      <c r="L1883" s="19"/>
      <c r="M1883" s="19"/>
    </row>
    <row r="1884" spans="1:13" s="11" customFormat="1">
      <c r="A1884" s="8"/>
      <c r="B1884" s="8"/>
      <c r="C1884" s="8"/>
      <c r="D1884" s="8"/>
      <c r="E1884" s="18"/>
      <c r="F1884" s="18"/>
      <c r="G1884" s="8"/>
      <c r="H1884" s="8"/>
      <c r="I1884" s="117"/>
      <c r="J1884" s="120"/>
      <c r="K1884" s="8"/>
      <c r="L1884" s="8"/>
      <c r="M1884" s="19"/>
    </row>
    <row r="1885" spans="1:13" s="11" customFormat="1">
      <c r="A1885" s="8"/>
      <c r="B1885" s="8"/>
      <c r="C1885" s="8"/>
      <c r="D1885" s="8"/>
      <c r="E1885" s="18"/>
      <c r="F1885" s="18"/>
      <c r="G1885" s="10"/>
      <c r="H1885" s="10"/>
      <c r="I1885" s="10"/>
      <c r="J1885" s="10"/>
      <c r="K1885" s="19"/>
      <c r="L1885" s="8"/>
      <c r="M1885" s="19"/>
    </row>
    <row r="1886" spans="1:13" s="11" customFormat="1">
      <c r="A1886" s="8"/>
      <c r="B1886" s="8"/>
      <c r="C1886" s="8"/>
      <c r="D1886" s="8"/>
      <c r="E1886" s="18"/>
      <c r="F1886" s="18"/>
      <c r="G1886" s="8"/>
      <c r="H1886" s="8"/>
      <c r="I1886" s="117"/>
      <c r="J1886" s="120"/>
      <c r="K1886" s="8"/>
      <c r="L1886" s="8"/>
      <c r="M1886" s="19"/>
    </row>
    <row r="1887" spans="1:13" s="11" customFormat="1">
      <c r="A1887" s="8"/>
      <c r="B1887" s="8"/>
      <c r="C1887" s="8"/>
      <c r="D1887" s="8"/>
      <c r="E1887" s="18"/>
      <c r="F1887" s="18"/>
      <c r="G1887" s="10"/>
      <c r="H1887" s="10"/>
      <c r="I1887" s="10"/>
      <c r="J1887" s="10"/>
      <c r="K1887" s="19"/>
      <c r="L1887" s="8"/>
      <c r="M1887" s="19"/>
    </row>
    <row r="1888" spans="1:13" s="11" customFormat="1">
      <c r="A1888" s="8"/>
      <c r="B1888" s="8"/>
      <c r="C1888" s="8"/>
      <c r="D1888" s="8"/>
      <c r="E1888" s="18"/>
      <c r="F1888" s="18"/>
      <c r="G1888" s="117"/>
      <c r="H1888" s="8"/>
      <c r="I1888" s="10"/>
      <c r="J1888" s="10"/>
      <c r="K1888" s="10"/>
      <c r="L1888" s="10"/>
      <c r="M1888" s="20"/>
    </row>
    <row r="1889" spans="1:13" s="11" customFormat="1">
      <c r="A1889" s="8"/>
      <c r="B1889" s="8"/>
      <c r="C1889" s="8"/>
      <c r="D1889" s="8"/>
      <c r="E1889" s="18"/>
      <c r="F1889" s="18"/>
      <c r="G1889" s="117"/>
      <c r="H1889" s="8"/>
      <c r="I1889" s="117"/>
      <c r="J1889" s="117"/>
      <c r="K1889" s="10"/>
      <c r="L1889" s="10"/>
      <c r="M1889" s="19"/>
    </row>
    <row r="1890" spans="1:13" s="11" customFormat="1">
      <c r="A1890" s="8"/>
      <c r="B1890" s="8"/>
      <c r="C1890" s="8"/>
      <c r="D1890" s="8"/>
      <c r="E1890" s="121"/>
      <c r="F1890" s="18"/>
      <c r="G1890" s="117"/>
      <c r="H1890" s="8"/>
      <c r="I1890" s="8"/>
      <c r="J1890" s="8"/>
      <c r="K1890" s="10"/>
      <c r="L1890" s="10"/>
      <c r="M1890" s="19"/>
    </row>
    <row r="1891" spans="1:13" s="11" customFormat="1">
      <c r="A1891" s="8"/>
      <c r="B1891" s="8"/>
      <c r="C1891" s="8"/>
      <c r="D1891" s="8"/>
      <c r="E1891" s="121"/>
      <c r="F1891" s="18"/>
      <c r="G1891" s="117"/>
      <c r="H1891" s="8"/>
      <c r="I1891" s="8"/>
      <c r="J1891" s="8"/>
      <c r="K1891" s="10"/>
      <c r="L1891" s="10"/>
      <c r="M1891" s="19"/>
    </row>
    <row r="1892" spans="1:13" s="11" customFormat="1">
      <c r="A1892" s="87"/>
      <c r="B1892" s="87"/>
      <c r="C1892" s="8"/>
      <c r="D1892" s="87"/>
      <c r="E1892" s="87"/>
      <c r="F1892" s="87"/>
      <c r="G1892" s="87"/>
      <c r="H1892" s="87"/>
      <c r="I1892" s="87"/>
      <c r="J1892" s="87"/>
      <c r="K1892" s="87"/>
      <c r="L1892" s="87"/>
      <c r="M1892" s="87"/>
    </row>
    <row r="1893" spans="1:13" s="11" customFormat="1">
      <c r="A1893" s="8"/>
      <c r="B1893" s="8"/>
      <c r="C1893" s="8"/>
      <c r="D1893" s="8"/>
      <c r="E1893" s="18"/>
      <c r="F1893" s="18"/>
      <c r="G1893" s="117"/>
      <c r="H1893" s="20"/>
      <c r="I1893" s="10"/>
      <c r="J1893" s="10"/>
      <c r="K1893" s="10"/>
      <c r="L1893" s="10"/>
      <c r="M1893" s="19"/>
    </row>
    <row r="1894" spans="1:13" s="11" customFormat="1">
      <c r="A1894" s="8"/>
      <c r="B1894" s="8"/>
      <c r="C1894" s="87"/>
      <c r="D1894" s="8"/>
      <c r="E1894" s="18"/>
      <c r="F1894" s="18"/>
      <c r="G1894" s="120"/>
      <c r="H1894" s="20"/>
      <c r="I1894" s="10"/>
      <c r="J1894" s="10"/>
      <c r="K1894" s="10"/>
      <c r="L1894" s="10"/>
      <c r="M1894" s="19"/>
    </row>
    <row r="1895" spans="1:13" s="11" customFormat="1">
      <c r="A1895" s="8"/>
      <c r="B1895" s="8"/>
      <c r="C1895" s="8"/>
      <c r="D1895" s="8"/>
      <c r="E1895" s="18"/>
      <c r="F1895" s="18"/>
      <c r="G1895" s="117"/>
      <c r="H1895" s="20"/>
      <c r="I1895" s="117"/>
      <c r="J1895" s="117"/>
      <c r="K1895" s="10"/>
      <c r="L1895" s="10"/>
      <c r="M1895" s="19"/>
    </row>
    <row r="1896" spans="1:13" s="11" customFormat="1">
      <c r="A1896" s="8"/>
      <c r="B1896" s="8"/>
      <c r="C1896" s="8"/>
      <c r="D1896" s="8"/>
      <c r="E1896" s="18"/>
      <c r="F1896" s="18"/>
      <c r="G1896" s="117"/>
      <c r="H1896" s="8"/>
      <c r="I1896" s="8"/>
      <c r="J1896" s="8"/>
      <c r="K1896" s="19"/>
      <c r="L1896" s="19"/>
      <c r="M1896" s="19"/>
    </row>
    <row r="1897" spans="1:13" s="11" customFormat="1">
      <c r="A1897" s="8"/>
      <c r="B1897" s="8"/>
      <c r="C1897" s="8"/>
      <c r="D1897" s="8"/>
      <c r="E1897" s="18"/>
      <c r="F1897" s="18"/>
      <c r="G1897" s="8"/>
      <c r="H1897" s="8"/>
      <c r="I1897" s="117"/>
      <c r="J1897" s="120"/>
      <c r="K1897" s="8"/>
      <c r="L1897" s="8"/>
      <c r="M1897" s="19"/>
    </row>
    <row r="1898" spans="1:13" s="11" customFormat="1">
      <c r="A1898" s="8"/>
      <c r="B1898" s="8"/>
      <c r="C1898" s="8"/>
      <c r="D1898" s="8"/>
      <c r="E1898" s="18"/>
      <c r="F1898" s="18"/>
      <c r="G1898" s="10"/>
      <c r="H1898" s="10"/>
      <c r="I1898" s="10"/>
      <c r="J1898" s="10"/>
      <c r="K1898" s="19"/>
      <c r="L1898" s="8"/>
      <c r="M1898" s="19"/>
    </row>
    <row r="1899" spans="1:13" s="11" customFormat="1">
      <c r="A1899" s="8"/>
      <c r="B1899" s="8"/>
      <c r="C1899" s="8"/>
      <c r="D1899" s="8"/>
      <c r="E1899" s="18"/>
      <c r="F1899" s="18"/>
      <c r="G1899" s="8"/>
      <c r="H1899" s="8"/>
      <c r="I1899" s="117"/>
      <c r="J1899" s="120"/>
      <c r="K1899" s="8"/>
      <c r="L1899" s="8"/>
      <c r="M1899" s="19"/>
    </row>
    <row r="1900" spans="1:13" s="11" customFormat="1">
      <c r="A1900" s="8"/>
      <c r="B1900" s="8"/>
      <c r="C1900" s="8"/>
      <c r="D1900" s="8"/>
      <c r="E1900" s="18"/>
      <c r="F1900" s="18"/>
      <c r="G1900" s="10"/>
      <c r="H1900" s="10"/>
      <c r="I1900" s="10"/>
      <c r="J1900" s="10"/>
      <c r="K1900" s="19"/>
      <c r="L1900" s="8"/>
      <c r="M1900" s="19"/>
    </row>
    <row r="1901" spans="1:13" s="11" customFormat="1">
      <c r="A1901" s="8"/>
      <c r="B1901" s="8"/>
      <c r="C1901" s="8"/>
      <c r="D1901" s="8"/>
      <c r="E1901" s="18"/>
      <c r="F1901" s="18"/>
      <c r="G1901" s="117"/>
      <c r="H1901" s="8"/>
      <c r="I1901" s="10"/>
      <c r="J1901" s="10"/>
      <c r="K1901" s="10"/>
      <c r="L1901" s="10"/>
      <c r="M1901" s="20"/>
    </row>
    <row r="1902" spans="1:13" s="11" customFormat="1">
      <c r="A1902" s="8"/>
      <c r="B1902" s="8"/>
      <c r="C1902" s="8"/>
      <c r="D1902" s="8"/>
      <c r="E1902" s="18"/>
      <c r="F1902" s="18"/>
      <c r="G1902" s="117"/>
      <c r="H1902" s="8"/>
      <c r="I1902" s="117"/>
      <c r="J1902" s="117"/>
      <c r="K1902" s="10"/>
      <c r="L1902" s="10"/>
      <c r="M1902" s="19"/>
    </row>
    <row r="1903" spans="1:13" s="11" customFormat="1">
      <c r="A1903" s="8"/>
      <c r="B1903" s="8"/>
      <c r="C1903" s="8"/>
      <c r="D1903" s="8"/>
      <c r="E1903" s="121"/>
      <c r="F1903" s="18"/>
      <c r="G1903" s="117"/>
      <c r="H1903" s="8"/>
      <c r="I1903" s="8"/>
      <c r="J1903" s="8"/>
      <c r="K1903" s="10"/>
      <c r="L1903" s="10"/>
      <c r="M1903" s="19"/>
    </row>
    <row r="1904" spans="1:13" s="11" customFormat="1">
      <c r="A1904" s="8"/>
      <c r="B1904" s="8"/>
      <c r="C1904" s="8"/>
      <c r="D1904" s="8"/>
      <c r="E1904" s="121"/>
      <c r="F1904" s="18"/>
      <c r="G1904" s="117"/>
      <c r="H1904" s="8"/>
      <c r="I1904" s="8"/>
      <c r="J1904" s="8"/>
      <c r="K1904" s="10"/>
      <c r="L1904" s="10"/>
      <c r="M1904" s="19"/>
    </row>
    <row r="1905" spans="1:13" s="11" customFormat="1">
      <c r="A1905" s="8"/>
      <c r="B1905" s="8"/>
      <c r="C1905" s="8"/>
      <c r="D1905" s="8"/>
      <c r="E1905" s="18"/>
      <c r="F1905" s="18"/>
      <c r="G1905" s="117"/>
      <c r="H1905" s="20"/>
      <c r="I1905" s="10"/>
      <c r="J1905" s="10"/>
      <c r="K1905" s="10"/>
      <c r="L1905" s="10"/>
      <c r="M1905" s="19"/>
    </row>
    <row r="1906" spans="1:13" s="11" customFormat="1">
      <c r="A1906" s="8"/>
      <c r="B1906" s="8"/>
      <c r="C1906" s="8"/>
      <c r="D1906" s="8"/>
      <c r="E1906" s="18"/>
      <c r="F1906" s="18"/>
      <c r="G1906" s="120"/>
      <c r="H1906" s="20"/>
      <c r="I1906" s="10"/>
      <c r="J1906" s="10"/>
      <c r="K1906" s="10"/>
      <c r="L1906" s="10"/>
      <c r="M1906" s="19"/>
    </row>
    <row r="1907" spans="1:13" s="11" customFormat="1">
      <c r="A1907" s="8"/>
      <c r="B1907" s="8"/>
      <c r="C1907" s="8"/>
      <c r="D1907" s="8"/>
      <c r="E1907" s="18"/>
      <c r="F1907" s="18"/>
      <c r="G1907" s="117"/>
      <c r="H1907" s="20"/>
      <c r="I1907" s="117"/>
      <c r="J1907" s="117"/>
      <c r="K1907" s="10"/>
      <c r="L1907" s="10"/>
      <c r="M1907" s="19"/>
    </row>
    <row r="1908" spans="1:13" s="11" customFormat="1">
      <c r="A1908" s="8"/>
      <c r="B1908" s="8"/>
      <c r="C1908" s="8"/>
      <c r="D1908" s="8"/>
      <c r="E1908" s="18"/>
      <c r="F1908" s="18"/>
      <c r="G1908" s="117"/>
      <c r="H1908" s="8"/>
      <c r="I1908" s="8"/>
      <c r="J1908" s="8"/>
      <c r="K1908" s="19"/>
      <c r="L1908" s="19"/>
      <c r="M1908" s="19"/>
    </row>
    <row r="1909" spans="1:13" s="11" customFormat="1">
      <c r="A1909" s="8"/>
      <c r="B1909" s="8"/>
      <c r="C1909" s="8"/>
      <c r="D1909" s="8"/>
      <c r="E1909" s="18"/>
      <c r="F1909" s="18"/>
      <c r="G1909" s="8"/>
      <c r="H1909" s="8"/>
      <c r="I1909" s="117"/>
      <c r="J1909" s="120"/>
      <c r="K1909" s="8"/>
      <c r="L1909" s="8"/>
      <c r="M1909" s="19"/>
    </row>
    <row r="1910" spans="1:13" s="11" customFormat="1">
      <c r="A1910" s="8"/>
      <c r="B1910" s="8"/>
      <c r="C1910" s="8"/>
      <c r="D1910" s="8"/>
      <c r="E1910" s="18"/>
      <c r="F1910" s="18"/>
      <c r="G1910" s="10"/>
      <c r="H1910" s="10"/>
      <c r="I1910" s="10"/>
      <c r="J1910" s="10"/>
      <c r="K1910" s="19"/>
      <c r="L1910" s="8"/>
      <c r="M1910" s="19"/>
    </row>
    <row r="1911" spans="1:13" s="11" customFormat="1">
      <c r="A1911" s="8"/>
      <c r="B1911" s="8"/>
      <c r="C1911" s="8"/>
      <c r="D1911" s="8"/>
      <c r="E1911" s="18"/>
      <c r="F1911" s="18"/>
      <c r="G1911" s="8"/>
      <c r="H1911" s="8"/>
      <c r="I1911" s="117"/>
      <c r="J1911" s="120"/>
      <c r="K1911" s="8"/>
      <c r="L1911" s="8"/>
      <c r="M1911" s="19"/>
    </row>
    <row r="1912" spans="1:13" s="11" customFormat="1">
      <c r="A1912" s="8"/>
      <c r="B1912" s="8"/>
      <c r="C1912" s="8"/>
      <c r="D1912" s="8"/>
      <c r="E1912" s="18"/>
      <c r="F1912" s="18"/>
      <c r="G1912" s="10"/>
      <c r="H1912" s="10"/>
      <c r="I1912" s="10"/>
      <c r="J1912" s="10"/>
      <c r="K1912" s="19"/>
      <c r="L1912" s="8"/>
      <c r="M1912" s="19"/>
    </row>
    <row r="1913" spans="1:13" s="11" customFormat="1">
      <c r="A1913" s="8"/>
      <c r="B1913" s="8"/>
      <c r="C1913" s="8"/>
      <c r="D1913" s="8"/>
      <c r="E1913" s="18"/>
      <c r="F1913" s="18"/>
      <c r="G1913" s="117"/>
      <c r="H1913" s="8"/>
      <c r="I1913" s="10"/>
      <c r="J1913" s="10"/>
      <c r="K1913" s="10"/>
      <c r="L1913" s="10"/>
      <c r="M1913" s="20"/>
    </row>
    <row r="1914" spans="1:13" s="11" customFormat="1">
      <c r="A1914" s="8"/>
      <c r="B1914" s="8"/>
      <c r="C1914" s="8"/>
      <c r="D1914" s="8"/>
      <c r="E1914" s="18"/>
      <c r="F1914" s="18"/>
      <c r="G1914" s="117"/>
      <c r="H1914" s="8"/>
      <c r="I1914" s="117"/>
      <c r="J1914" s="117"/>
      <c r="K1914" s="10"/>
      <c r="L1914" s="10"/>
      <c r="M1914" s="19"/>
    </row>
    <row r="1915" spans="1:13" s="11" customFormat="1">
      <c r="A1915" s="8"/>
      <c r="B1915" s="8"/>
      <c r="C1915" s="8"/>
      <c r="D1915" s="8"/>
      <c r="E1915" s="121"/>
      <c r="F1915" s="18"/>
      <c r="G1915" s="117"/>
      <c r="H1915" s="8"/>
      <c r="I1915" s="8"/>
      <c r="J1915" s="8"/>
      <c r="K1915" s="10"/>
      <c r="L1915" s="10"/>
      <c r="M1915" s="19"/>
    </row>
    <row r="1916" spans="1:13" s="11" customFormat="1">
      <c r="A1916" s="8"/>
      <c r="B1916" s="8"/>
      <c r="C1916" s="8"/>
      <c r="D1916" s="8"/>
      <c r="E1916" s="121"/>
      <c r="F1916" s="18"/>
      <c r="G1916" s="117"/>
      <c r="H1916" s="8"/>
      <c r="I1916" s="8"/>
      <c r="J1916" s="8"/>
      <c r="K1916" s="10"/>
      <c r="L1916" s="10"/>
      <c r="M1916" s="19"/>
    </row>
    <row r="1917" spans="1:13" s="11" customFormat="1">
      <c r="A1917" s="8"/>
      <c r="B1917" s="8"/>
      <c r="C1917" s="8"/>
      <c r="D1917" s="8"/>
      <c r="E1917" s="18"/>
      <c r="F1917" s="18"/>
      <c r="G1917" s="117"/>
      <c r="H1917" s="20"/>
      <c r="I1917" s="10"/>
      <c r="J1917" s="10"/>
      <c r="K1917" s="10"/>
      <c r="L1917" s="10"/>
      <c r="M1917" s="19"/>
    </row>
    <row r="1918" spans="1:13" s="11" customFormat="1">
      <c r="A1918" s="8"/>
      <c r="B1918" s="8"/>
      <c r="C1918" s="8"/>
      <c r="D1918" s="8"/>
      <c r="E1918" s="18"/>
      <c r="F1918" s="18"/>
      <c r="G1918" s="120"/>
      <c r="H1918" s="20"/>
      <c r="I1918" s="10"/>
      <c r="J1918" s="10"/>
      <c r="K1918" s="10"/>
      <c r="L1918" s="10"/>
      <c r="M1918" s="19"/>
    </row>
    <row r="1919" spans="1:13" s="11" customFormat="1">
      <c r="A1919" s="8"/>
      <c r="B1919" s="8"/>
      <c r="C1919" s="8"/>
      <c r="D1919" s="8"/>
      <c r="E1919" s="18"/>
      <c r="F1919" s="18"/>
      <c r="G1919" s="117"/>
      <c r="H1919" s="20"/>
      <c r="I1919" s="117"/>
      <c r="J1919" s="117"/>
      <c r="K1919" s="10"/>
      <c r="L1919" s="10"/>
      <c r="M1919" s="19"/>
    </row>
    <row r="1920" spans="1:13" s="11" customFormat="1">
      <c r="A1920" s="8"/>
      <c r="B1920" s="8"/>
      <c r="C1920" s="8"/>
      <c r="D1920" s="8"/>
      <c r="E1920" s="18"/>
      <c r="F1920" s="18"/>
      <c r="G1920" s="117"/>
      <c r="H1920" s="8"/>
      <c r="I1920" s="8"/>
      <c r="J1920" s="8"/>
      <c r="K1920" s="19"/>
      <c r="L1920" s="19"/>
      <c r="M1920" s="19"/>
    </row>
    <row r="1921" spans="1:13" s="11" customFormat="1">
      <c r="A1921" s="8"/>
      <c r="B1921" s="8"/>
      <c r="C1921" s="8"/>
      <c r="D1921" s="8"/>
      <c r="E1921" s="18"/>
      <c r="F1921" s="18"/>
      <c r="G1921" s="8"/>
      <c r="H1921" s="8"/>
      <c r="I1921" s="117"/>
      <c r="J1921" s="120"/>
      <c r="K1921" s="8"/>
      <c r="L1921" s="8"/>
      <c r="M1921" s="19"/>
    </row>
    <row r="1922" spans="1:13" s="11" customFormat="1">
      <c r="A1922" s="8"/>
      <c r="B1922" s="8"/>
      <c r="C1922" s="8"/>
      <c r="D1922" s="8"/>
      <c r="E1922" s="18"/>
      <c r="F1922" s="18"/>
      <c r="G1922" s="10"/>
      <c r="H1922" s="10"/>
      <c r="I1922" s="10"/>
      <c r="J1922" s="10"/>
      <c r="K1922" s="19"/>
      <c r="L1922" s="8"/>
      <c r="M1922" s="19"/>
    </row>
    <row r="1923" spans="1:13" s="11" customFormat="1">
      <c r="A1923" s="8"/>
      <c r="B1923" s="8"/>
      <c r="C1923" s="8"/>
      <c r="D1923" s="8"/>
      <c r="E1923" s="18"/>
      <c r="F1923" s="18"/>
      <c r="G1923" s="8"/>
      <c r="H1923" s="8"/>
      <c r="I1923" s="117"/>
      <c r="J1923" s="120"/>
      <c r="K1923" s="8"/>
      <c r="L1923" s="8"/>
      <c r="M1923" s="19"/>
    </row>
    <row r="1924" spans="1:13" s="11" customFormat="1">
      <c r="A1924" s="8"/>
      <c r="B1924" s="8"/>
      <c r="C1924" s="8"/>
      <c r="D1924" s="8"/>
      <c r="E1924" s="18"/>
      <c r="F1924" s="18"/>
      <c r="G1924" s="10"/>
      <c r="H1924" s="10"/>
      <c r="I1924" s="10"/>
      <c r="J1924" s="10"/>
      <c r="K1924" s="19"/>
      <c r="L1924" s="8"/>
      <c r="M1924" s="19"/>
    </row>
    <row r="1925" spans="1:13" s="11" customFormat="1">
      <c r="A1925" s="8"/>
      <c r="B1925" s="8"/>
      <c r="C1925" s="8"/>
      <c r="D1925" s="8"/>
      <c r="E1925" s="18"/>
      <c r="F1925" s="18"/>
      <c r="G1925" s="117"/>
      <c r="H1925" s="8"/>
      <c r="I1925" s="10"/>
      <c r="J1925" s="10"/>
      <c r="K1925" s="10"/>
      <c r="L1925" s="10"/>
      <c r="M1925" s="20"/>
    </row>
    <row r="1926" spans="1:13" s="11" customFormat="1">
      <c r="A1926" s="8"/>
      <c r="B1926" s="8"/>
      <c r="C1926" s="8"/>
      <c r="D1926" s="8"/>
      <c r="E1926" s="18"/>
      <c r="F1926" s="18"/>
      <c r="G1926" s="117"/>
      <c r="H1926" s="8"/>
      <c r="I1926" s="117"/>
      <c r="J1926" s="117"/>
      <c r="K1926" s="10"/>
      <c r="L1926" s="10"/>
      <c r="M1926" s="19"/>
    </row>
    <row r="1927" spans="1:13" s="11" customFormat="1">
      <c r="A1927" s="87"/>
      <c r="B1927" s="87"/>
      <c r="C1927" s="8"/>
      <c r="D1927" s="87"/>
      <c r="E1927" s="87"/>
      <c r="F1927" s="87"/>
      <c r="G1927" s="87"/>
      <c r="H1927" s="87"/>
      <c r="I1927" s="87"/>
      <c r="J1927" s="87"/>
      <c r="K1927" s="87"/>
      <c r="L1927" s="87"/>
      <c r="M1927" s="87"/>
    </row>
    <row r="1928" spans="1:13" s="11" customFormat="1">
      <c r="A1928" s="8"/>
      <c r="B1928" s="8"/>
      <c r="C1928" s="8"/>
      <c r="D1928" s="8"/>
      <c r="E1928" s="121"/>
      <c r="F1928" s="18"/>
      <c r="G1928" s="117"/>
      <c r="H1928" s="8"/>
      <c r="I1928" s="8"/>
      <c r="J1928" s="8"/>
      <c r="K1928" s="10"/>
      <c r="L1928" s="10"/>
      <c r="M1928" s="19"/>
    </row>
    <row r="1929" spans="1:13" s="11" customFormat="1">
      <c r="A1929" s="8"/>
      <c r="B1929" s="8"/>
      <c r="C1929" s="87"/>
      <c r="D1929" s="8"/>
      <c r="E1929" s="121"/>
      <c r="F1929" s="18"/>
      <c r="G1929" s="117"/>
      <c r="H1929" s="8"/>
      <c r="I1929" s="8"/>
      <c r="J1929" s="8"/>
      <c r="K1929" s="10"/>
      <c r="L1929" s="10"/>
      <c r="M1929" s="19"/>
    </row>
    <row r="1930" spans="1:13" s="11" customFormat="1">
      <c r="A1930" s="8"/>
      <c r="B1930" s="8"/>
      <c r="C1930" s="8"/>
      <c r="D1930" s="8"/>
      <c r="E1930" s="18"/>
      <c r="F1930" s="18"/>
      <c r="G1930" s="117"/>
      <c r="H1930" s="20"/>
      <c r="I1930" s="10"/>
      <c r="J1930" s="10"/>
      <c r="K1930" s="10"/>
      <c r="L1930" s="10"/>
      <c r="M1930" s="19"/>
    </row>
    <row r="1931" spans="1:13" s="11" customFormat="1">
      <c r="A1931" s="8"/>
      <c r="B1931" s="8"/>
      <c r="C1931" s="8"/>
      <c r="D1931" s="8"/>
      <c r="E1931" s="18"/>
      <c r="F1931" s="18"/>
      <c r="G1931" s="120"/>
      <c r="H1931" s="20"/>
      <c r="I1931" s="10"/>
      <c r="J1931" s="10"/>
      <c r="K1931" s="10"/>
      <c r="L1931" s="10"/>
      <c r="M1931" s="19"/>
    </row>
    <row r="1932" spans="1:13" s="11" customFormat="1">
      <c r="A1932" s="8"/>
      <c r="B1932" s="8"/>
      <c r="C1932" s="8"/>
      <c r="D1932" s="8"/>
      <c r="E1932" s="18"/>
      <c r="F1932" s="18"/>
      <c r="G1932" s="117"/>
      <c r="H1932" s="20"/>
      <c r="I1932" s="117"/>
      <c r="J1932" s="117"/>
      <c r="K1932" s="10"/>
      <c r="L1932" s="10"/>
      <c r="M1932" s="19"/>
    </row>
    <row r="1933" spans="1:13" s="11" customFormat="1">
      <c r="A1933" s="8"/>
      <c r="B1933" s="8"/>
      <c r="C1933" s="8"/>
      <c r="D1933" s="8"/>
      <c r="E1933" s="18"/>
      <c r="F1933" s="18"/>
      <c r="G1933" s="117"/>
      <c r="H1933" s="8"/>
      <c r="I1933" s="8"/>
      <c r="J1933" s="8"/>
      <c r="K1933" s="19"/>
      <c r="L1933" s="19"/>
      <c r="M1933" s="19"/>
    </row>
    <row r="1934" spans="1:13" s="11" customFormat="1">
      <c r="A1934" s="8"/>
      <c r="B1934" s="8"/>
      <c r="C1934" s="8"/>
      <c r="D1934" s="8"/>
      <c r="E1934" s="18"/>
      <c r="F1934" s="18"/>
      <c r="G1934" s="8"/>
      <c r="H1934" s="8"/>
      <c r="I1934" s="117"/>
      <c r="J1934" s="120"/>
      <c r="K1934" s="8"/>
      <c r="L1934" s="8"/>
      <c r="M1934" s="19"/>
    </row>
    <row r="1935" spans="1:13" s="11" customFormat="1">
      <c r="A1935" s="8"/>
      <c r="B1935" s="8"/>
      <c r="C1935" s="8"/>
      <c r="D1935" s="8"/>
      <c r="E1935" s="18"/>
      <c r="F1935" s="18"/>
      <c r="G1935" s="10"/>
      <c r="H1935" s="10"/>
      <c r="I1935" s="10"/>
      <c r="J1935" s="10"/>
      <c r="K1935" s="19"/>
      <c r="L1935" s="8"/>
      <c r="M1935" s="19"/>
    </row>
    <row r="1936" spans="1:13" s="11" customFormat="1">
      <c r="A1936" s="8"/>
      <c r="B1936" s="8"/>
      <c r="C1936" s="8"/>
      <c r="D1936" s="8"/>
      <c r="E1936" s="18"/>
      <c r="F1936" s="18"/>
      <c r="G1936" s="8"/>
      <c r="H1936" s="8"/>
      <c r="I1936" s="117"/>
      <c r="J1936" s="120"/>
      <c r="K1936" s="8"/>
      <c r="L1936" s="8"/>
      <c r="M1936" s="19"/>
    </row>
    <row r="1937" spans="1:13" s="11" customFormat="1">
      <c r="A1937" s="8"/>
      <c r="B1937" s="8"/>
      <c r="C1937" s="8"/>
      <c r="D1937" s="8"/>
      <c r="E1937" s="18"/>
      <c r="F1937" s="18"/>
      <c r="G1937" s="10"/>
      <c r="H1937" s="10"/>
      <c r="I1937" s="10"/>
      <c r="J1937" s="10"/>
      <c r="K1937" s="19"/>
      <c r="L1937" s="8"/>
      <c r="M1937" s="19"/>
    </row>
    <row r="1938" spans="1:13" s="11" customFormat="1">
      <c r="A1938" s="8"/>
      <c r="B1938" s="8"/>
      <c r="C1938" s="8"/>
      <c r="D1938" s="8"/>
      <c r="E1938" s="18"/>
      <c r="F1938" s="18"/>
      <c r="G1938" s="117"/>
      <c r="H1938" s="8"/>
      <c r="I1938" s="10"/>
      <c r="J1938" s="10"/>
      <c r="K1938" s="10"/>
      <c r="L1938" s="10"/>
      <c r="M1938" s="20"/>
    </row>
    <row r="1939" spans="1:13" s="11" customFormat="1">
      <c r="A1939" s="8"/>
      <c r="B1939" s="8"/>
      <c r="C1939" s="8"/>
      <c r="D1939" s="8"/>
      <c r="E1939" s="18"/>
      <c r="F1939" s="18"/>
      <c r="G1939" s="117"/>
      <c r="H1939" s="8"/>
      <c r="I1939" s="117"/>
      <c r="J1939" s="117"/>
      <c r="K1939" s="10"/>
      <c r="L1939" s="10"/>
      <c r="M1939" s="19"/>
    </row>
    <row r="1940" spans="1:13" s="11" customFormat="1">
      <c r="A1940" s="8"/>
      <c r="B1940" s="8"/>
      <c r="C1940" s="8"/>
      <c r="D1940" s="8"/>
      <c r="E1940" s="121"/>
      <c r="F1940" s="18"/>
      <c r="G1940" s="117"/>
      <c r="H1940" s="8"/>
      <c r="I1940" s="8"/>
      <c r="J1940" s="8"/>
      <c r="K1940" s="10"/>
      <c r="L1940" s="10"/>
      <c r="M1940" s="19"/>
    </row>
    <row r="1941" spans="1:13" s="11" customFormat="1">
      <c r="A1941" s="8"/>
      <c r="B1941" s="8"/>
      <c r="C1941" s="8"/>
      <c r="D1941" s="8"/>
      <c r="E1941" s="121"/>
      <c r="F1941" s="18"/>
      <c r="G1941" s="117"/>
      <c r="H1941" s="8"/>
      <c r="I1941" s="8"/>
      <c r="J1941" s="8"/>
      <c r="K1941" s="10"/>
      <c r="L1941" s="10"/>
      <c r="M1941" s="19"/>
    </row>
    <row r="1942" spans="1:13" s="11" customFormat="1">
      <c r="A1942" s="8"/>
      <c r="B1942" s="8"/>
      <c r="C1942" s="8"/>
      <c r="D1942" s="8"/>
      <c r="E1942" s="18"/>
      <c r="F1942" s="18"/>
      <c r="G1942" s="117"/>
      <c r="H1942" s="20"/>
      <c r="I1942" s="10"/>
      <c r="J1942" s="10"/>
      <c r="K1942" s="10"/>
      <c r="L1942" s="10"/>
      <c r="M1942" s="19"/>
    </row>
    <row r="1943" spans="1:13" s="11" customFormat="1">
      <c r="A1943" s="8"/>
      <c r="B1943" s="8"/>
      <c r="C1943" s="8"/>
      <c r="D1943" s="8"/>
      <c r="E1943" s="18"/>
      <c r="F1943" s="18"/>
      <c r="G1943" s="120"/>
      <c r="H1943" s="20"/>
      <c r="I1943" s="10"/>
      <c r="J1943" s="10"/>
      <c r="K1943" s="10"/>
      <c r="L1943" s="10"/>
      <c r="M1943" s="19"/>
    </row>
    <row r="1944" spans="1:13" s="11" customFormat="1">
      <c r="A1944" s="8"/>
      <c r="B1944" s="8"/>
      <c r="C1944" s="8"/>
      <c r="D1944" s="8"/>
      <c r="E1944" s="18"/>
      <c r="F1944" s="18"/>
      <c r="G1944" s="117"/>
      <c r="H1944" s="20"/>
      <c r="I1944" s="117"/>
      <c r="J1944" s="117"/>
      <c r="K1944" s="10"/>
      <c r="L1944" s="10"/>
      <c r="M1944" s="19"/>
    </row>
    <row r="1945" spans="1:13" s="11" customFormat="1">
      <c r="A1945" s="8"/>
      <c r="B1945" s="8"/>
      <c r="C1945" s="8"/>
      <c r="D1945" s="8"/>
      <c r="E1945" s="18"/>
      <c r="F1945" s="18"/>
      <c r="G1945" s="117"/>
      <c r="H1945" s="8"/>
      <c r="I1945" s="8"/>
      <c r="J1945" s="8"/>
      <c r="K1945" s="19"/>
      <c r="L1945" s="19"/>
      <c r="M1945" s="19"/>
    </row>
    <row r="1946" spans="1:13" s="11" customFormat="1">
      <c r="A1946" s="8"/>
      <c r="B1946" s="8"/>
      <c r="C1946" s="8"/>
      <c r="D1946" s="8"/>
      <c r="E1946" s="18"/>
      <c r="F1946" s="18"/>
      <c r="G1946" s="8"/>
      <c r="H1946" s="8"/>
      <c r="I1946" s="8"/>
      <c r="J1946" s="8"/>
      <c r="K1946" s="8"/>
      <c r="L1946" s="8"/>
      <c r="M1946" s="8"/>
    </row>
    <row r="1947" spans="1:13" s="11" customFormat="1">
      <c r="A1947" s="8"/>
      <c r="B1947" s="8"/>
      <c r="C1947" s="8"/>
      <c r="D1947" s="8"/>
      <c r="E1947" s="18"/>
      <c r="F1947" s="18"/>
      <c r="G1947" s="8"/>
      <c r="H1947" s="8"/>
      <c r="I1947" s="8"/>
      <c r="J1947" s="8"/>
      <c r="K1947" s="8"/>
      <c r="L1947" s="8"/>
      <c r="M1947" s="8"/>
    </row>
    <row r="1948" spans="1:13" s="11" customFormat="1">
      <c r="A1948" s="8"/>
      <c r="B1948" s="8"/>
      <c r="C1948" s="8"/>
      <c r="D1948" s="8"/>
      <c r="E1948" s="18"/>
      <c r="F1948" s="18"/>
      <c r="G1948" s="8"/>
      <c r="H1948" s="8"/>
      <c r="I1948" s="117"/>
      <c r="J1948" s="120"/>
      <c r="K1948" s="8"/>
      <c r="L1948" s="8"/>
      <c r="M1948" s="19"/>
    </row>
    <row r="1949" spans="1:13" s="11" customFormat="1">
      <c r="A1949" s="8"/>
      <c r="B1949" s="8"/>
      <c r="C1949" s="8"/>
      <c r="D1949" s="8"/>
      <c r="E1949" s="18"/>
      <c r="F1949" s="18"/>
      <c r="G1949" s="10"/>
      <c r="H1949" s="10"/>
      <c r="I1949" s="10"/>
      <c r="J1949" s="10"/>
      <c r="K1949" s="19"/>
      <c r="L1949" s="8"/>
      <c r="M1949" s="19"/>
    </row>
    <row r="1950" spans="1:13" s="11" customFormat="1">
      <c r="A1950" s="8"/>
      <c r="B1950" s="8"/>
      <c r="C1950" s="8"/>
      <c r="D1950" s="8"/>
      <c r="E1950" s="18"/>
      <c r="F1950" s="18"/>
      <c r="G1950" s="117"/>
      <c r="H1950" s="8"/>
      <c r="I1950" s="10"/>
      <c r="J1950" s="10"/>
      <c r="K1950" s="10"/>
      <c r="L1950" s="10"/>
      <c r="M1950" s="20"/>
    </row>
    <row r="1951" spans="1:13" s="11" customFormat="1">
      <c r="A1951" s="8"/>
      <c r="B1951" s="8"/>
      <c r="C1951" s="8"/>
      <c r="D1951" s="8"/>
      <c r="E1951" s="18"/>
      <c r="F1951" s="18"/>
      <c r="G1951" s="117"/>
      <c r="H1951" s="8"/>
      <c r="I1951" s="117"/>
      <c r="J1951" s="117"/>
      <c r="K1951" s="10"/>
      <c r="L1951" s="10"/>
      <c r="M1951" s="19"/>
    </row>
    <row r="1952" spans="1:13" s="11" customFormat="1">
      <c r="A1952" s="8"/>
      <c r="B1952" s="8"/>
      <c r="C1952" s="8"/>
      <c r="D1952" s="8"/>
      <c r="E1952" s="121"/>
      <c r="F1952" s="18"/>
      <c r="G1952" s="117"/>
      <c r="H1952" s="8"/>
      <c r="I1952" s="8"/>
      <c r="J1952" s="8"/>
      <c r="K1952" s="10"/>
      <c r="L1952" s="10"/>
      <c r="M1952" s="19"/>
    </row>
    <row r="1953" spans="1:13" s="11" customFormat="1">
      <c r="A1953" s="8"/>
      <c r="B1953" s="8"/>
      <c r="C1953" s="8"/>
      <c r="D1953" s="8"/>
      <c r="E1953" s="121"/>
      <c r="F1953" s="18"/>
      <c r="G1953" s="117"/>
      <c r="H1953" s="8"/>
      <c r="I1953" s="8"/>
      <c r="J1953" s="8"/>
      <c r="K1953" s="10"/>
      <c r="L1953" s="10"/>
      <c r="M1953" s="19"/>
    </row>
    <row r="1954" spans="1:13" s="11" customFormat="1">
      <c r="A1954" s="8"/>
      <c r="B1954" s="8"/>
      <c r="C1954" s="8"/>
      <c r="D1954" s="8"/>
      <c r="E1954" s="18"/>
      <c r="F1954" s="18"/>
      <c r="G1954" s="117"/>
      <c r="H1954" s="20"/>
      <c r="I1954" s="10"/>
      <c r="J1954" s="10"/>
      <c r="K1954" s="10"/>
      <c r="L1954" s="10"/>
      <c r="M1954" s="19"/>
    </row>
    <row r="1955" spans="1:13" s="11" customFormat="1">
      <c r="A1955" s="8"/>
      <c r="B1955" s="8"/>
      <c r="C1955" s="8"/>
      <c r="D1955" s="8"/>
      <c r="E1955" s="122"/>
      <c r="F1955" s="18"/>
      <c r="G1955" s="120"/>
      <c r="H1955" s="20"/>
      <c r="I1955" s="10"/>
      <c r="J1955" s="10"/>
      <c r="K1955" s="10"/>
      <c r="L1955" s="10"/>
      <c r="M1955" s="19"/>
    </row>
    <row r="1956" spans="1:13" s="11" customFormat="1">
      <c r="A1956" s="8"/>
      <c r="B1956" s="8"/>
      <c r="C1956" s="8"/>
      <c r="D1956" s="8"/>
      <c r="E1956" s="18"/>
      <c r="F1956" s="18"/>
      <c r="G1956" s="117"/>
      <c r="H1956" s="20"/>
      <c r="I1956" s="117"/>
      <c r="J1956" s="117"/>
      <c r="K1956" s="10"/>
      <c r="L1956" s="10"/>
      <c r="M1956" s="19"/>
    </row>
    <row r="1957" spans="1:13" s="11" customFormat="1">
      <c r="A1957" s="8"/>
      <c r="B1957" s="128"/>
      <c r="C1957" s="8"/>
      <c r="D1957" s="8"/>
      <c r="E1957" s="18"/>
      <c r="F1957" s="18"/>
      <c r="G1957" s="117"/>
      <c r="H1957" s="8"/>
      <c r="I1957" s="8"/>
      <c r="J1957" s="8"/>
      <c r="K1957" s="19"/>
      <c r="L1957" s="19"/>
      <c r="M1957" s="19"/>
    </row>
    <row r="1958" spans="1:13" s="11" customFormat="1">
      <c r="A1958" s="8"/>
      <c r="B1958" s="8"/>
      <c r="C1958" s="8"/>
      <c r="D1958" s="8"/>
      <c r="E1958" s="18"/>
      <c r="F1958" s="18"/>
      <c r="G1958" s="8"/>
      <c r="H1958" s="8"/>
      <c r="I1958" s="8"/>
      <c r="J1958" s="8"/>
      <c r="K1958" s="8"/>
      <c r="L1958" s="8"/>
      <c r="M1958" s="8"/>
    </row>
    <row r="1959" spans="1:13" s="11" customFormat="1">
      <c r="A1959" s="8"/>
      <c r="B1959" s="8"/>
      <c r="C1959" s="8"/>
      <c r="D1959" s="8"/>
      <c r="E1959" s="18"/>
      <c r="F1959" s="18"/>
      <c r="G1959" s="8"/>
      <c r="H1959" s="8"/>
      <c r="I1959" s="8"/>
      <c r="J1959" s="8"/>
      <c r="K1959" s="8"/>
      <c r="L1959" s="8"/>
      <c r="M1959" s="8"/>
    </row>
    <row r="1960" spans="1:13" s="11" customFormat="1">
      <c r="A1960" s="8"/>
      <c r="B1960" s="8"/>
      <c r="C1960" s="8"/>
      <c r="D1960" s="8"/>
      <c r="E1960" s="18"/>
      <c r="F1960" s="18"/>
      <c r="G1960" s="8"/>
      <c r="H1960" s="8"/>
      <c r="I1960" s="117"/>
      <c r="J1960" s="120"/>
      <c r="K1960" s="8"/>
      <c r="L1960" s="8"/>
      <c r="M1960" s="19"/>
    </row>
    <row r="1961" spans="1:13" s="11" customFormat="1">
      <c r="A1961" s="8"/>
      <c r="B1961" s="8"/>
      <c r="C1961" s="8"/>
      <c r="D1961" s="8"/>
      <c r="E1961" s="18"/>
      <c r="F1961" s="18"/>
      <c r="G1961" s="10"/>
      <c r="H1961" s="10"/>
      <c r="I1961" s="10"/>
      <c r="J1961" s="10"/>
      <c r="K1961" s="19"/>
      <c r="L1961" s="8"/>
      <c r="M1961" s="19"/>
    </row>
    <row r="1962" spans="1:13" s="11" customFormat="1">
      <c r="A1962" s="87"/>
      <c r="B1962" s="87"/>
      <c r="C1962" s="8"/>
      <c r="D1962" s="87"/>
      <c r="E1962" s="87"/>
      <c r="F1962" s="87"/>
      <c r="G1962" s="87"/>
      <c r="H1962" s="87"/>
      <c r="I1962" s="87"/>
      <c r="J1962" s="87"/>
      <c r="K1962" s="87"/>
      <c r="L1962" s="87"/>
      <c r="M1962" s="87"/>
    </row>
    <row r="1963" spans="1:13" s="11" customFormat="1">
      <c r="A1963" s="8"/>
      <c r="B1963" s="8"/>
      <c r="C1963" s="8"/>
      <c r="D1963" s="8"/>
      <c r="E1963" s="18"/>
      <c r="F1963" s="18"/>
      <c r="G1963" s="117"/>
      <c r="H1963" s="8"/>
      <c r="I1963" s="10"/>
      <c r="J1963" s="10"/>
      <c r="K1963" s="10"/>
      <c r="L1963" s="10"/>
      <c r="M1963" s="20"/>
    </row>
    <row r="1964" spans="1:13" s="11" customFormat="1">
      <c r="A1964" s="8"/>
      <c r="B1964" s="8"/>
      <c r="C1964" s="87"/>
      <c r="D1964" s="8"/>
      <c r="E1964" s="18"/>
      <c r="F1964" s="18"/>
      <c r="G1964" s="117"/>
      <c r="H1964" s="8"/>
      <c r="I1964" s="117"/>
      <c r="J1964" s="117"/>
      <c r="K1964" s="10"/>
      <c r="L1964" s="10"/>
      <c r="M1964" s="19"/>
    </row>
    <row r="1965" spans="1:13" s="11" customFormat="1">
      <c r="A1965" s="8"/>
      <c r="B1965" s="8"/>
      <c r="C1965" s="8"/>
      <c r="D1965" s="8"/>
      <c r="E1965" s="121"/>
      <c r="F1965" s="18"/>
      <c r="G1965" s="117"/>
      <c r="H1965" s="8"/>
      <c r="I1965" s="8"/>
      <c r="J1965" s="8"/>
      <c r="K1965" s="10"/>
      <c r="L1965" s="10"/>
      <c r="M1965" s="19"/>
    </row>
    <row r="1966" spans="1:13" s="11" customFormat="1">
      <c r="A1966" s="8"/>
      <c r="B1966" s="8"/>
      <c r="C1966" s="8"/>
      <c r="D1966" s="8"/>
      <c r="E1966" s="121"/>
      <c r="F1966" s="18"/>
      <c r="G1966" s="117"/>
      <c r="H1966" s="8"/>
      <c r="I1966" s="8"/>
      <c r="J1966" s="8"/>
      <c r="K1966" s="10"/>
      <c r="L1966" s="10"/>
      <c r="M1966" s="19"/>
    </row>
    <row r="1967" spans="1:13" s="11" customFormat="1">
      <c r="A1967" s="8"/>
      <c r="B1967" s="8"/>
      <c r="C1967" s="8"/>
      <c r="D1967" s="8"/>
      <c r="E1967" s="18"/>
      <c r="F1967" s="18"/>
      <c r="G1967" s="117"/>
      <c r="H1967" s="20"/>
      <c r="I1967" s="10"/>
      <c r="J1967" s="10"/>
      <c r="K1967" s="10"/>
      <c r="L1967" s="10"/>
      <c r="M1967" s="19"/>
    </row>
    <row r="1968" spans="1:13" s="11" customFormat="1">
      <c r="A1968" s="8"/>
      <c r="B1968" s="8"/>
      <c r="C1968" s="8"/>
      <c r="D1968" s="8"/>
      <c r="E1968" s="122"/>
      <c r="F1968" s="18"/>
      <c r="G1968" s="120"/>
      <c r="H1968" s="20"/>
      <c r="I1968" s="10"/>
      <c r="J1968" s="10"/>
      <c r="K1968" s="10"/>
      <c r="L1968" s="10"/>
      <c r="M1968" s="19"/>
    </row>
    <row r="1969" spans="1:13" s="11" customFormat="1">
      <c r="A1969" s="8"/>
      <c r="B1969" s="8"/>
      <c r="C1969" s="8"/>
      <c r="D1969" s="8"/>
      <c r="E1969" s="18"/>
      <c r="F1969" s="18"/>
      <c r="G1969" s="117"/>
      <c r="H1969" s="20"/>
      <c r="I1969" s="117"/>
      <c r="J1969" s="117"/>
      <c r="K1969" s="10"/>
      <c r="L1969" s="10"/>
      <c r="M1969" s="19"/>
    </row>
    <row r="1970" spans="1:13" s="11" customFormat="1">
      <c r="A1970" s="8"/>
      <c r="B1970" s="128"/>
      <c r="C1970" s="8"/>
      <c r="D1970" s="8"/>
      <c r="E1970" s="18"/>
      <c r="F1970" s="18"/>
      <c r="G1970" s="117"/>
      <c r="H1970" s="8"/>
      <c r="I1970" s="8"/>
      <c r="J1970" s="8"/>
      <c r="K1970" s="19"/>
      <c r="L1970" s="19"/>
      <c r="M1970" s="19"/>
    </row>
    <row r="1971" spans="1:13" s="11" customFormat="1">
      <c r="A1971" s="8"/>
      <c r="B1971" s="128"/>
      <c r="C1971" s="8"/>
      <c r="D1971" s="8"/>
      <c r="E1971" s="18"/>
      <c r="F1971" s="18"/>
      <c r="G1971" s="117"/>
      <c r="H1971" s="8"/>
      <c r="I1971" s="8"/>
      <c r="J1971" s="8"/>
      <c r="K1971" s="19"/>
      <c r="L1971" s="19"/>
      <c r="M1971" s="19"/>
    </row>
    <row r="1972" spans="1:13" s="11" customFormat="1">
      <c r="A1972" s="8"/>
      <c r="B1972" s="128"/>
      <c r="C1972" s="8"/>
      <c r="D1972" s="8"/>
      <c r="E1972" s="18"/>
      <c r="F1972" s="18"/>
      <c r="G1972" s="117"/>
      <c r="H1972" s="8"/>
      <c r="I1972" s="8"/>
      <c r="J1972" s="8"/>
      <c r="K1972" s="19"/>
      <c r="L1972" s="19"/>
      <c r="M1972" s="19"/>
    </row>
    <row r="1973" spans="1:13" s="11" customFormat="1">
      <c r="A1973" s="8"/>
      <c r="B1973" s="8"/>
      <c r="C1973" s="8"/>
      <c r="D1973" s="8"/>
      <c r="E1973" s="18"/>
      <c r="F1973" s="18"/>
    </row>
    <row r="1974" spans="1:13" s="11" customFormat="1">
      <c r="A1974" s="8"/>
      <c r="B1974" s="8"/>
      <c r="C1974" s="8"/>
      <c r="D1974" s="8"/>
      <c r="E1974" s="18"/>
      <c r="F1974" s="18"/>
      <c r="G1974" s="8"/>
      <c r="H1974" s="8"/>
      <c r="I1974" s="117"/>
      <c r="J1974" s="120"/>
      <c r="K1974" s="8"/>
      <c r="L1974" s="8"/>
      <c r="M1974" s="19"/>
    </row>
    <row r="1975" spans="1:13" s="11" customFormat="1">
      <c r="A1975" s="8"/>
      <c r="B1975" s="8"/>
      <c r="C1975" s="8"/>
      <c r="D1975" s="8"/>
      <c r="E1975" s="18"/>
      <c r="F1975" s="18"/>
      <c r="G1975" s="8"/>
      <c r="H1975" s="8"/>
      <c r="I1975" s="117"/>
      <c r="J1975" s="120"/>
      <c r="K1975" s="8"/>
      <c r="L1975" s="8"/>
      <c r="M1975" s="19"/>
    </row>
    <row r="1976" spans="1:13" s="11" customFormat="1">
      <c r="A1976" s="8"/>
      <c r="B1976" s="8"/>
      <c r="C1976" s="8"/>
      <c r="D1976" s="8"/>
      <c r="E1976" s="18"/>
      <c r="F1976" s="18"/>
      <c r="G1976" s="10"/>
      <c r="H1976" s="10"/>
      <c r="I1976" s="10"/>
      <c r="J1976" s="10"/>
      <c r="K1976" s="19"/>
      <c r="L1976" s="8"/>
      <c r="M1976" s="19"/>
    </row>
    <row r="1977" spans="1:13" s="11" customFormat="1">
      <c r="A1977" s="8"/>
      <c r="B1977" s="8"/>
      <c r="C1977" s="8"/>
      <c r="D1977" s="8"/>
      <c r="E1977" s="18"/>
      <c r="F1977" s="18"/>
      <c r="G1977" s="117"/>
      <c r="H1977" s="8"/>
      <c r="I1977" s="10"/>
      <c r="J1977" s="10"/>
      <c r="K1977" s="10"/>
      <c r="L1977" s="10"/>
      <c r="M1977" s="20"/>
    </row>
    <row r="1978" spans="1:13" s="11" customFormat="1">
      <c r="A1978" s="8"/>
      <c r="B1978" s="8"/>
      <c r="C1978" s="8"/>
      <c r="D1978" s="8"/>
      <c r="E1978" s="18"/>
      <c r="F1978" s="18"/>
      <c r="G1978" s="117"/>
      <c r="H1978" s="8"/>
      <c r="I1978" s="117"/>
      <c r="J1978" s="117"/>
      <c r="K1978" s="10"/>
      <c r="L1978" s="10"/>
      <c r="M1978" s="19"/>
    </row>
    <row r="1979" spans="1:13" s="11" customFormat="1">
      <c r="A1979" s="8"/>
      <c r="B1979" s="8"/>
      <c r="C1979" s="8"/>
      <c r="D1979" s="8"/>
      <c r="E1979" s="121"/>
      <c r="F1979" s="18"/>
      <c r="G1979" s="117"/>
      <c r="H1979" s="8"/>
      <c r="I1979" s="8"/>
      <c r="J1979" s="8"/>
      <c r="K1979" s="10"/>
      <c r="L1979" s="10"/>
      <c r="M1979" s="19"/>
    </row>
    <row r="1980" spans="1:13" s="11" customFormat="1">
      <c r="A1980" s="8"/>
      <c r="B1980" s="8"/>
      <c r="C1980" s="8"/>
      <c r="D1980" s="8"/>
      <c r="E1980" s="121"/>
      <c r="F1980" s="18"/>
      <c r="G1980" s="117"/>
      <c r="H1980" s="8"/>
      <c r="I1980" s="8"/>
      <c r="J1980" s="8"/>
      <c r="K1980" s="10"/>
      <c r="L1980" s="10"/>
      <c r="M1980" s="19"/>
    </row>
    <row r="1981" spans="1:13" s="11" customFormat="1">
      <c r="A1981" s="8"/>
      <c r="B1981" s="8"/>
      <c r="C1981" s="8"/>
      <c r="D1981" s="8"/>
      <c r="E1981" s="18"/>
      <c r="F1981" s="18"/>
      <c r="G1981" s="117"/>
      <c r="H1981" s="20"/>
      <c r="I1981" s="10"/>
      <c r="J1981" s="10"/>
      <c r="K1981" s="10"/>
      <c r="L1981" s="10"/>
      <c r="M1981" s="19"/>
    </row>
    <row r="1982" spans="1:13" s="11" customFormat="1">
      <c r="A1982" s="8"/>
      <c r="B1982" s="8"/>
      <c r="C1982" s="8"/>
      <c r="D1982" s="8"/>
      <c r="E1982" s="18"/>
      <c r="F1982" s="18"/>
      <c r="G1982" s="120"/>
      <c r="H1982" s="20"/>
      <c r="I1982" s="10"/>
      <c r="J1982" s="10"/>
      <c r="K1982" s="10"/>
      <c r="L1982" s="10"/>
      <c r="M1982" s="19"/>
    </row>
    <row r="1983" spans="1:13" s="11" customFormat="1">
      <c r="A1983" s="8"/>
      <c r="B1983" s="8"/>
      <c r="C1983" s="8"/>
      <c r="D1983" s="8"/>
      <c r="E1983" s="18"/>
      <c r="F1983" s="18"/>
      <c r="G1983" s="117"/>
      <c r="H1983" s="20"/>
      <c r="I1983" s="117"/>
      <c r="J1983" s="117"/>
      <c r="K1983" s="10"/>
      <c r="L1983" s="10"/>
      <c r="M1983" s="19"/>
    </row>
    <row r="1984" spans="1:13" s="11" customFormat="1">
      <c r="A1984" s="8"/>
      <c r="B1984" s="128"/>
      <c r="C1984" s="8"/>
      <c r="D1984" s="8"/>
      <c r="E1984" s="18"/>
      <c r="F1984" s="18"/>
      <c r="G1984" s="117"/>
      <c r="H1984" s="8"/>
      <c r="I1984" s="8"/>
      <c r="J1984" s="8"/>
      <c r="K1984" s="19"/>
      <c r="L1984" s="19"/>
      <c r="M1984" s="19"/>
    </row>
    <row r="1985" spans="1:13" s="11" customFormat="1">
      <c r="A1985" s="8"/>
      <c r="B1985" s="8"/>
      <c r="C1985" s="8"/>
      <c r="D1985" s="8"/>
      <c r="E1985" s="18"/>
      <c r="F1985" s="18"/>
    </row>
    <row r="1986" spans="1:13" s="11" customFormat="1">
      <c r="A1986" s="8"/>
      <c r="B1986" s="8"/>
      <c r="C1986" s="8"/>
      <c r="D1986" s="8"/>
      <c r="E1986" s="18"/>
      <c r="F1986" s="18"/>
      <c r="G1986" s="8"/>
      <c r="H1986" s="8"/>
      <c r="I1986" s="117"/>
      <c r="J1986" s="120"/>
      <c r="K1986" s="8"/>
      <c r="L1986" s="8"/>
      <c r="M1986" s="19"/>
    </row>
    <row r="1987" spans="1:13" s="11" customFormat="1">
      <c r="A1987" s="8"/>
      <c r="B1987" s="8"/>
      <c r="C1987" s="8"/>
      <c r="D1987" s="8"/>
      <c r="E1987" s="18"/>
      <c r="F1987" s="18"/>
      <c r="G1987" s="8"/>
      <c r="H1987" s="8"/>
      <c r="I1987" s="117"/>
      <c r="J1987" s="120"/>
      <c r="K1987" s="8"/>
      <c r="L1987" s="8"/>
      <c r="M1987" s="19"/>
    </row>
    <row r="1988" spans="1:13" s="11" customFormat="1">
      <c r="A1988" s="8"/>
      <c r="B1988" s="8"/>
      <c r="C1988" s="8"/>
      <c r="D1988" s="8"/>
      <c r="E1988" s="18"/>
      <c r="F1988" s="18"/>
      <c r="G1988" s="10"/>
      <c r="H1988" s="10"/>
      <c r="I1988" s="10"/>
      <c r="J1988" s="10"/>
      <c r="K1988" s="19"/>
      <c r="L1988" s="8"/>
      <c r="M1988" s="19"/>
    </row>
    <row r="1989" spans="1:13" s="11" customFormat="1">
      <c r="A1989" s="8"/>
      <c r="B1989" s="8"/>
      <c r="C1989" s="8"/>
      <c r="D1989" s="8"/>
      <c r="E1989" s="18"/>
      <c r="F1989" s="18"/>
      <c r="G1989" s="117"/>
      <c r="H1989" s="8"/>
      <c r="I1989" s="10"/>
      <c r="J1989" s="10"/>
      <c r="K1989" s="10"/>
      <c r="L1989" s="10"/>
      <c r="M1989" s="20"/>
    </row>
    <row r="1990" spans="1:13" s="11" customFormat="1">
      <c r="A1990" s="8"/>
      <c r="B1990" s="8"/>
      <c r="C1990" s="8"/>
      <c r="D1990" s="8"/>
      <c r="E1990" s="18"/>
      <c r="F1990" s="18"/>
      <c r="G1990" s="117"/>
      <c r="H1990" s="8"/>
      <c r="I1990" s="117"/>
      <c r="J1990" s="117"/>
      <c r="K1990" s="10"/>
      <c r="L1990" s="10"/>
      <c r="M1990" s="19"/>
    </row>
    <row r="1991" spans="1:13" s="11" customFormat="1">
      <c r="A1991" s="8"/>
      <c r="B1991" s="8"/>
      <c r="C1991" s="8"/>
      <c r="D1991" s="8"/>
      <c r="E1991" s="121"/>
      <c r="F1991" s="18"/>
      <c r="G1991" s="117"/>
      <c r="H1991" s="8"/>
      <c r="I1991" s="8"/>
      <c r="J1991" s="8"/>
      <c r="K1991" s="10"/>
      <c r="L1991" s="10"/>
      <c r="M1991" s="19"/>
    </row>
    <row r="1992" spans="1:13" s="11" customFormat="1">
      <c r="A1992" s="8"/>
      <c r="B1992" s="8"/>
      <c r="C1992" s="8"/>
      <c r="D1992" s="8"/>
      <c r="E1992" s="121"/>
      <c r="F1992" s="18"/>
      <c r="G1992" s="117"/>
      <c r="H1992" s="8"/>
      <c r="I1992" s="8"/>
      <c r="J1992" s="8"/>
      <c r="K1992" s="10"/>
      <c r="L1992" s="10"/>
      <c r="M1992" s="19"/>
    </row>
    <row r="1993" spans="1:13" s="11" customFormat="1">
      <c r="A1993" s="8"/>
      <c r="B1993" s="8"/>
      <c r="C1993" s="8"/>
      <c r="D1993" s="8"/>
      <c r="E1993" s="18"/>
      <c r="F1993" s="18"/>
      <c r="G1993" s="117"/>
      <c r="H1993" s="20"/>
      <c r="I1993" s="10"/>
      <c r="J1993" s="10"/>
      <c r="K1993" s="10"/>
      <c r="L1993" s="10"/>
      <c r="M1993" s="19"/>
    </row>
    <row r="1994" spans="1:13" s="11" customFormat="1">
      <c r="A1994" s="8"/>
      <c r="B1994" s="8"/>
      <c r="C1994" s="8"/>
      <c r="D1994" s="8"/>
      <c r="E1994" s="18"/>
      <c r="F1994" s="18"/>
      <c r="G1994" s="120"/>
      <c r="H1994" s="20"/>
      <c r="I1994" s="10"/>
      <c r="J1994" s="10"/>
      <c r="K1994" s="10"/>
      <c r="L1994" s="10"/>
      <c r="M1994" s="19"/>
    </row>
    <row r="1995" spans="1:13" s="11" customFormat="1">
      <c r="A1995" s="8"/>
      <c r="B1995" s="8"/>
      <c r="C1995" s="8"/>
      <c r="D1995" s="8"/>
      <c r="E1995" s="18"/>
      <c r="F1995" s="18"/>
      <c r="G1995" s="117"/>
      <c r="H1995" s="20"/>
      <c r="I1995" s="117"/>
      <c r="J1995" s="117"/>
      <c r="K1995" s="10"/>
      <c r="L1995" s="10"/>
      <c r="M1995" s="19"/>
    </row>
    <row r="1996" spans="1:13" s="11" customFormat="1">
      <c r="A1996" s="8"/>
      <c r="B1996" s="128"/>
      <c r="C1996" s="8"/>
      <c r="D1996" s="8"/>
      <c r="E1996" s="18"/>
      <c r="F1996" s="18"/>
      <c r="G1996" s="117"/>
      <c r="H1996" s="8"/>
      <c r="I1996" s="8"/>
      <c r="J1996" s="8"/>
      <c r="K1996" s="19"/>
      <c r="L1996" s="19"/>
      <c r="M1996" s="19"/>
    </row>
    <row r="1997" spans="1:13" s="11" customFormat="1">
      <c r="A1997" s="87"/>
      <c r="B1997" s="87"/>
      <c r="C1997" s="8"/>
      <c r="D1997" s="87"/>
      <c r="E1997" s="87"/>
      <c r="F1997" s="87"/>
      <c r="G1997" s="87"/>
      <c r="H1997" s="87"/>
      <c r="I1997" s="87"/>
      <c r="J1997" s="87"/>
      <c r="K1997" s="87"/>
      <c r="L1997" s="87"/>
      <c r="M1997" s="87"/>
    </row>
    <row r="1998" spans="1:13" s="11" customFormat="1">
      <c r="A1998" s="8"/>
      <c r="B1998" s="8"/>
      <c r="C1998" s="8"/>
      <c r="D1998" s="8"/>
      <c r="E1998" s="18"/>
      <c r="F1998" s="18"/>
    </row>
    <row r="1999" spans="1:13" s="11" customFormat="1">
      <c r="A1999" s="8"/>
      <c r="B1999" s="8"/>
      <c r="C1999" s="87"/>
      <c r="D1999" s="8"/>
      <c r="E1999" s="18"/>
      <c r="F1999" s="18"/>
      <c r="G1999" s="8"/>
      <c r="H1999" s="8"/>
      <c r="I1999" s="117"/>
      <c r="J1999" s="120"/>
      <c r="K1999" s="8"/>
      <c r="L1999" s="8"/>
      <c r="M1999" s="19"/>
    </row>
    <row r="2000" spans="1:13" s="11" customFormat="1">
      <c r="A2000" s="8"/>
      <c r="B2000" s="8"/>
      <c r="C2000" s="8"/>
      <c r="D2000" s="8"/>
      <c r="E2000" s="18"/>
      <c r="F2000" s="18"/>
      <c r="G2000" s="8"/>
      <c r="H2000" s="8"/>
      <c r="I2000" s="117"/>
      <c r="J2000" s="120"/>
      <c r="K2000" s="8"/>
      <c r="L2000" s="8"/>
      <c r="M2000" s="19"/>
    </row>
    <row r="2001" spans="1:13" s="11" customFormat="1">
      <c r="A2001" s="8"/>
      <c r="B2001" s="8"/>
      <c r="C2001" s="8"/>
      <c r="D2001" s="8"/>
      <c r="E2001" s="18"/>
      <c r="F2001" s="18"/>
      <c r="G2001" s="10"/>
      <c r="H2001" s="10"/>
      <c r="I2001" s="10"/>
      <c r="J2001" s="10"/>
      <c r="K2001" s="19"/>
      <c r="L2001" s="8"/>
      <c r="M2001" s="19"/>
    </row>
    <row r="2002" spans="1:13" s="11" customFormat="1">
      <c r="A2002" s="8"/>
      <c r="B2002" s="8"/>
      <c r="C2002" s="8"/>
      <c r="D2002" s="8"/>
      <c r="E2002" s="18"/>
      <c r="F2002" s="18"/>
      <c r="G2002" s="117"/>
      <c r="H2002" s="8"/>
      <c r="I2002" s="10"/>
      <c r="J2002" s="10"/>
      <c r="K2002" s="10"/>
      <c r="L2002" s="10"/>
      <c r="M2002" s="20"/>
    </row>
    <row r="2003" spans="1:13" s="11" customFormat="1">
      <c r="A2003" s="8"/>
      <c r="B2003" s="8"/>
      <c r="C2003" s="8"/>
      <c r="D2003" s="8"/>
      <c r="E2003" s="18"/>
      <c r="F2003" s="18"/>
      <c r="G2003" s="117"/>
      <c r="H2003" s="8"/>
      <c r="I2003" s="117"/>
      <c r="J2003" s="117"/>
      <c r="K2003" s="10"/>
      <c r="L2003" s="10"/>
      <c r="M2003" s="19"/>
    </row>
    <row r="2004" spans="1:13" s="11" customFormat="1">
      <c r="A2004" s="8"/>
      <c r="B2004" s="8"/>
      <c r="C2004" s="8"/>
      <c r="D2004" s="8"/>
      <c r="E2004" s="121"/>
      <c r="F2004" s="18"/>
      <c r="G2004" s="117"/>
      <c r="H2004" s="8"/>
      <c r="I2004" s="8"/>
      <c r="J2004" s="8"/>
      <c r="K2004" s="10"/>
      <c r="L2004" s="10"/>
      <c r="M2004" s="19"/>
    </row>
    <row r="2005" spans="1:13" s="11" customFormat="1">
      <c r="A2005" s="8"/>
      <c r="B2005" s="8"/>
      <c r="C2005" s="8"/>
      <c r="D2005" s="8"/>
      <c r="E2005" s="121"/>
      <c r="F2005" s="18"/>
      <c r="G2005" s="117"/>
      <c r="H2005" s="8"/>
      <c r="I2005" s="8"/>
      <c r="J2005" s="8"/>
      <c r="K2005" s="10"/>
      <c r="L2005" s="10"/>
      <c r="M2005" s="19"/>
    </row>
    <row r="2006" spans="1:13" s="11" customFormat="1">
      <c r="A2006" s="8"/>
      <c r="B2006" s="8"/>
      <c r="C2006" s="8"/>
      <c r="D2006" s="8"/>
      <c r="E2006" s="18"/>
      <c r="F2006" s="18"/>
      <c r="G2006" s="117"/>
      <c r="H2006" s="20"/>
      <c r="I2006" s="10"/>
      <c r="J2006" s="10"/>
      <c r="K2006" s="10"/>
      <c r="L2006" s="10"/>
      <c r="M2006" s="19"/>
    </row>
    <row r="2007" spans="1:13" s="11" customFormat="1">
      <c r="A2007" s="8"/>
      <c r="B2007" s="8"/>
      <c r="C2007" s="8"/>
      <c r="D2007" s="8"/>
      <c r="E2007" s="18"/>
      <c r="F2007" s="18"/>
      <c r="G2007" s="120"/>
      <c r="H2007" s="20"/>
      <c r="I2007" s="10"/>
      <c r="J2007" s="10"/>
      <c r="K2007" s="10"/>
      <c r="L2007" s="10"/>
      <c r="M2007" s="19"/>
    </row>
    <row r="2008" spans="1:13" s="11" customFormat="1">
      <c r="A2008" s="8"/>
      <c r="B2008" s="8"/>
      <c r="C2008" s="8"/>
      <c r="D2008" s="8"/>
      <c r="E2008" s="18"/>
      <c r="F2008" s="18"/>
      <c r="G2008" s="117"/>
      <c r="H2008" s="20"/>
      <c r="I2008" s="117"/>
      <c r="J2008" s="117"/>
      <c r="K2008" s="10"/>
      <c r="L2008" s="10"/>
      <c r="M2008" s="19"/>
    </row>
    <row r="2009" spans="1:13" s="11" customFormat="1">
      <c r="A2009" s="8"/>
      <c r="B2009" s="128"/>
      <c r="C2009" s="8"/>
      <c r="D2009" s="8"/>
      <c r="E2009" s="18"/>
      <c r="F2009" s="18"/>
      <c r="G2009" s="117"/>
      <c r="H2009" s="8"/>
      <c r="I2009" s="8"/>
      <c r="J2009" s="8"/>
      <c r="K2009" s="19"/>
      <c r="L2009" s="19"/>
      <c r="M2009" s="19"/>
    </row>
    <row r="2010" spans="1:13" s="11" customFormat="1">
      <c r="A2010" s="8"/>
      <c r="B2010" s="8"/>
      <c r="C2010" s="8"/>
      <c r="D2010" s="8"/>
      <c r="E2010" s="18"/>
      <c r="F2010" s="18"/>
    </row>
    <row r="2011" spans="1:13" s="11" customFormat="1">
      <c r="A2011" s="8"/>
      <c r="B2011" s="8"/>
      <c r="C2011" s="8"/>
      <c r="D2011" s="8"/>
      <c r="E2011" s="18"/>
      <c r="F2011" s="18"/>
      <c r="G2011" s="8"/>
      <c r="H2011" s="8"/>
      <c r="I2011" s="117"/>
      <c r="J2011" s="120"/>
      <c r="K2011" s="8"/>
      <c r="L2011" s="8"/>
      <c r="M2011" s="19"/>
    </row>
    <row r="2012" spans="1:13" s="11" customFormat="1">
      <c r="A2012" s="8"/>
      <c r="B2012" s="8"/>
      <c r="C2012" s="8"/>
      <c r="D2012" s="8"/>
      <c r="E2012" s="18"/>
      <c r="F2012" s="18"/>
      <c r="G2012" s="8"/>
      <c r="H2012" s="8"/>
      <c r="I2012" s="117"/>
      <c r="J2012" s="120"/>
      <c r="K2012" s="8"/>
      <c r="L2012" s="8"/>
      <c r="M2012" s="19"/>
    </row>
    <row r="2013" spans="1:13" s="11" customFormat="1">
      <c r="A2013" s="8"/>
      <c r="B2013" s="8"/>
      <c r="C2013" s="8"/>
      <c r="D2013" s="8"/>
      <c r="E2013" s="18"/>
      <c r="F2013" s="18"/>
      <c r="G2013" s="10"/>
      <c r="H2013" s="10"/>
      <c r="I2013" s="10"/>
      <c r="J2013" s="10"/>
      <c r="K2013" s="19"/>
      <c r="L2013" s="8"/>
      <c r="M2013" s="19"/>
    </row>
    <row r="2014" spans="1:13" s="11" customFormat="1">
      <c r="A2014" s="8"/>
      <c r="B2014" s="8"/>
      <c r="C2014" s="8"/>
      <c r="D2014" s="8"/>
      <c r="E2014" s="18"/>
      <c r="F2014" s="18"/>
      <c r="G2014" s="117"/>
      <c r="H2014" s="8"/>
      <c r="I2014" s="10"/>
      <c r="J2014" s="10"/>
      <c r="K2014" s="10"/>
      <c r="L2014" s="10"/>
      <c r="M2014" s="20"/>
    </row>
    <row r="2015" spans="1:13" s="11" customFormat="1">
      <c r="A2015" s="8"/>
      <c r="B2015" s="8"/>
      <c r="C2015" s="8"/>
      <c r="D2015" s="8"/>
      <c r="E2015" s="18"/>
      <c r="F2015" s="18"/>
      <c r="G2015" s="117"/>
      <c r="H2015" s="8"/>
      <c r="I2015" s="117"/>
      <c r="J2015" s="117"/>
      <c r="K2015" s="10"/>
      <c r="L2015" s="10"/>
      <c r="M2015" s="19"/>
    </row>
    <row r="2016" spans="1:13" s="11" customFormat="1">
      <c r="A2016" s="8"/>
      <c r="B2016" s="8"/>
      <c r="C2016" s="8"/>
      <c r="D2016" s="8"/>
      <c r="E2016" s="121"/>
      <c r="F2016" s="18"/>
      <c r="G2016" s="117"/>
      <c r="H2016" s="8"/>
      <c r="I2016" s="8"/>
      <c r="J2016" s="8"/>
      <c r="K2016" s="10"/>
      <c r="L2016" s="10"/>
      <c r="M2016" s="19"/>
    </row>
    <row r="2017" spans="1:13" s="11" customFormat="1">
      <c r="A2017" s="8"/>
      <c r="B2017" s="8"/>
      <c r="C2017" s="8"/>
      <c r="D2017" s="8"/>
      <c r="E2017" s="121"/>
      <c r="F2017" s="18"/>
      <c r="G2017" s="117"/>
      <c r="H2017" s="8"/>
      <c r="I2017" s="8"/>
      <c r="J2017" s="8"/>
      <c r="K2017" s="10"/>
      <c r="L2017" s="10"/>
      <c r="M2017" s="19"/>
    </row>
    <row r="2018" spans="1:13" s="11" customFormat="1">
      <c r="A2018" s="8"/>
      <c r="B2018" s="8"/>
      <c r="C2018" s="8"/>
      <c r="D2018" s="8"/>
      <c r="E2018" s="18"/>
      <c r="F2018" s="18"/>
      <c r="G2018" s="117"/>
      <c r="H2018" s="20"/>
      <c r="I2018" s="10"/>
      <c r="J2018" s="10"/>
      <c r="K2018" s="10"/>
      <c r="L2018" s="10"/>
      <c r="M2018" s="19"/>
    </row>
    <row r="2019" spans="1:13" s="11" customFormat="1">
      <c r="A2019" s="8"/>
      <c r="B2019" s="8"/>
      <c r="C2019" s="8"/>
      <c r="D2019" s="8"/>
      <c r="E2019" s="18"/>
      <c r="F2019" s="18"/>
      <c r="G2019" s="120"/>
      <c r="H2019" s="20"/>
      <c r="I2019" s="10"/>
      <c r="J2019" s="10"/>
      <c r="K2019" s="10"/>
      <c r="L2019" s="10"/>
      <c r="M2019" s="19"/>
    </row>
    <row r="2020" spans="1:13" s="11" customFormat="1">
      <c r="A2020" s="8"/>
      <c r="B2020" s="8"/>
      <c r="C2020" s="8"/>
      <c r="D2020" s="8"/>
      <c r="E2020" s="18"/>
      <c r="F2020" s="18"/>
      <c r="G2020" s="117"/>
      <c r="H2020" s="20"/>
      <c r="I2020" s="117"/>
      <c r="J2020" s="117"/>
      <c r="K2020" s="10"/>
      <c r="L2020" s="10"/>
      <c r="M2020" s="19"/>
    </row>
    <row r="2021" spans="1:13" s="11" customFormat="1">
      <c r="A2021" s="8"/>
      <c r="B2021" s="128"/>
      <c r="C2021" s="8"/>
      <c r="D2021" s="8"/>
      <c r="E2021" s="18"/>
      <c r="F2021" s="18"/>
      <c r="G2021" s="117"/>
      <c r="H2021" s="8"/>
      <c r="I2021" s="8"/>
      <c r="J2021" s="8"/>
      <c r="K2021" s="19"/>
      <c r="L2021" s="19"/>
      <c r="M2021" s="19"/>
    </row>
    <row r="2022" spans="1:13" s="11" customFormat="1">
      <c r="A2022" s="8"/>
      <c r="B2022" s="8"/>
      <c r="C2022" s="8"/>
      <c r="D2022" s="8"/>
      <c r="E2022" s="18"/>
      <c r="F2022" s="18"/>
      <c r="G2022" s="8"/>
      <c r="H2022" s="8"/>
      <c r="I2022" s="8"/>
      <c r="J2022" s="8"/>
      <c r="K2022" s="8"/>
      <c r="L2022" s="8"/>
      <c r="M2022" s="8"/>
    </row>
    <row r="2023" spans="1:13" s="11" customFormat="1">
      <c r="A2023" s="8"/>
      <c r="B2023" s="8"/>
      <c r="C2023" s="8"/>
      <c r="D2023" s="8"/>
      <c r="E2023" s="18"/>
      <c r="F2023" s="18"/>
      <c r="G2023" s="8"/>
      <c r="H2023" s="8"/>
      <c r="I2023" s="8"/>
      <c r="J2023" s="8"/>
      <c r="K2023" s="8"/>
      <c r="L2023" s="8"/>
      <c r="M2023" s="8"/>
    </row>
    <row r="2024" spans="1:13" s="11" customFormat="1">
      <c r="A2024" s="8"/>
      <c r="B2024" s="8"/>
      <c r="C2024" s="8"/>
      <c r="D2024" s="8"/>
      <c r="E2024" s="18"/>
      <c r="F2024" s="18"/>
      <c r="G2024" s="8"/>
      <c r="H2024" s="8"/>
      <c r="I2024" s="117"/>
      <c r="J2024" s="120"/>
      <c r="K2024" s="8"/>
      <c r="L2024" s="8"/>
      <c r="M2024" s="19"/>
    </row>
    <row r="2025" spans="1:13" s="11" customFormat="1">
      <c r="A2025" s="8"/>
      <c r="B2025" s="8"/>
      <c r="C2025" s="8"/>
      <c r="D2025" s="8"/>
      <c r="E2025" s="18"/>
      <c r="F2025" s="18"/>
      <c r="G2025" s="10"/>
      <c r="H2025" s="10"/>
      <c r="I2025" s="10"/>
      <c r="J2025" s="10"/>
      <c r="K2025" s="19"/>
      <c r="L2025" s="8"/>
      <c r="M2025" s="19"/>
    </row>
    <row r="2026" spans="1:13" s="11" customFormat="1">
      <c r="A2026" s="8"/>
      <c r="B2026" s="8"/>
      <c r="C2026" s="8"/>
      <c r="D2026" s="8"/>
      <c r="E2026" s="18"/>
      <c r="F2026" s="18"/>
      <c r="G2026" s="117"/>
      <c r="H2026" s="8"/>
      <c r="I2026" s="10"/>
      <c r="J2026" s="10"/>
      <c r="K2026" s="10"/>
      <c r="L2026" s="10"/>
      <c r="M2026" s="20"/>
    </row>
    <row r="2027" spans="1:13" s="11" customFormat="1">
      <c r="A2027" s="8"/>
      <c r="B2027" s="8"/>
      <c r="C2027" s="8"/>
      <c r="D2027" s="8"/>
      <c r="E2027" s="18"/>
      <c r="F2027" s="18"/>
      <c r="G2027" s="117"/>
      <c r="H2027" s="8"/>
      <c r="I2027" s="117"/>
      <c r="J2027" s="117"/>
      <c r="K2027" s="10"/>
      <c r="L2027" s="10"/>
      <c r="M2027" s="19"/>
    </row>
    <row r="2028" spans="1:13" s="11" customFormat="1">
      <c r="A2028" s="8"/>
      <c r="B2028" s="8"/>
      <c r="C2028" s="8"/>
      <c r="D2028" s="8"/>
      <c r="E2028" s="121"/>
      <c r="F2028" s="18"/>
      <c r="G2028" s="117"/>
      <c r="H2028" s="8"/>
      <c r="I2028" s="8"/>
      <c r="J2028" s="8"/>
      <c r="K2028" s="10"/>
      <c r="L2028" s="10"/>
      <c r="M2028" s="19"/>
    </row>
    <row r="2029" spans="1:13" s="11" customFormat="1">
      <c r="A2029" s="8"/>
      <c r="B2029" s="8"/>
      <c r="C2029" s="8"/>
      <c r="D2029" s="8"/>
      <c r="E2029" s="121"/>
      <c r="F2029" s="18"/>
      <c r="G2029" s="117"/>
      <c r="H2029" s="8"/>
      <c r="I2029" s="8"/>
      <c r="J2029" s="8"/>
      <c r="K2029" s="10"/>
      <c r="L2029" s="10"/>
      <c r="M2029" s="19"/>
    </row>
    <row r="2030" spans="1:13" s="11" customFormat="1">
      <c r="A2030" s="8"/>
      <c r="B2030" s="8"/>
      <c r="C2030" s="8"/>
      <c r="D2030" s="8"/>
      <c r="E2030" s="18"/>
      <c r="F2030" s="18"/>
      <c r="G2030" s="117"/>
      <c r="H2030" s="20"/>
      <c r="I2030" s="10"/>
      <c r="J2030" s="10"/>
      <c r="K2030" s="10"/>
      <c r="L2030" s="10"/>
      <c r="M2030" s="19"/>
    </row>
    <row r="2031" spans="1:13" s="11" customFormat="1">
      <c r="A2031" s="8"/>
      <c r="B2031" s="8"/>
      <c r="C2031" s="8"/>
      <c r="D2031" s="8"/>
      <c r="E2031" s="122"/>
      <c r="F2031" s="18"/>
      <c r="G2031" s="120"/>
      <c r="H2031" s="20"/>
      <c r="I2031" s="10"/>
      <c r="J2031" s="10"/>
      <c r="K2031" s="10"/>
      <c r="L2031" s="10"/>
      <c r="M2031" s="19"/>
    </row>
    <row r="2032" spans="1:13" s="11" customFormat="1">
      <c r="A2032" s="87"/>
      <c r="B2032" s="87"/>
      <c r="C2032" s="8"/>
      <c r="D2032" s="87"/>
      <c r="E2032" s="87"/>
      <c r="F2032" s="87"/>
      <c r="G2032" s="87"/>
      <c r="H2032" s="87"/>
      <c r="I2032" s="87"/>
      <c r="J2032" s="87"/>
      <c r="K2032" s="87"/>
      <c r="L2032" s="87"/>
      <c r="M2032" s="87"/>
    </row>
    <row r="2033" spans="1:13" s="11" customFormat="1">
      <c r="A2033" s="8"/>
      <c r="B2033" s="8"/>
      <c r="C2033" s="8"/>
      <c r="D2033" s="8"/>
      <c r="E2033" s="18"/>
      <c r="F2033" s="18"/>
      <c r="G2033" s="117"/>
      <c r="H2033" s="20"/>
      <c r="I2033" s="117"/>
      <c r="J2033" s="117"/>
      <c r="K2033" s="10"/>
      <c r="L2033" s="10"/>
      <c r="M2033" s="19"/>
    </row>
    <row r="2034" spans="1:13" s="11" customFormat="1">
      <c r="A2034" s="8"/>
      <c r="B2034" s="128"/>
      <c r="C2034" s="87"/>
      <c r="D2034" s="8"/>
      <c r="E2034" s="18"/>
      <c r="F2034" s="18"/>
      <c r="G2034" s="117"/>
      <c r="H2034" s="8"/>
      <c r="I2034" s="8"/>
      <c r="J2034" s="8"/>
      <c r="K2034" s="19"/>
      <c r="L2034" s="19"/>
      <c r="M2034" s="19"/>
    </row>
    <row r="2035" spans="1:13" s="11" customFormat="1">
      <c r="A2035" s="8"/>
      <c r="B2035" s="8"/>
      <c r="C2035" s="8"/>
      <c r="D2035" s="8"/>
      <c r="E2035" s="18"/>
      <c r="F2035" s="18"/>
      <c r="G2035" s="8"/>
      <c r="H2035" s="8"/>
      <c r="I2035" s="8"/>
      <c r="J2035" s="8"/>
      <c r="K2035" s="8"/>
      <c r="L2035" s="8"/>
      <c r="M2035" s="8"/>
    </row>
    <row r="2036" spans="1:13" s="11" customFormat="1">
      <c r="A2036" s="8"/>
      <c r="B2036" s="8"/>
      <c r="C2036" s="8"/>
      <c r="D2036" s="8"/>
      <c r="E2036" s="18"/>
      <c r="F2036" s="18"/>
      <c r="G2036" s="8"/>
      <c r="H2036" s="8"/>
      <c r="I2036" s="8"/>
      <c r="J2036" s="8"/>
      <c r="K2036" s="8"/>
      <c r="L2036" s="8"/>
      <c r="M2036" s="8"/>
    </row>
    <row r="2037" spans="1:13" s="11" customFormat="1">
      <c r="A2037" s="8"/>
      <c r="B2037" s="8"/>
      <c r="C2037" s="8"/>
      <c r="D2037" s="8"/>
      <c r="E2037" s="18"/>
      <c r="F2037" s="18"/>
      <c r="G2037" s="8"/>
      <c r="H2037" s="8"/>
      <c r="I2037" s="117"/>
      <c r="J2037" s="120"/>
      <c r="K2037" s="8"/>
      <c r="L2037" s="8"/>
      <c r="M2037" s="19"/>
    </row>
    <row r="2038" spans="1:13" s="11" customFormat="1">
      <c r="A2038" s="8"/>
      <c r="B2038" s="8"/>
      <c r="C2038" s="8"/>
      <c r="D2038" s="8"/>
      <c r="E2038" s="18"/>
      <c r="F2038" s="18"/>
      <c r="G2038" s="10"/>
      <c r="H2038" s="10"/>
      <c r="I2038" s="10"/>
      <c r="J2038" s="10"/>
      <c r="K2038" s="19"/>
      <c r="L2038" s="8"/>
      <c r="M2038" s="19"/>
    </row>
    <row r="2039" spans="1:13" s="11" customFormat="1">
      <c r="A2039" s="8"/>
      <c r="B2039" s="8"/>
      <c r="C2039" s="8"/>
      <c r="D2039" s="8"/>
      <c r="E2039" s="18"/>
      <c r="F2039" s="18"/>
      <c r="G2039" s="117"/>
      <c r="H2039" s="8"/>
      <c r="I2039" s="10"/>
      <c r="J2039" s="10"/>
      <c r="K2039" s="10"/>
      <c r="L2039" s="10"/>
      <c r="M2039" s="20"/>
    </row>
    <row r="2040" spans="1:13" s="11" customFormat="1">
      <c r="A2040" s="8"/>
      <c r="B2040" s="8"/>
      <c r="C2040" s="8"/>
      <c r="D2040" s="8"/>
      <c r="E2040" s="18"/>
      <c r="F2040" s="18"/>
      <c r="G2040" s="117"/>
      <c r="H2040" s="8"/>
      <c r="I2040" s="117"/>
      <c r="J2040" s="117"/>
      <c r="K2040" s="10"/>
      <c r="L2040" s="10"/>
      <c r="M2040" s="19"/>
    </row>
    <row r="2041" spans="1:13" s="11" customFormat="1">
      <c r="A2041" s="8"/>
      <c r="B2041" s="8"/>
      <c r="C2041" s="8"/>
      <c r="D2041" s="8"/>
      <c r="E2041" s="121"/>
      <c r="F2041" s="18"/>
      <c r="G2041" s="117"/>
      <c r="H2041" s="8"/>
      <c r="I2041" s="8"/>
      <c r="J2041" s="8"/>
      <c r="K2041" s="10"/>
      <c r="L2041" s="10"/>
      <c r="M2041" s="19"/>
    </row>
    <row r="2042" spans="1:13" s="11" customFormat="1">
      <c r="A2042" s="8"/>
      <c r="B2042" s="8"/>
      <c r="C2042" s="8"/>
      <c r="D2042" s="8"/>
      <c r="E2042" s="121"/>
      <c r="F2042" s="18"/>
      <c r="G2042" s="117"/>
      <c r="H2042" s="8"/>
      <c r="I2042" s="8"/>
      <c r="J2042" s="8"/>
      <c r="K2042" s="10"/>
      <c r="L2042" s="10"/>
      <c r="M2042" s="19"/>
    </row>
    <row r="2043" spans="1:13" s="11" customFormat="1">
      <c r="A2043" s="8"/>
      <c r="B2043" s="8"/>
      <c r="C2043" s="8"/>
      <c r="D2043" s="8"/>
      <c r="E2043" s="18"/>
      <c r="F2043" s="18"/>
      <c r="G2043" s="117"/>
      <c r="H2043" s="20"/>
      <c r="I2043" s="10"/>
      <c r="J2043" s="10"/>
      <c r="K2043" s="10"/>
      <c r="L2043" s="10"/>
      <c r="M2043" s="19"/>
    </row>
    <row r="2044" spans="1:13" s="11" customFormat="1">
      <c r="A2044" s="8"/>
      <c r="B2044" s="8"/>
      <c r="C2044" s="8"/>
      <c r="D2044" s="8"/>
      <c r="E2044" s="122"/>
      <c r="F2044" s="18"/>
      <c r="G2044" s="120"/>
      <c r="H2044" s="20"/>
      <c r="I2044" s="10"/>
      <c r="J2044" s="10"/>
      <c r="K2044" s="10"/>
      <c r="L2044" s="10"/>
      <c r="M2044" s="19"/>
    </row>
    <row r="2045" spans="1:13" s="11" customFormat="1">
      <c r="A2045" s="8"/>
      <c r="B2045" s="8"/>
      <c r="C2045" s="8"/>
      <c r="D2045" s="8"/>
      <c r="E2045" s="18"/>
      <c r="F2045" s="18"/>
      <c r="G2045" s="117"/>
      <c r="H2045" s="20"/>
      <c r="I2045" s="117"/>
      <c r="J2045" s="117"/>
      <c r="K2045" s="10"/>
      <c r="L2045" s="10"/>
      <c r="M2045" s="19"/>
    </row>
    <row r="2046" spans="1:13" s="11" customFormat="1">
      <c r="A2046" s="8"/>
      <c r="B2046" s="128"/>
      <c r="C2046" s="8"/>
      <c r="D2046" s="8"/>
      <c r="E2046" s="18"/>
      <c r="F2046" s="18"/>
      <c r="G2046" s="117"/>
      <c r="H2046" s="8"/>
      <c r="I2046" s="8"/>
      <c r="J2046" s="8"/>
      <c r="K2046" s="19"/>
      <c r="L2046" s="19"/>
      <c r="M2046" s="19"/>
    </row>
    <row r="2047" spans="1:13" s="11" customFormat="1">
      <c r="A2047" s="8"/>
      <c r="B2047" s="8"/>
      <c r="C2047" s="8"/>
      <c r="D2047" s="8"/>
      <c r="E2047" s="18"/>
      <c r="F2047" s="18"/>
    </row>
    <row r="2048" spans="1:13" s="11" customFormat="1">
      <c r="A2048" s="8"/>
      <c r="B2048" s="8"/>
      <c r="C2048" s="8"/>
      <c r="D2048" s="8"/>
      <c r="E2048" s="18"/>
      <c r="F2048" s="18"/>
      <c r="G2048" s="8"/>
      <c r="H2048" s="8"/>
      <c r="I2048" s="117"/>
      <c r="J2048" s="120"/>
      <c r="K2048" s="8"/>
      <c r="L2048" s="8"/>
      <c r="M2048" s="19"/>
    </row>
    <row r="2049" spans="1:13" s="11" customFormat="1">
      <c r="A2049" s="8"/>
      <c r="B2049" s="8"/>
      <c r="C2049" s="8"/>
      <c r="D2049" s="8"/>
      <c r="E2049" s="18"/>
      <c r="F2049" s="18"/>
      <c r="G2049" s="8"/>
      <c r="H2049" s="8"/>
      <c r="I2049" s="117"/>
      <c r="J2049" s="120"/>
      <c r="K2049" s="8"/>
      <c r="L2049" s="8"/>
      <c r="M2049" s="19"/>
    </row>
    <row r="2050" spans="1:13" s="11" customFormat="1">
      <c r="A2050" s="8"/>
      <c r="B2050" s="8"/>
      <c r="C2050" s="8"/>
      <c r="D2050" s="8"/>
      <c r="E2050" s="18"/>
      <c r="F2050" s="18"/>
      <c r="G2050" s="10"/>
      <c r="H2050" s="10"/>
      <c r="I2050" s="10"/>
      <c r="J2050" s="10"/>
      <c r="K2050" s="19"/>
      <c r="L2050" s="8"/>
      <c r="M2050" s="19"/>
    </row>
    <row r="2051" spans="1:13" s="11" customFormat="1">
      <c r="A2051" s="8"/>
      <c r="B2051" s="8"/>
      <c r="C2051" s="8"/>
      <c r="D2051" s="8"/>
      <c r="E2051" s="18"/>
      <c r="F2051" s="18"/>
      <c r="G2051" s="117"/>
      <c r="H2051" s="8"/>
      <c r="I2051" s="10"/>
      <c r="J2051" s="10"/>
      <c r="K2051" s="10"/>
      <c r="L2051" s="10"/>
      <c r="M2051" s="20"/>
    </row>
    <row r="2052" spans="1:13" s="11" customFormat="1">
      <c r="A2052" s="8"/>
      <c r="B2052" s="8"/>
      <c r="C2052" s="8"/>
      <c r="D2052" s="8"/>
      <c r="E2052" s="18"/>
      <c r="F2052" s="18"/>
      <c r="G2052" s="117"/>
      <c r="H2052" s="8"/>
      <c r="I2052" s="117"/>
      <c r="J2052" s="117"/>
      <c r="K2052" s="10"/>
      <c r="L2052" s="10"/>
      <c r="M2052" s="19"/>
    </row>
    <row r="2053" spans="1:13" s="11" customFormat="1">
      <c r="A2053" s="8"/>
      <c r="B2053" s="8"/>
      <c r="C2053" s="8"/>
      <c r="D2053" s="8"/>
      <c r="E2053" s="121"/>
      <c r="F2053" s="18"/>
      <c r="G2053" s="117"/>
      <c r="H2053" s="8"/>
      <c r="I2053" s="8"/>
      <c r="J2053" s="8"/>
      <c r="K2053" s="10"/>
      <c r="L2053" s="10"/>
      <c r="M2053" s="19"/>
    </row>
    <row r="2054" spans="1:13" s="11" customFormat="1">
      <c r="A2054" s="8"/>
      <c r="B2054" s="8"/>
      <c r="C2054" s="8"/>
      <c r="D2054" s="8"/>
      <c r="E2054" s="121"/>
      <c r="F2054" s="18"/>
      <c r="G2054" s="117"/>
      <c r="H2054" s="8"/>
      <c r="I2054" s="8"/>
      <c r="J2054" s="8"/>
      <c r="K2054" s="10"/>
      <c r="L2054" s="10"/>
      <c r="M2054" s="19"/>
    </row>
    <row r="2055" spans="1:13" s="11" customFormat="1">
      <c r="A2055" s="8"/>
      <c r="B2055" s="8"/>
      <c r="C2055" s="8"/>
      <c r="D2055" s="8"/>
      <c r="E2055" s="18"/>
      <c r="F2055" s="18"/>
      <c r="G2055" s="117"/>
      <c r="H2055" s="20"/>
      <c r="I2055" s="10"/>
      <c r="J2055" s="10"/>
      <c r="K2055" s="10"/>
      <c r="L2055" s="10"/>
      <c r="M2055" s="19"/>
    </row>
    <row r="2056" spans="1:13" s="11" customFormat="1">
      <c r="A2056" s="8"/>
      <c r="B2056" s="8"/>
      <c r="C2056" s="8"/>
      <c r="D2056" s="8"/>
      <c r="E2056" s="18"/>
      <c r="F2056" s="18"/>
      <c r="G2056" s="120"/>
      <c r="H2056" s="20"/>
      <c r="I2056" s="10"/>
      <c r="J2056" s="10"/>
      <c r="K2056" s="10"/>
      <c r="L2056" s="10"/>
      <c r="M2056" s="19"/>
    </row>
    <row r="2057" spans="1:13" s="11" customFormat="1">
      <c r="A2057" s="8"/>
      <c r="B2057" s="8"/>
      <c r="C2057" s="8"/>
      <c r="D2057" s="8"/>
      <c r="E2057" s="18"/>
      <c r="F2057" s="18"/>
      <c r="G2057" s="117"/>
      <c r="H2057" s="20"/>
      <c r="I2057" s="117"/>
      <c r="J2057" s="117"/>
      <c r="K2057" s="10"/>
      <c r="L2057" s="10"/>
      <c r="M2057" s="19"/>
    </row>
    <row r="2058" spans="1:13" s="11" customFormat="1">
      <c r="A2058" s="8"/>
      <c r="B2058" s="128"/>
      <c r="C2058" s="8"/>
      <c r="D2058" s="8"/>
      <c r="E2058" s="18"/>
      <c r="F2058" s="18"/>
      <c r="G2058" s="117"/>
      <c r="H2058" s="8"/>
      <c r="I2058" s="8"/>
      <c r="J2058" s="8"/>
      <c r="K2058" s="19"/>
      <c r="L2058" s="19"/>
      <c r="M2058" s="19"/>
    </row>
    <row r="2059" spans="1:13" s="11" customFormat="1">
      <c r="A2059" s="8"/>
      <c r="B2059" s="8"/>
      <c r="C2059" s="8"/>
      <c r="D2059" s="8"/>
      <c r="E2059" s="18"/>
      <c r="F2059" s="18"/>
      <c r="G2059" s="8"/>
      <c r="H2059" s="8"/>
      <c r="I2059" s="8"/>
      <c r="J2059" s="8"/>
      <c r="K2059" s="8"/>
      <c r="L2059" s="8"/>
      <c r="M2059" s="8"/>
    </row>
    <row r="2060" spans="1:13" s="11" customFormat="1">
      <c r="A2060" s="8"/>
      <c r="B2060" s="8"/>
      <c r="C2060" s="8"/>
      <c r="D2060" s="8"/>
      <c r="E2060" s="18"/>
      <c r="F2060" s="18"/>
      <c r="G2060" s="8"/>
      <c r="H2060" s="8"/>
      <c r="I2060" s="8"/>
      <c r="J2060" s="8"/>
      <c r="K2060" s="8"/>
      <c r="L2060" s="8"/>
      <c r="M2060" s="8"/>
    </row>
    <row r="2061" spans="1:13" s="11" customFormat="1">
      <c r="A2061" s="8"/>
      <c r="B2061" s="8"/>
      <c r="C2061" s="8"/>
      <c r="D2061" s="8"/>
      <c r="E2061" s="18"/>
      <c r="F2061" s="18"/>
      <c r="G2061" s="8"/>
      <c r="H2061" s="8"/>
      <c r="I2061" s="117"/>
      <c r="J2061" s="120"/>
      <c r="K2061" s="8"/>
      <c r="L2061" s="8"/>
      <c r="M2061" s="19"/>
    </row>
    <row r="2062" spans="1:13" s="11" customFormat="1">
      <c r="A2062" s="8"/>
      <c r="B2062" s="8"/>
      <c r="C2062" s="8"/>
      <c r="D2062" s="8"/>
      <c r="E2062" s="18"/>
      <c r="F2062" s="18"/>
      <c r="G2062" s="10"/>
      <c r="H2062" s="10"/>
      <c r="I2062" s="10"/>
      <c r="J2062" s="10"/>
      <c r="K2062" s="19"/>
      <c r="L2062" s="8"/>
      <c r="M2062" s="19"/>
    </row>
    <row r="2063" spans="1:13" s="11" customFormat="1">
      <c r="A2063" s="8"/>
      <c r="B2063" s="8"/>
      <c r="C2063" s="8"/>
      <c r="D2063" s="8"/>
      <c r="E2063" s="18"/>
      <c r="F2063" s="18"/>
      <c r="G2063" s="117"/>
      <c r="H2063" s="8"/>
      <c r="I2063" s="10"/>
      <c r="J2063" s="10"/>
      <c r="K2063" s="10"/>
      <c r="L2063" s="10"/>
      <c r="M2063" s="20"/>
    </row>
    <row r="2064" spans="1:13" s="11" customFormat="1">
      <c r="A2064" s="8"/>
      <c r="B2064" s="8"/>
      <c r="C2064" s="8"/>
      <c r="D2064" s="8"/>
      <c r="E2064" s="18"/>
      <c r="F2064" s="18"/>
      <c r="G2064" s="117"/>
      <c r="H2064" s="8"/>
      <c r="I2064" s="117"/>
      <c r="J2064" s="117"/>
      <c r="K2064" s="10"/>
      <c r="L2064" s="10"/>
      <c r="M2064" s="19"/>
    </row>
    <row r="2065" spans="1:13" s="11" customFormat="1">
      <c r="A2065" s="8"/>
      <c r="B2065" s="8"/>
      <c r="C2065" s="8"/>
      <c r="D2065" s="8"/>
      <c r="E2065" s="121"/>
      <c r="F2065" s="18"/>
      <c r="G2065" s="117"/>
      <c r="H2065" s="8"/>
      <c r="I2065" s="8"/>
      <c r="J2065" s="8"/>
      <c r="K2065" s="10"/>
      <c r="L2065" s="10"/>
      <c r="M2065" s="19"/>
    </row>
    <row r="2066" spans="1:13" s="11" customFormat="1">
      <c r="A2066" s="8"/>
      <c r="B2066" s="8"/>
      <c r="C2066" s="8"/>
      <c r="D2066" s="8"/>
      <c r="E2066" s="121"/>
      <c r="F2066" s="18"/>
      <c r="G2066" s="117"/>
      <c r="H2066" s="8"/>
      <c r="I2066" s="8"/>
      <c r="J2066" s="8"/>
      <c r="K2066" s="10"/>
      <c r="L2066" s="10"/>
      <c r="M2066" s="19"/>
    </row>
    <row r="2067" spans="1:13" s="11" customFormat="1">
      <c r="A2067" s="87"/>
      <c r="B2067" s="87"/>
      <c r="C2067" s="8"/>
      <c r="D2067" s="87"/>
      <c r="E2067" s="87"/>
      <c r="F2067" s="87"/>
      <c r="G2067" s="87"/>
      <c r="H2067" s="87"/>
      <c r="I2067" s="87"/>
      <c r="J2067" s="87"/>
      <c r="K2067" s="87"/>
      <c r="L2067" s="87"/>
      <c r="M2067" s="87"/>
    </row>
    <row r="2068" spans="1:13" s="11" customFormat="1">
      <c r="A2068" s="8"/>
      <c r="B2068" s="8"/>
      <c r="C2068" s="8"/>
      <c r="D2068" s="8"/>
      <c r="E2068" s="18"/>
      <c r="F2068" s="18"/>
      <c r="G2068" s="117"/>
      <c r="H2068" s="20"/>
      <c r="I2068" s="10"/>
      <c r="J2068" s="10"/>
      <c r="K2068" s="10"/>
      <c r="L2068" s="10"/>
      <c r="M2068" s="19"/>
    </row>
    <row r="2069" spans="1:13" s="11" customFormat="1">
      <c r="A2069" s="8"/>
      <c r="B2069" s="8"/>
      <c r="C2069" s="87"/>
      <c r="D2069" s="8"/>
      <c r="E2069" s="122"/>
      <c r="F2069" s="18"/>
      <c r="G2069" s="120"/>
      <c r="H2069" s="20"/>
      <c r="I2069" s="10"/>
      <c r="J2069" s="10"/>
      <c r="K2069" s="10"/>
      <c r="L2069" s="10"/>
      <c r="M2069" s="19"/>
    </row>
    <row r="2070" spans="1:13" s="11" customFormat="1">
      <c r="A2070" s="8"/>
      <c r="B2070" s="8"/>
      <c r="C2070" s="8"/>
      <c r="D2070" s="8"/>
      <c r="E2070" s="18"/>
      <c r="F2070" s="18"/>
      <c r="G2070" s="117"/>
      <c r="H2070" s="20"/>
      <c r="I2070" s="117"/>
      <c r="J2070" s="117"/>
      <c r="K2070" s="10"/>
      <c r="L2070" s="10"/>
      <c r="M2070" s="19"/>
    </row>
    <row r="2071" spans="1:13" s="11" customFormat="1">
      <c r="A2071" s="8"/>
      <c r="B2071" s="128"/>
      <c r="C2071" s="8"/>
      <c r="D2071" s="8"/>
      <c r="E2071" s="18"/>
      <c r="F2071" s="18"/>
      <c r="G2071" s="117"/>
      <c r="H2071" s="8"/>
      <c r="I2071" s="8"/>
      <c r="J2071" s="8"/>
      <c r="K2071" s="19"/>
      <c r="L2071" s="19"/>
      <c r="M2071" s="19"/>
    </row>
    <row r="2072" spans="1:13" s="11" customFormat="1">
      <c r="A2072" s="8"/>
      <c r="B2072" s="8"/>
      <c r="C2072" s="8"/>
      <c r="D2072" s="8"/>
      <c r="E2072" s="18"/>
      <c r="F2072" s="18"/>
    </row>
    <row r="2073" spans="1:13" s="11" customFormat="1">
      <c r="A2073" s="8"/>
      <c r="B2073" s="8"/>
      <c r="C2073" s="8"/>
      <c r="D2073" s="8"/>
      <c r="E2073" s="18"/>
      <c r="F2073" s="18"/>
      <c r="G2073" s="8"/>
      <c r="H2073" s="8"/>
      <c r="I2073" s="117"/>
      <c r="J2073" s="120"/>
      <c r="K2073" s="8"/>
      <c r="L2073" s="8"/>
      <c r="M2073" s="19"/>
    </row>
    <row r="2074" spans="1:13" s="11" customFormat="1">
      <c r="A2074" s="8"/>
      <c r="B2074" s="8"/>
      <c r="C2074" s="8"/>
      <c r="D2074" s="8"/>
      <c r="E2074" s="18"/>
      <c r="F2074" s="18"/>
      <c r="G2074" s="8"/>
      <c r="H2074" s="8"/>
      <c r="I2074" s="117"/>
      <c r="J2074" s="120"/>
      <c r="K2074" s="8"/>
      <c r="L2074" s="8"/>
      <c r="M2074" s="19"/>
    </row>
    <row r="2075" spans="1:13" s="11" customFormat="1">
      <c r="A2075" s="8"/>
      <c r="B2075" s="8"/>
      <c r="C2075" s="8"/>
      <c r="D2075" s="8"/>
      <c r="E2075" s="18"/>
      <c r="F2075" s="18"/>
      <c r="G2075" s="10"/>
      <c r="H2075" s="10"/>
      <c r="I2075" s="10"/>
      <c r="J2075" s="10"/>
      <c r="K2075" s="19"/>
      <c r="L2075" s="8"/>
      <c r="M2075" s="19"/>
    </row>
    <row r="2076" spans="1:13" s="11" customFormat="1">
      <c r="A2076" s="8"/>
      <c r="B2076" s="8"/>
      <c r="C2076" s="8"/>
      <c r="D2076" s="8"/>
      <c r="E2076" s="18"/>
      <c r="F2076" s="18"/>
      <c r="G2076" s="117"/>
      <c r="H2076" s="8"/>
      <c r="I2076" s="10"/>
      <c r="J2076" s="10"/>
      <c r="K2076" s="10"/>
      <c r="L2076" s="10"/>
      <c r="M2076" s="20"/>
    </row>
    <row r="2077" spans="1:13" s="11" customFormat="1">
      <c r="A2077" s="8"/>
      <c r="B2077" s="8"/>
      <c r="C2077" s="8"/>
      <c r="D2077" s="8"/>
      <c r="E2077" s="18"/>
      <c r="F2077" s="18"/>
      <c r="G2077" s="117"/>
      <c r="H2077" s="8"/>
      <c r="I2077" s="117"/>
      <c r="J2077" s="117"/>
      <c r="K2077" s="10"/>
      <c r="L2077" s="10"/>
      <c r="M2077" s="19"/>
    </row>
    <row r="2078" spans="1:13" s="11" customFormat="1">
      <c r="A2078" s="8"/>
      <c r="B2078" s="8"/>
      <c r="C2078" s="8"/>
      <c r="D2078" s="8"/>
      <c r="E2078" s="121"/>
      <c r="F2078" s="18"/>
      <c r="G2078" s="117"/>
      <c r="H2078" s="8"/>
      <c r="I2078" s="8"/>
      <c r="J2078" s="8"/>
      <c r="K2078" s="10"/>
      <c r="L2078" s="10"/>
      <c r="M2078" s="19"/>
    </row>
    <row r="2079" spans="1:13" s="11" customFormat="1">
      <c r="A2079" s="8"/>
      <c r="B2079" s="8"/>
      <c r="C2079" s="8"/>
      <c r="D2079" s="8"/>
      <c r="E2079" s="121"/>
      <c r="F2079" s="18"/>
      <c r="G2079" s="117"/>
      <c r="H2079" s="8"/>
      <c r="I2079" s="8"/>
      <c r="J2079" s="8"/>
      <c r="K2079" s="10"/>
      <c r="L2079" s="10"/>
      <c r="M2079" s="19"/>
    </row>
    <row r="2080" spans="1:13" s="11" customFormat="1">
      <c r="A2080" s="8"/>
      <c r="B2080" s="8"/>
      <c r="C2080" s="8"/>
      <c r="D2080" s="8"/>
      <c r="E2080" s="18"/>
      <c r="F2080" s="18"/>
      <c r="G2080" s="117"/>
      <c r="H2080" s="20"/>
      <c r="I2080" s="10"/>
      <c r="J2080" s="10"/>
      <c r="K2080" s="10"/>
      <c r="L2080" s="10"/>
      <c r="M2080" s="19"/>
    </row>
    <row r="2081" spans="1:13" s="11" customFormat="1">
      <c r="A2081" s="8"/>
      <c r="B2081" s="8"/>
      <c r="C2081" s="8"/>
      <c r="D2081" s="8"/>
      <c r="E2081" s="18"/>
      <c r="F2081" s="18"/>
      <c r="G2081" s="120"/>
      <c r="H2081" s="20"/>
      <c r="I2081" s="10"/>
      <c r="J2081" s="10"/>
      <c r="K2081" s="10"/>
      <c r="L2081" s="10"/>
      <c r="M2081" s="19"/>
    </row>
    <row r="2082" spans="1:13" s="11" customFormat="1">
      <c r="A2082" s="8"/>
      <c r="B2082" s="8"/>
      <c r="C2082" s="8"/>
      <c r="D2082" s="8"/>
      <c r="E2082" s="18"/>
      <c r="F2082" s="18"/>
      <c r="G2082" s="117"/>
      <c r="H2082" s="20"/>
      <c r="I2082" s="117"/>
      <c r="J2082" s="117"/>
      <c r="K2082" s="10"/>
      <c r="L2082" s="10"/>
      <c r="M2082" s="19"/>
    </row>
    <row r="2083" spans="1:13" s="11" customFormat="1">
      <c r="A2083" s="8"/>
      <c r="B2083" s="128"/>
      <c r="C2083" s="8"/>
      <c r="D2083" s="8"/>
      <c r="E2083" s="18"/>
      <c r="F2083" s="18"/>
      <c r="G2083" s="117"/>
      <c r="H2083" s="8"/>
      <c r="I2083" s="8"/>
      <c r="J2083" s="8"/>
      <c r="K2083" s="19"/>
      <c r="L2083" s="19"/>
      <c r="M2083" s="19"/>
    </row>
    <row r="2084" spans="1:13" s="11" customFormat="1">
      <c r="A2084" s="8"/>
      <c r="B2084" s="8"/>
      <c r="C2084" s="8"/>
      <c r="D2084" s="8"/>
      <c r="E2084" s="18"/>
      <c r="F2084" s="18"/>
    </row>
    <row r="2085" spans="1:13" s="11" customFormat="1">
      <c r="A2085" s="8"/>
      <c r="B2085" s="8"/>
      <c r="C2085" s="8"/>
      <c r="D2085" s="8"/>
      <c r="E2085" s="18"/>
      <c r="F2085" s="18"/>
      <c r="G2085" s="8"/>
      <c r="H2085" s="8"/>
      <c r="I2085" s="117"/>
      <c r="J2085" s="120"/>
      <c r="K2085" s="8"/>
      <c r="L2085" s="8"/>
      <c r="M2085" s="19"/>
    </row>
    <row r="2086" spans="1:13" s="11" customFormat="1">
      <c r="A2086" s="8"/>
      <c r="B2086" s="8"/>
      <c r="C2086" s="8"/>
      <c r="D2086" s="8"/>
      <c r="E2086" s="18"/>
      <c r="F2086" s="18"/>
      <c r="G2086" s="8"/>
      <c r="H2086" s="8"/>
      <c r="I2086" s="117"/>
      <c r="J2086" s="120"/>
      <c r="K2086" s="8"/>
      <c r="L2086" s="8"/>
      <c r="M2086" s="19"/>
    </row>
    <row r="2087" spans="1:13" s="11" customFormat="1">
      <c r="A2087" s="8"/>
      <c r="B2087" s="8"/>
      <c r="C2087" s="8"/>
      <c r="D2087" s="8"/>
      <c r="E2087" s="18"/>
      <c r="F2087" s="18"/>
      <c r="G2087" s="10"/>
      <c r="H2087" s="10"/>
      <c r="I2087" s="10"/>
      <c r="J2087" s="10"/>
      <c r="K2087" s="19"/>
      <c r="L2087" s="8"/>
      <c r="M2087" s="19"/>
    </row>
    <row r="2088" spans="1:13" s="11" customFormat="1">
      <c r="A2088" s="8"/>
      <c r="B2088" s="8"/>
      <c r="C2088" s="8"/>
      <c r="D2088" s="8"/>
      <c r="E2088" s="18"/>
      <c r="F2088" s="18"/>
      <c r="G2088" s="117"/>
      <c r="H2088" s="8"/>
      <c r="I2088" s="10"/>
      <c r="J2088" s="10"/>
      <c r="K2088" s="10"/>
      <c r="L2088" s="10"/>
      <c r="M2088" s="20"/>
    </row>
    <row r="2089" spans="1:13" s="11" customFormat="1">
      <c r="A2089" s="8"/>
      <c r="B2089" s="8"/>
      <c r="C2089" s="8"/>
      <c r="D2089" s="8"/>
      <c r="E2089" s="18"/>
      <c r="F2089" s="18"/>
      <c r="G2089" s="117"/>
      <c r="H2089" s="8"/>
      <c r="I2089" s="117"/>
      <c r="J2089" s="117"/>
      <c r="K2089" s="10"/>
      <c r="L2089" s="10"/>
      <c r="M2089" s="19"/>
    </row>
    <row r="2090" spans="1:13" s="11" customFormat="1">
      <c r="A2090" s="8"/>
      <c r="B2090" s="8"/>
      <c r="C2090" s="8"/>
      <c r="D2090" s="8"/>
      <c r="E2090" s="121"/>
      <c r="F2090" s="18"/>
      <c r="G2090" s="117"/>
      <c r="H2090" s="8"/>
      <c r="I2090" s="8"/>
      <c r="J2090" s="8"/>
      <c r="K2090" s="10"/>
      <c r="L2090" s="10"/>
      <c r="M2090" s="19"/>
    </row>
    <row r="2091" spans="1:13" s="11" customFormat="1">
      <c r="A2091" s="8"/>
      <c r="B2091" s="8"/>
      <c r="C2091" s="8"/>
      <c r="D2091" s="8"/>
      <c r="E2091" s="121"/>
      <c r="F2091" s="18"/>
      <c r="G2091" s="117"/>
      <c r="H2091" s="8"/>
      <c r="I2091" s="8"/>
      <c r="J2091" s="8"/>
      <c r="K2091" s="10"/>
      <c r="L2091" s="10"/>
      <c r="M2091" s="19"/>
    </row>
    <row r="2092" spans="1:13" s="11" customFormat="1">
      <c r="A2092" s="8"/>
      <c r="B2092" s="8"/>
      <c r="C2092" s="8"/>
      <c r="D2092" s="8"/>
      <c r="E2092" s="18"/>
      <c r="F2092" s="18"/>
      <c r="G2092" s="117"/>
      <c r="H2092" s="20"/>
      <c r="I2092" s="10"/>
      <c r="J2092" s="10"/>
      <c r="K2092" s="10"/>
      <c r="L2092" s="10"/>
      <c r="M2092" s="19"/>
    </row>
    <row r="2093" spans="1:13" s="11" customFormat="1">
      <c r="A2093" s="8"/>
      <c r="B2093" s="8"/>
      <c r="C2093" s="8"/>
      <c r="D2093" s="8"/>
      <c r="E2093" s="18"/>
      <c r="F2093" s="18"/>
      <c r="G2093" s="120"/>
      <c r="H2093" s="20"/>
      <c r="I2093" s="10"/>
      <c r="J2093" s="10"/>
      <c r="K2093" s="10"/>
      <c r="L2093" s="10"/>
      <c r="M2093" s="19"/>
    </row>
    <row r="2094" spans="1:13" s="11" customFormat="1">
      <c r="A2094" s="8"/>
      <c r="B2094" s="8"/>
      <c r="C2094" s="8"/>
      <c r="D2094" s="8"/>
      <c r="E2094" s="18"/>
      <c r="F2094" s="18"/>
      <c r="G2094" s="117"/>
      <c r="H2094" s="20"/>
      <c r="I2094" s="117"/>
      <c r="J2094" s="117"/>
      <c r="K2094" s="10"/>
      <c r="L2094" s="10"/>
      <c r="M2094" s="19"/>
    </row>
    <row r="2095" spans="1:13" s="11" customFormat="1">
      <c r="A2095" s="8"/>
      <c r="B2095" s="128"/>
      <c r="C2095" s="8"/>
      <c r="D2095" s="8"/>
      <c r="E2095" s="18"/>
      <c r="F2095" s="18"/>
      <c r="G2095" s="117"/>
      <c r="H2095" s="8"/>
      <c r="I2095" s="8"/>
      <c r="J2095" s="8"/>
      <c r="K2095" s="19"/>
      <c r="L2095" s="19"/>
      <c r="M2095" s="19"/>
    </row>
    <row r="2096" spans="1:13" s="11" customFormat="1">
      <c r="A2096" s="8"/>
      <c r="B2096" s="8"/>
      <c r="C2096" s="8"/>
      <c r="D2096" s="8"/>
      <c r="E2096" s="18"/>
      <c r="F2096" s="18"/>
    </row>
    <row r="2097" spans="1:13" s="11" customFormat="1">
      <c r="A2097" s="8"/>
      <c r="B2097" s="8"/>
      <c r="C2097" s="8"/>
      <c r="D2097" s="8"/>
      <c r="E2097" s="18"/>
      <c r="F2097" s="18"/>
      <c r="G2097" s="8"/>
      <c r="H2097" s="8"/>
      <c r="I2097" s="117"/>
      <c r="J2097" s="120"/>
      <c r="K2097" s="8"/>
      <c r="L2097" s="8"/>
      <c r="M2097" s="19"/>
    </row>
    <row r="2098" spans="1:13" s="11" customFormat="1">
      <c r="A2098" s="8"/>
      <c r="B2098" s="8"/>
      <c r="C2098" s="8"/>
      <c r="D2098" s="8"/>
      <c r="E2098" s="18"/>
      <c r="F2098" s="18"/>
      <c r="G2098" s="8"/>
      <c r="H2098" s="8"/>
      <c r="I2098" s="117"/>
      <c r="J2098" s="120"/>
      <c r="K2098" s="8"/>
      <c r="L2098" s="8"/>
      <c r="M2098" s="19"/>
    </row>
    <row r="2099" spans="1:13" s="11" customFormat="1">
      <c r="A2099" s="8"/>
      <c r="B2099" s="8"/>
      <c r="C2099" s="8"/>
      <c r="D2099" s="8"/>
      <c r="E2099" s="18"/>
      <c r="F2099" s="18"/>
      <c r="G2099" s="10"/>
      <c r="H2099" s="10"/>
      <c r="I2099" s="10"/>
      <c r="J2099" s="10"/>
      <c r="K2099" s="19"/>
      <c r="L2099" s="8"/>
      <c r="M2099" s="19"/>
    </row>
    <row r="2100" spans="1:13" s="11" customFormat="1">
      <c r="A2100" s="8"/>
      <c r="B2100" s="8"/>
      <c r="C2100" s="8"/>
      <c r="D2100" s="8"/>
      <c r="E2100" s="18"/>
      <c r="F2100" s="18"/>
      <c r="G2100" s="117"/>
      <c r="H2100" s="8"/>
      <c r="I2100" s="10"/>
      <c r="J2100" s="10"/>
      <c r="K2100" s="10"/>
      <c r="L2100" s="10"/>
      <c r="M2100" s="20"/>
    </row>
    <row r="2101" spans="1:13" s="11" customFormat="1">
      <c r="A2101" s="8"/>
      <c r="B2101" s="8"/>
      <c r="C2101" s="8"/>
      <c r="D2101" s="8"/>
      <c r="E2101" s="18"/>
      <c r="F2101" s="18"/>
      <c r="G2101" s="117"/>
      <c r="H2101" s="8"/>
      <c r="I2101" s="117"/>
      <c r="J2101" s="117"/>
      <c r="K2101" s="10"/>
      <c r="L2101" s="10"/>
      <c r="M2101" s="19"/>
    </row>
    <row r="2102" spans="1:13" s="11" customFormat="1">
      <c r="A2102" s="87"/>
      <c r="B2102" s="87"/>
      <c r="C2102" s="8"/>
      <c r="D2102" s="87"/>
      <c r="E2102" s="87"/>
      <c r="F2102" s="87"/>
      <c r="G2102" s="87"/>
      <c r="H2102" s="87"/>
      <c r="I2102" s="87"/>
      <c r="J2102" s="87"/>
      <c r="K2102" s="87"/>
      <c r="L2102" s="87"/>
      <c r="M2102" s="87"/>
    </row>
    <row r="2103" spans="1:13" s="11" customFormat="1">
      <c r="A2103" s="8"/>
      <c r="B2103" s="8"/>
      <c r="C2103" s="8"/>
      <c r="D2103" s="8"/>
      <c r="E2103" s="121"/>
      <c r="F2103" s="18"/>
      <c r="G2103" s="117"/>
      <c r="H2103" s="8"/>
      <c r="I2103" s="8"/>
      <c r="J2103" s="8"/>
      <c r="K2103" s="10"/>
      <c r="L2103" s="10"/>
      <c r="M2103" s="19"/>
    </row>
    <row r="2104" spans="1:13" s="11" customFormat="1">
      <c r="A2104" s="8"/>
      <c r="B2104" s="8"/>
      <c r="C2104" s="87"/>
      <c r="D2104" s="8"/>
      <c r="E2104" s="121"/>
      <c r="F2104" s="18"/>
      <c r="G2104" s="117"/>
      <c r="H2104" s="8"/>
      <c r="I2104" s="8"/>
      <c r="J2104" s="8"/>
      <c r="K2104" s="10"/>
      <c r="L2104" s="10"/>
      <c r="M2104" s="19"/>
    </row>
    <row r="2105" spans="1:13" s="11" customFormat="1">
      <c r="A2105" s="8"/>
      <c r="B2105" s="8"/>
      <c r="C2105" s="8"/>
      <c r="D2105" s="8"/>
      <c r="E2105" s="18"/>
      <c r="F2105" s="18"/>
      <c r="G2105" s="117"/>
      <c r="H2105" s="20"/>
      <c r="I2105" s="10"/>
      <c r="J2105" s="10"/>
      <c r="K2105" s="10"/>
      <c r="L2105" s="10"/>
      <c r="M2105" s="19"/>
    </row>
    <row r="2106" spans="1:13" s="11" customFormat="1">
      <c r="A2106" s="8"/>
      <c r="B2106" s="8"/>
      <c r="C2106" s="8"/>
      <c r="D2106" s="8"/>
      <c r="E2106" s="18"/>
      <c r="F2106" s="18"/>
      <c r="G2106" s="120"/>
      <c r="H2106" s="20"/>
      <c r="I2106" s="10"/>
      <c r="J2106" s="10"/>
      <c r="K2106" s="10"/>
      <c r="L2106" s="10"/>
      <c r="M2106" s="19"/>
    </row>
    <row r="2107" spans="1:13" s="11" customFormat="1">
      <c r="A2107" s="8"/>
      <c r="B2107" s="8"/>
      <c r="C2107" s="8"/>
      <c r="D2107" s="8"/>
      <c r="E2107" s="18"/>
      <c r="F2107" s="18"/>
      <c r="G2107" s="117"/>
      <c r="H2107" s="20"/>
      <c r="I2107" s="117"/>
      <c r="J2107" s="117"/>
      <c r="K2107" s="10"/>
      <c r="L2107" s="10"/>
      <c r="M2107" s="19"/>
    </row>
    <row r="2108" spans="1:13" s="11" customFormat="1">
      <c r="A2108" s="8"/>
      <c r="B2108" s="128"/>
      <c r="C2108" s="8"/>
      <c r="D2108" s="8"/>
      <c r="E2108" s="18"/>
      <c r="F2108" s="18"/>
      <c r="G2108" s="117"/>
      <c r="H2108" s="8"/>
      <c r="I2108" s="8"/>
      <c r="J2108" s="8"/>
      <c r="K2108" s="19"/>
      <c r="L2108" s="19"/>
      <c r="M2108" s="19"/>
    </row>
    <row r="2109" spans="1:13" s="11" customFormat="1">
      <c r="A2109" s="8"/>
      <c r="B2109" s="8"/>
      <c r="C2109" s="8"/>
      <c r="D2109" s="8"/>
      <c r="E2109" s="18"/>
      <c r="F2109" s="18"/>
    </row>
    <row r="2110" spans="1:13" s="11" customFormat="1">
      <c r="A2110" s="8"/>
      <c r="B2110" s="8"/>
      <c r="C2110" s="8"/>
      <c r="D2110" s="8"/>
      <c r="E2110" s="18"/>
      <c r="F2110" s="18"/>
      <c r="G2110" s="8"/>
      <c r="H2110" s="8"/>
      <c r="I2110" s="117"/>
      <c r="J2110" s="120"/>
      <c r="K2110" s="8"/>
      <c r="L2110" s="8"/>
      <c r="M2110" s="19"/>
    </row>
    <row r="2111" spans="1:13" s="11" customFormat="1">
      <c r="A2111" s="8"/>
      <c r="B2111" s="8"/>
      <c r="C2111" s="8"/>
      <c r="D2111" s="8"/>
      <c r="E2111" s="18"/>
      <c r="F2111" s="18"/>
      <c r="G2111" s="8"/>
      <c r="H2111" s="8"/>
      <c r="I2111" s="117"/>
      <c r="J2111" s="120"/>
      <c r="K2111" s="8"/>
      <c r="L2111" s="8"/>
      <c r="M2111" s="19"/>
    </row>
    <row r="2112" spans="1:13" s="11" customFormat="1">
      <c r="A2112" s="8"/>
      <c r="B2112" s="8"/>
      <c r="C2112" s="8"/>
      <c r="D2112" s="8"/>
      <c r="E2112" s="18"/>
      <c r="F2112" s="18"/>
      <c r="G2112" s="10"/>
      <c r="H2112" s="10"/>
      <c r="I2112" s="10"/>
      <c r="J2112" s="10"/>
      <c r="K2112" s="19"/>
      <c r="L2112" s="8"/>
      <c r="M2112" s="19"/>
    </row>
    <row r="2113" spans="1:13" s="11" customFormat="1">
      <c r="A2113" s="8"/>
      <c r="B2113" s="8"/>
      <c r="C2113" s="8"/>
      <c r="D2113" s="8"/>
      <c r="E2113" s="18"/>
      <c r="F2113" s="18"/>
      <c r="G2113" s="117"/>
      <c r="H2113" s="8"/>
      <c r="I2113" s="10"/>
      <c r="J2113" s="10"/>
      <c r="K2113" s="10"/>
      <c r="L2113" s="10"/>
      <c r="M2113" s="20"/>
    </row>
    <row r="2114" spans="1:13" s="11" customFormat="1">
      <c r="A2114" s="8"/>
      <c r="B2114" s="8"/>
      <c r="C2114" s="8"/>
      <c r="D2114" s="8"/>
      <c r="E2114" s="18"/>
      <c r="F2114" s="18"/>
      <c r="G2114" s="117"/>
      <c r="H2114" s="8"/>
      <c r="I2114" s="117"/>
      <c r="J2114" s="117"/>
      <c r="K2114" s="10"/>
      <c r="L2114" s="10"/>
      <c r="M2114" s="19"/>
    </row>
    <row r="2115" spans="1:13" s="11" customFormat="1">
      <c r="A2115" s="8"/>
      <c r="B2115" s="8"/>
      <c r="C2115" s="8"/>
      <c r="D2115" s="8"/>
      <c r="E2115" s="121"/>
      <c r="F2115" s="18"/>
      <c r="G2115" s="117"/>
      <c r="H2115" s="8"/>
      <c r="I2115" s="8"/>
      <c r="J2115" s="8"/>
      <c r="K2115" s="10"/>
      <c r="L2115" s="10"/>
      <c r="M2115" s="19"/>
    </row>
    <row r="2116" spans="1:13" s="11" customFormat="1">
      <c r="A2116" s="8"/>
      <c r="B2116" s="8"/>
      <c r="C2116" s="8"/>
      <c r="D2116" s="8"/>
      <c r="E2116" s="121"/>
      <c r="F2116" s="18"/>
      <c r="G2116" s="117"/>
      <c r="H2116" s="8"/>
      <c r="I2116" s="8"/>
      <c r="J2116" s="8"/>
      <c r="K2116" s="10"/>
      <c r="L2116" s="10"/>
      <c r="M2116" s="19"/>
    </row>
    <row r="2117" spans="1:13" s="11" customFormat="1">
      <c r="A2117" s="8"/>
      <c r="B2117" s="8"/>
      <c r="C2117" s="8"/>
      <c r="D2117" s="8"/>
      <c r="E2117" s="18"/>
      <c r="F2117" s="18"/>
      <c r="G2117" s="117"/>
      <c r="H2117" s="20"/>
      <c r="I2117" s="10"/>
      <c r="J2117" s="10"/>
      <c r="K2117" s="10"/>
      <c r="L2117" s="10"/>
      <c r="M2117" s="19"/>
    </row>
    <row r="2118" spans="1:13" s="11" customFormat="1">
      <c r="A2118" s="8"/>
      <c r="B2118" s="8"/>
      <c r="C2118" s="8"/>
      <c r="D2118" s="8"/>
      <c r="E2118" s="18"/>
      <c r="F2118" s="18"/>
      <c r="G2118" s="120"/>
      <c r="H2118" s="20"/>
      <c r="I2118" s="10"/>
      <c r="J2118" s="10"/>
      <c r="K2118" s="10"/>
      <c r="L2118" s="10"/>
      <c r="M2118" s="19"/>
    </row>
    <row r="2119" spans="1:13" s="11" customFormat="1">
      <c r="A2119" s="8"/>
      <c r="B2119" s="8"/>
      <c r="C2119" s="8"/>
      <c r="D2119" s="8"/>
      <c r="E2119" s="18"/>
      <c r="F2119" s="18"/>
      <c r="G2119" s="117"/>
      <c r="H2119" s="20"/>
      <c r="I2119" s="117"/>
      <c r="J2119" s="117"/>
      <c r="K2119" s="10"/>
      <c r="L2119" s="10"/>
      <c r="M2119" s="19"/>
    </row>
    <row r="2120" spans="1:13" s="11" customFormat="1">
      <c r="A2120" s="8"/>
      <c r="B2120" s="128"/>
      <c r="C2120" s="8"/>
      <c r="D2120" s="8"/>
      <c r="E2120" s="18"/>
      <c r="F2120" s="18"/>
      <c r="G2120" s="117"/>
      <c r="H2120" s="8"/>
      <c r="I2120" s="8"/>
      <c r="J2120" s="8"/>
      <c r="K2120" s="19"/>
      <c r="L2120" s="19"/>
      <c r="M2120" s="19"/>
    </row>
    <row r="2121" spans="1:13" s="11" customFormat="1">
      <c r="A2121" s="8"/>
      <c r="B2121" s="8"/>
      <c r="C2121" s="8"/>
      <c r="D2121" s="8"/>
      <c r="E2121" s="18"/>
      <c r="F2121" s="18"/>
    </row>
    <row r="2122" spans="1:13" s="11" customFormat="1">
      <c r="A2122" s="8"/>
      <c r="B2122" s="8"/>
      <c r="C2122" s="8"/>
      <c r="D2122" s="8"/>
      <c r="E2122" s="18"/>
      <c r="F2122" s="18"/>
      <c r="G2122" s="8"/>
      <c r="H2122" s="8"/>
      <c r="I2122" s="117"/>
      <c r="J2122" s="120"/>
      <c r="K2122" s="8"/>
      <c r="L2122" s="8"/>
      <c r="M2122" s="19"/>
    </row>
    <row r="2123" spans="1:13" s="11" customFormat="1">
      <c r="A2123" s="8"/>
      <c r="B2123" s="8"/>
      <c r="C2123" s="8"/>
      <c r="D2123" s="8"/>
      <c r="E2123" s="18"/>
      <c r="F2123" s="18"/>
      <c r="G2123" s="8"/>
      <c r="H2123" s="8"/>
      <c r="I2123" s="117"/>
      <c r="J2123" s="120"/>
      <c r="K2123" s="8"/>
      <c r="L2123" s="8"/>
      <c r="M2123" s="19"/>
    </row>
    <row r="2124" spans="1:13" s="11" customFormat="1">
      <c r="A2124" s="8"/>
      <c r="B2124" s="8"/>
      <c r="C2124" s="8"/>
      <c r="D2124" s="8"/>
      <c r="E2124" s="18"/>
      <c r="F2124" s="18"/>
      <c r="G2124" s="10"/>
      <c r="H2124" s="10"/>
      <c r="I2124" s="10"/>
      <c r="J2124" s="10"/>
      <c r="K2124" s="19"/>
      <c r="L2124" s="8"/>
      <c r="M2124" s="19"/>
    </row>
    <row r="2125" spans="1:13" s="11" customFormat="1">
      <c r="A2125" s="8"/>
      <c r="B2125" s="8"/>
      <c r="C2125" s="8"/>
      <c r="D2125" s="8"/>
      <c r="E2125" s="18"/>
      <c r="F2125" s="18"/>
      <c r="G2125" s="117"/>
      <c r="H2125" s="8"/>
      <c r="I2125" s="10"/>
      <c r="J2125" s="10"/>
      <c r="K2125" s="10"/>
      <c r="L2125" s="10"/>
      <c r="M2125" s="20"/>
    </row>
    <row r="2126" spans="1:13" s="11" customFormat="1">
      <c r="A2126" s="8"/>
      <c r="B2126" s="8"/>
      <c r="C2126" s="8"/>
      <c r="D2126" s="8"/>
      <c r="E2126" s="18"/>
      <c r="F2126" s="18"/>
      <c r="G2126" s="117"/>
      <c r="H2126" s="8"/>
      <c r="I2126" s="117"/>
      <c r="J2126" s="117"/>
      <c r="K2126" s="10"/>
      <c r="L2126" s="10"/>
      <c r="M2126" s="19"/>
    </row>
    <row r="2127" spans="1:13" s="11" customFormat="1">
      <c r="A2127" s="8"/>
      <c r="B2127" s="8"/>
      <c r="C2127" s="8"/>
      <c r="D2127" s="8"/>
      <c r="E2127" s="121"/>
      <c r="F2127" s="18"/>
      <c r="G2127" s="117"/>
      <c r="H2127" s="8"/>
      <c r="I2127" s="8"/>
      <c r="J2127" s="8"/>
      <c r="K2127" s="10"/>
      <c r="L2127" s="10"/>
      <c r="M2127" s="19"/>
    </row>
    <row r="2128" spans="1:13" s="11" customFormat="1">
      <c r="A2128" s="8"/>
      <c r="B2128" s="8"/>
      <c r="C2128" s="8"/>
      <c r="D2128" s="8"/>
      <c r="E2128" s="121"/>
      <c r="F2128" s="18"/>
      <c r="G2128" s="117"/>
      <c r="H2128" s="8"/>
      <c r="I2128" s="8"/>
      <c r="J2128" s="8"/>
      <c r="K2128" s="10"/>
      <c r="L2128" s="10"/>
      <c r="M2128" s="19"/>
    </row>
    <row r="2129" spans="1:13" s="11" customFormat="1">
      <c r="A2129" s="8"/>
      <c r="B2129" s="8"/>
      <c r="C2129" s="8"/>
      <c r="D2129" s="8"/>
      <c r="E2129" s="18"/>
      <c r="F2129" s="18"/>
      <c r="G2129" s="117"/>
      <c r="H2129" s="20"/>
      <c r="I2129" s="10"/>
      <c r="J2129" s="10"/>
      <c r="K2129" s="10"/>
      <c r="L2129" s="10"/>
      <c r="M2129" s="19"/>
    </row>
    <row r="2130" spans="1:13" s="11" customFormat="1">
      <c r="A2130" s="8"/>
      <c r="B2130" s="8"/>
      <c r="C2130" s="8"/>
      <c r="D2130" s="8"/>
      <c r="E2130" s="18"/>
      <c r="F2130" s="18"/>
      <c r="G2130" s="120"/>
      <c r="H2130" s="20"/>
      <c r="I2130" s="10"/>
      <c r="J2130" s="10"/>
      <c r="K2130" s="10"/>
      <c r="L2130" s="10"/>
      <c r="M2130" s="19"/>
    </row>
    <row r="2131" spans="1:13" s="11" customFormat="1">
      <c r="A2131" s="8"/>
      <c r="B2131" s="8"/>
      <c r="C2131" s="8"/>
      <c r="D2131" s="8"/>
      <c r="E2131" s="18"/>
      <c r="F2131" s="18"/>
      <c r="G2131" s="117"/>
      <c r="H2131" s="20"/>
      <c r="I2131" s="117"/>
      <c r="J2131" s="117"/>
      <c r="K2131" s="10"/>
      <c r="L2131" s="10"/>
      <c r="M2131" s="19"/>
    </row>
    <row r="2132" spans="1:13" s="11" customFormat="1">
      <c r="A2132" s="8"/>
      <c r="B2132" s="128"/>
      <c r="C2132" s="8"/>
      <c r="D2132" s="8"/>
      <c r="E2132" s="18"/>
      <c r="F2132" s="18"/>
      <c r="G2132" s="117"/>
      <c r="H2132" s="8"/>
      <c r="I2132" s="8"/>
      <c r="J2132" s="8"/>
      <c r="K2132" s="19"/>
      <c r="L2132" s="19"/>
      <c r="M2132" s="19"/>
    </row>
    <row r="2133" spans="1:13" s="11" customFormat="1">
      <c r="A2133" s="8"/>
      <c r="B2133" s="8"/>
      <c r="C2133" s="8"/>
      <c r="D2133" s="8"/>
      <c r="E2133" s="18"/>
      <c r="F2133" s="18"/>
    </row>
    <row r="2134" spans="1:13" s="11" customFormat="1">
      <c r="A2134" s="8"/>
      <c r="B2134" s="8"/>
      <c r="C2134" s="8"/>
      <c r="D2134" s="8"/>
      <c r="E2134" s="18"/>
      <c r="F2134" s="18"/>
      <c r="G2134" s="8"/>
      <c r="H2134" s="8"/>
      <c r="I2134" s="117"/>
      <c r="J2134" s="120"/>
      <c r="K2134" s="8"/>
      <c r="L2134" s="8"/>
      <c r="M2134" s="19"/>
    </row>
    <row r="2135" spans="1:13" s="11" customFormat="1">
      <c r="A2135" s="8"/>
      <c r="B2135" s="8"/>
      <c r="C2135" s="8"/>
      <c r="D2135" s="8"/>
      <c r="E2135" s="18"/>
      <c r="F2135" s="18"/>
      <c r="G2135" s="8"/>
      <c r="H2135" s="8"/>
      <c r="I2135" s="117"/>
      <c r="J2135" s="120"/>
      <c r="K2135" s="8"/>
      <c r="L2135" s="8"/>
      <c r="M2135" s="19"/>
    </row>
    <row r="2136" spans="1:13" s="11" customFormat="1">
      <c r="A2136" s="8"/>
      <c r="B2136" s="8"/>
      <c r="C2136" s="8"/>
      <c r="D2136" s="8"/>
      <c r="E2136" s="18"/>
      <c r="F2136" s="18"/>
      <c r="G2136" s="10"/>
      <c r="H2136" s="10"/>
      <c r="I2136" s="10"/>
      <c r="J2136" s="10"/>
      <c r="K2136" s="19"/>
      <c r="L2136" s="8"/>
      <c r="M2136" s="19"/>
    </row>
    <row r="2137" spans="1:13" s="11" customFormat="1">
      <c r="A2137" s="87"/>
      <c r="B2137" s="87"/>
      <c r="C2137" s="8"/>
      <c r="D2137" s="87"/>
      <c r="E2137" s="87"/>
      <c r="F2137" s="87"/>
      <c r="G2137" s="87"/>
      <c r="H2137" s="87"/>
      <c r="I2137" s="87"/>
      <c r="J2137" s="87"/>
      <c r="K2137" s="87"/>
      <c r="L2137" s="87"/>
      <c r="M2137" s="87"/>
    </row>
    <row r="2138" spans="1:13" s="11" customFormat="1">
      <c r="A2138" s="8"/>
      <c r="B2138" s="8"/>
      <c r="C2138" s="8"/>
      <c r="D2138" s="8"/>
      <c r="E2138" s="18"/>
      <c r="F2138" s="18"/>
      <c r="G2138" s="117"/>
      <c r="H2138" s="8"/>
      <c r="I2138" s="10"/>
      <c r="J2138" s="10"/>
      <c r="K2138" s="10"/>
      <c r="L2138" s="10"/>
      <c r="M2138" s="20"/>
    </row>
    <row r="2139" spans="1:13" s="11" customFormat="1">
      <c r="A2139" s="8"/>
      <c r="B2139" s="8"/>
      <c r="C2139" s="87"/>
      <c r="D2139" s="8"/>
      <c r="E2139" s="18"/>
      <c r="F2139" s="18"/>
      <c r="G2139" s="117"/>
      <c r="H2139" s="8"/>
      <c r="I2139" s="117"/>
      <c r="J2139" s="117"/>
      <c r="K2139" s="10"/>
      <c r="L2139" s="10"/>
      <c r="M2139" s="19"/>
    </row>
    <row r="2140" spans="1:13" s="11" customFormat="1">
      <c r="A2140" s="8"/>
      <c r="B2140" s="8"/>
      <c r="C2140" s="8"/>
      <c r="D2140" s="8"/>
      <c r="E2140" s="121"/>
      <c r="F2140" s="18"/>
      <c r="G2140" s="117"/>
      <c r="H2140" s="8"/>
      <c r="I2140" s="8"/>
      <c r="J2140" s="8"/>
      <c r="K2140" s="10"/>
      <c r="L2140" s="10"/>
      <c r="M2140" s="19"/>
    </row>
    <row r="2141" spans="1:13" s="11" customFormat="1">
      <c r="A2141" s="8"/>
      <c r="B2141" s="8"/>
      <c r="C2141" s="8"/>
      <c r="D2141" s="8"/>
      <c r="E2141" s="121"/>
      <c r="F2141" s="18"/>
      <c r="G2141" s="117"/>
      <c r="H2141" s="8"/>
      <c r="I2141" s="8"/>
      <c r="J2141" s="8"/>
      <c r="K2141" s="10"/>
      <c r="L2141" s="10"/>
      <c r="M2141" s="19"/>
    </row>
    <row r="2142" spans="1:13" s="11" customFormat="1">
      <c r="A2142" s="8"/>
      <c r="B2142" s="8"/>
      <c r="C2142" s="8"/>
      <c r="D2142" s="8"/>
      <c r="E2142" s="18"/>
      <c r="F2142" s="18"/>
      <c r="G2142" s="117"/>
      <c r="H2142" s="20"/>
      <c r="I2142" s="10"/>
      <c r="J2142" s="10"/>
      <c r="K2142" s="10"/>
      <c r="L2142" s="10"/>
      <c r="M2142" s="19"/>
    </row>
    <row r="2143" spans="1:13" s="11" customFormat="1">
      <c r="A2143" s="8"/>
      <c r="B2143" s="8"/>
      <c r="C2143" s="8"/>
      <c r="D2143" s="8"/>
      <c r="E2143" s="18"/>
      <c r="F2143" s="18"/>
      <c r="G2143" s="120"/>
      <c r="H2143" s="20"/>
      <c r="I2143" s="10"/>
      <c r="J2143" s="10"/>
      <c r="K2143" s="10"/>
      <c r="L2143" s="10"/>
      <c r="M2143" s="19"/>
    </row>
    <row r="2144" spans="1:13" s="11" customFormat="1">
      <c r="A2144" s="8"/>
      <c r="B2144" s="8"/>
      <c r="C2144" s="8"/>
      <c r="D2144" s="8"/>
      <c r="E2144" s="18"/>
      <c r="F2144" s="18"/>
      <c r="G2144" s="117"/>
      <c r="H2144" s="20"/>
      <c r="I2144" s="117"/>
      <c r="J2144" s="117"/>
      <c r="K2144" s="10"/>
      <c r="L2144" s="10"/>
      <c r="M2144" s="19"/>
    </row>
    <row r="2145" spans="1:13" s="11" customFormat="1">
      <c r="A2145" s="8"/>
      <c r="B2145" s="128"/>
      <c r="C2145" s="8"/>
      <c r="D2145" s="8"/>
      <c r="E2145" s="18"/>
      <c r="F2145" s="18"/>
      <c r="G2145" s="117"/>
      <c r="H2145" s="8"/>
      <c r="I2145" s="8"/>
      <c r="J2145" s="8"/>
      <c r="K2145" s="19"/>
      <c r="L2145" s="19"/>
      <c r="M2145" s="19"/>
    </row>
    <row r="2146" spans="1:13" s="11" customFormat="1">
      <c r="A2146" s="8"/>
      <c r="B2146" s="8"/>
      <c r="C2146" s="8"/>
      <c r="D2146" s="8"/>
      <c r="E2146" s="18"/>
      <c r="F2146" s="18"/>
      <c r="G2146" s="8"/>
      <c r="H2146" s="8"/>
      <c r="I2146" s="8"/>
      <c r="J2146" s="8"/>
      <c r="K2146" s="8"/>
      <c r="L2146" s="8"/>
      <c r="M2146" s="8"/>
    </row>
    <row r="2147" spans="1:13" s="11" customFormat="1">
      <c r="A2147" s="8"/>
      <c r="B2147" s="8"/>
      <c r="C2147" s="8"/>
      <c r="D2147" s="8"/>
      <c r="E2147" s="18"/>
      <c r="F2147" s="18"/>
      <c r="G2147" s="8"/>
      <c r="H2147" s="8"/>
      <c r="I2147" s="8"/>
      <c r="J2147" s="8"/>
      <c r="K2147" s="8"/>
      <c r="L2147" s="8"/>
      <c r="M2147" s="8"/>
    </row>
    <row r="2148" spans="1:13" s="11" customFormat="1">
      <c r="A2148" s="8"/>
      <c r="B2148" s="8"/>
      <c r="C2148" s="8"/>
      <c r="D2148" s="8"/>
      <c r="E2148" s="18"/>
      <c r="F2148" s="18"/>
      <c r="G2148" s="8"/>
      <c r="H2148" s="8"/>
      <c r="I2148" s="117"/>
      <c r="J2148" s="120"/>
      <c r="K2148" s="8"/>
      <c r="L2148" s="8"/>
      <c r="M2148" s="19"/>
    </row>
    <row r="2149" spans="1:13" s="11" customFormat="1">
      <c r="A2149" s="8"/>
      <c r="B2149" s="8"/>
      <c r="C2149" s="8"/>
      <c r="D2149" s="8"/>
      <c r="E2149" s="18"/>
      <c r="F2149" s="18"/>
      <c r="G2149" s="10"/>
      <c r="H2149" s="10"/>
      <c r="I2149" s="10"/>
      <c r="J2149" s="10"/>
      <c r="K2149" s="19"/>
      <c r="L2149" s="8"/>
      <c r="M2149" s="19"/>
    </row>
    <row r="2150" spans="1:13" s="11" customFormat="1">
      <c r="A2150" s="8"/>
      <c r="B2150" s="8"/>
      <c r="C2150" s="8"/>
      <c r="D2150" s="8"/>
      <c r="E2150" s="18"/>
      <c r="F2150" s="18"/>
      <c r="G2150" s="117"/>
      <c r="H2150" s="8"/>
      <c r="I2150" s="10"/>
      <c r="J2150" s="10"/>
      <c r="K2150" s="10"/>
      <c r="L2150" s="10"/>
      <c r="M2150" s="20"/>
    </row>
    <row r="2151" spans="1:13" s="11" customFormat="1">
      <c r="A2151" s="8"/>
      <c r="B2151" s="8"/>
      <c r="C2151" s="8"/>
      <c r="D2151" s="8"/>
      <c r="E2151" s="18"/>
      <c r="F2151" s="18"/>
      <c r="G2151" s="117"/>
      <c r="H2151" s="8"/>
      <c r="I2151" s="117"/>
      <c r="J2151" s="117"/>
      <c r="K2151" s="10"/>
      <c r="L2151" s="10"/>
      <c r="M2151" s="19"/>
    </row>
    <row r="2152" spans="1:13" s="11" customFormat="1">
      <c r="A2152" s="8"/>
      <c r="B2152" s="8"/>
      <c r="C2152" s="8"/>
      <c r="D2152" s="8"/>
      <c r="E2152" s="121"/>
      <c r="F2152" s="18"/>
      <c r="G2152" s="117"/>
      <c r="H2152" s="8"/>
      <c r="I2152" s="8"/>
      <c r="J2152" s="8"/>
      <c r="K2152" s="10"/>
      <c r="L2152" s="10"/>
      <c r="M2152" s="19"/>
    </row>
    <row r="2153" spans="1:13" s="11" customFormat="1">
      <c r="A2153" s="8"/>
      <c r="B2153" s="8"/>
      <c r="C2153" s="8"/>
      <c r="D2153" s="8"/>
      <c r="E2153" s="121"/>
      <c r="F2153" s="18"/>
      <c r="G2153" s="117"/>
      <c r="H2153" s="8"/>
      <c r="I2153" s="8"/>
      <c r="J2153" s="8"/>
      <c r="K2153" s="10"/>
      <c r="L2153" s="10"/>
      <c r="M2153" s="19"/>
    </row>
    <row r="2154" spans="1:13" s="11" customFormat="1">
      <c r="A2154" s="8"/>
      <c r="B2154" s="8"/>
      <c r="C2154" s="8"/>
      <c r="D2154" s="8"/>
      <c r="E2154" s="18"/>
      <c r="F2154" s="18"/>
      <c r="G2154" s="117"/>
      <c r="H2154" s="20"/>
      <c r="I2154" s="10"/>
      <c r="J2154" s="10"/>
      <c r="K2154" s="10"/>
      <c r="L2154" s="10"/>
      <c r="M2154" s="19"/>
    </row>
    <row r="2155" spans="1:13" s="11" customFormat="1">
      <c r="A2155" s="8"/>
      <c r="B2155" s="8"/>
      <c r="C2155" s="8"/>
      <c r="D2155" s="8"/>
      <c r="E2155" s="122"/>
      <c r="F2155" s="18"/>
      <c r="G2155" s="120"/>
      <c r="H2155" s="20"/>
      <c r="I2155" s="10"/>
      <c r="J2155" s="10"/>
      <c r="K2155" s="10"/>
      <c r="L2155" s="10"/>
      <c r="M2155" s="19"/>
    </row>
    <row r="2156" spans="1:13" s="11" customFormat="1">
      <c r="A2156" s="8"/>
      <c r="B2156" s="8"/>
      <c r="C2156" s="8"/>
      <c r="D2156" s="8"/>
      <c r="E2156" s="18"/>
      <c r="F2156" s="18"/>
      <c r="G2156" s="117"/>
      <c r="H2156" s="20"/>
      <c r="I2156" s="117"/>
      <c r="J2156" s="117"/>
      <c r="K2156" s="10"/>
      <c r="L2156" s="10"/>
      <c r="M2156" s="19"/>
    </row>
    <row r="2157" spans="1:13" s="11" customFormat="1">
      <c r="A2157" s="8"/>
      <c r="B2157" s="128"/>
      <c r="C2157" s="8"/>
      <c r="D2157" s="8"/>
      <c r="E2157" s="18"/>
      <c r="F2157" s="18"/>
      <c r="G2157" s="117"/>
      <c r="H2157" s="8"/>
      <c r="I2157" s="8"/>
      <c r="J2157" s="8"/>
      <c r="K2157" s="19"/>
      <c r="L2157" s="19"/>
      <c r="M2157" s="19"/>
    </row>
    <row r="2158" spans="1:13" s="11" customFormat="1">
      <c r="A2158" s="8"/>
      <c r="B2158" s="8"/>
      <c r="C2158" s="8"/>
      <c r="D2158" s="8"/>
      <c r="E2158" s="18"/>
      <c r="F2158" s="18"/>
      <c r="G2158" s="8"/>
      <c r="H2158" s="8"/>
      <c r="I2158" s="8"/>
      <c r="J2158" s="8"/>
      <c r="K2158" s="8"/>
      <c r="L2158" s="8"/>
      <c r="M2158" s="8"/>
    </row>
    <row r="2159" spans="1:13" s="11" customFormat="1">
      <c r="A2159" s="8"/>
      <c r="B2159" s="8"/>
      <c r="C2159" s="8"/>
      <c r="D2159" s="8"/>
      <c r="E2159" s="18"/>
      <c r="F2159" s="18"/>
      <c r="G2159" s="8"/>
      <c r="H2159" s="8"/>
      <c r="I2159" s="8"/>
      <c r="J2159" s="8"/>
      <c r="K2159" s="8"/>
      <c r="L2159" s="8"/>
      <c r="M2159" s="8"/>
    </row>
    <row r="2160" spans="1:13" s="11" customFormat="1">
      <c r="A2160" s="8"/>
      <c r="B2160" s="8"/>
      <c r="C2160" s="8"/>
      <c r="D2160" s="8"/>
      <c r="E2160" s="18"/>
      <c r="F2160" s="18"/>
      <c r="G2160" s="8"/>
      <c r="H2160" s="8"/>
      <c r="I2160" s="117"/>
      <c r="J2160" s="120"/>
      <c r="K2160" s="8"/>
      <c r="L2160" s="8"/>
      <c r="M2160" s="19"/>
    </row>
    <row r="2161" spans="1:13" s="11" customFormat="1">
      <c r="A2161" s="8"/>
      <c r="B2161" s="8"/>
      <c r="C2161" s="8"/>
      <c r="D2161" s="8"/>
      <c r="E2161" s="18"/>
      <c r="F2161" s="18"/>
      <c r="G2161" s="10"/>
      <c r="H2161" s="10"/>
      <c r="I2161" s="10"/>
      <c r="J2161" s="10"/>
      <c r="K2161" s="19"/>
      <c r="L2161" s="8"/>
      <c r="M2161" s="19"/>
    </row>
    <row r="2162" spans="1:13" s="11" customFormat="1">
      <c r="A2162" s="8"/>
      <c r="B2162" s="8"/>
      <c r="C2162" s="8"/>
      <c r="D2162" s="8"/>
      <c r="E2162" s="18"/>
      <c r="F2162" s="18"/>
      <c r="G2162" s="117"/>
      <c r="H2162" s="8"/>
      <c r="I2162" s="10"/>
      <c r="J2162" s="10"/>
      <c r="K2162" s="10"/>
      <c r="L2162" s="10"/>
      <c r="M2162" s="20"/>
    </row>
    <row r="2163" spans="1:13" s="11" customFormat="1">
      <c r="A2163" s="8"/>
      <c r="B2163" s="8"/>
      <c r="C2163" s="8"/>
      <c r="D2163" s="8"/>
      <c r="E2163" s="18"/>
      <c r="F2163" s="18"/>
      <c r="G2163" s="117"/>
      <c r="H2163" s="8"/>
      <c r="I2163" s="117"/>
      <c r="J2163" s="117"/>
      <c r="K2163" s="10"/>
      <c r="L2163" s="10"/>
      <c r="M2163" s="19"/>
    </row>
    <row r="2164" spans="1:13" s="11" customFormat="1">
      <c r="A2164" s="8"/>
      <c r="B2164" s="8"/>
      <c r="C2164" s="8"/>
      <c r="D2164" s="8"/>
      <c r="E2164" s="121"/>
      <c r="F2164" s="18"/>
      <c r="G2164" s="117"/>
      <c r="H2164" s="8"/>
      <c r="I2164" s="8"/>
      <c r="J2164" s="8"/>
      <c r="K2164" s="10"/>
      <c r="L2164" s="10"/>
      <c r="M2164" s="19"/>
    </row>
    <row r="2165" spans="1:13" s="11" customFormat="1">
      <c r="A2165" s="8"/>
      <c r="B2165" s="8"/>
      <c r="C2165" s="8"/>
      <c r="D2165" s="8"/>
      <c r="E2165" s="121"/>
      <c r="F2165" s="18"/>
      <c r="G2165" s="117"/>
      <c r="H2165" s="8"/>
      <c r="I2165" s="8"/>
      <c r="J2165" s="8"/>
      <c r="K2165" s="10"/>
      <c r="L2165" s="10"/>
      <c r="M2165" s="19"/>
    </row>
    <row r="2166" spans="1:13" s="11" customFormat="1">
      <c r="A2166" s="8"/>
      <c r="B2166" s="8"/>
      <c r="C2166" s="8"/>
      <c r="D2166" s="8"/>
      <c r="E2166" s="18"/>
      <c r="F2166" s="18"/>
      <c r="G2166" s="117"/>
      <c r="H2166" s="20"/>
      <c r="I2166" s="10"/>
      <c r="J2166" s="10"/>
      <c r="K2166" s="10"/>
      <c r="L2166" s="10"/>
      <c r="M2166" s="19"/>
    </row>
    <row r="2167" spans="1:13" s="11" customFormat="1">
      <c r="A2167" s="8"/>
      <c r="B2167" s="8"/>
      <c r="C2167" s="8"/>
      <c r="D2167" s="8"/>
      <c r="E2167" s="122"/>
      <c r="F2167" s="18"/>
      <c r="G2167" s="120"/>
      <c r="H2167" s="20"/>
      <c r="I2167" s="10"/>
      <c r="J2167" s="10"/>
      <c r="K2167" s="10"/>
      <c r="L2167" s="10"/>
      <c r="M2167" s="19"/>
    </row>
    <row r="2168" spans="1:13" s="11" customFormat="1">
      <c r="A2168" s="8"/>
      <c r="B2168" s="8"/>
      <c r="C2168" s="8"/>
      <c r="D2168" s="8"/>
      <c r="E2168" s="18"/>
      <c r="F2168" s="18"/>
      <c r="G2168" s="117"/>
      <c r="H2168" s="20"/>
      <c r="I2168" s="117"/>
      <c r="J2168" s="117"/>
      <c r="K2168" s="10"/>
      <c r="L2168" s="10"/>
      <c r="M2168" s="19"/>
    </row>
    <row r="2169" spans="1:13" s="11" customFormat="1">
      <c r="A2169" s="8"/>
      <c r="B2169" s="128"/>
      <c r="C2169" s="8"/>
      <c r="D2169" s="8"/>
      <c r="E2169" s="18"/>
      <c r="F2169" s="18"/>
      <c r="G2169" s="117"/>
      <c r="H2169" s="8"/>
      <c r="I2169" s="8"/>
      <c r="J2169" s="8"/>
      <c r="K2169" s="19"/>
      <c r="L2169" s="19"/>
      <c r="M2169" s="19"/>
    </row>
    <row r="2170" spans="1:13" s="11" customFormat="1">
      <c r="A2170" s="8"/>
      <c r="B2170" s="8"/>
      <c r="C2170" s="8"/>
      <c r="D2170" s="8"/>
      <c r="E2170" s="18"/>
      <c r="F2170" s="18"/>
      <c r="G2170" s="8"/>
      <c r="H2170" s="8"/>
      <c r="I2170" s="8"/>
      <c r="J2170" s="8"/>
      <c r="K2170" s="8"/>
      <c r="L2170" s="8"/>
      <c r="M2170" s="8"/>
    </row>
    <row r="2171" spans="1:13" s="11" customFormat="1">
      <c r="A2171" s="8"/>
      <c r="B2171" s="8"/>
      <c r="C2171" s="8"/>
      <c r="D2171" s="8"/>
      <c r="E2171" s="18"/>
      <c r="F2171" s="18"/>
      <c r="G2171" s="8"/>
      <c r="H2171" s="8"/>
      <c r="I2171" s="8"/>
      <c r="J2171" s="8"/>
      <c r="K2171" s="8"/>
      <c r="L2171" s="8"/>
      <c r="M2171" s="8"/>
    </row>
    <row r="2172" spans="1:13" s="11" customFormat="1">
      <c r="A2172" s="87"/>
      <c r="B2172" s="87"/>
      <c r="C2172" s="8"/>
      <c r="D2172" s="87"/>
      <c r="E2172" s="87"/>
      <c r="F2172" s="87"/>
      <c r="G2172" s="87"/>
      <c r="H2172" s="87"/>
      <c r="I2172" s="87"/>
      <c r="J2172" s="87"/>
      <c r="K2172" s="87"/>
      <c r="L2172" s="87"/>
      <c r="M2172" s="87"/>
    </row>
    <row r="2173" spans="1:13" s="11" customFormat="1">
      <c r="A2173" s="8"/>
      <c r="B2173" s="8"/>
      <c r="C2173" s="8"/>
      <c r="D2173" s="8"/>
      <c r="E2173" s="18"/>
      <c r="F2173" s="18"/>
      <c r="G2173" s="8"/>
      <c r="H2173" s="8"/>
      <c r="I2173" s="117"/>
      <c r="J2173" s="120"/>
      <c r="K2173" s="8"/>
      <c r="L2173" s="8"/>
      <c r="M2173" s="19"/>
    </row>
    <row r="2174" spans="1:13" s="11" customFormat="1">
      <c r="A2174" s="8"/>
      <c r="B2174" s="8"/>
      <c r="C2174" s="87"/>
      <c r="D2174" s="8"/>
      <c r="E2174" s="18"/>
      <c r="F2174" s="18"/>
      <c r="G2174" s="10"/>
      <c r="H2174" s="10"/>
      <c r="I2174" s="10"/>
      <c r="J2174" s="10"/>
      <c r="K2174" s="19"/>
      <c r="L2174" s="8"/>
      <c r="M2174" s="19"/>
    </row>
    <row r="2175" spans="1:13" s="11" customFormat="1">
      <c r="A2175" s="8"/>
      <c r="B2175" s="8"/>
      <c r="C2175" s="8"/>
      <c r="D2175" s="8"/>
      <c r="E2175" s="18"/>
      <c r="F2175" s="18"/>
      <c r="G2175" s="117"/>
      <c r="H2175" s="8"/>
      <c r="I2175" s="10"/>
      <c r="J2175" s="10"/>
      <c r="K2175" s="10"/>
      <c r="L2175" s="10"/>
      <c r="M2175" s="20"/>
    </row>
    <row r="2176" spans="1:13" s="11" customFormat="1">
      <c r="A2176" s="8"/>
      <c r="B2176" s="8"/>
      <c r="C2176" s="8"/>
      <c r="D2176" s="8"/>
      <c r="E2176" s="18"/>
      <c r="F2176" s="18"/>
      <c r="G2176" s="117"/>
      <c r="H2176" s="8"/>
      <c r="I2176" s="117"/>
      <c r="J2176" s="117"/>
      <c r="K2176" s="10"/>
      <c r="L2176" s="10"/>
      <c r="M2176" s="19"/>
    </row>
    <row r="2177" spans="1:13" s="11" customFormat="1">
      <c r="A2177" s="8"/>
      <c r="B2177" s="8"/>
      <c r="C2177" s="8"/>
      <c r="D2177" s="8"/>
      <c r="E2177" s="121"/>
      <c r="F2177" s="18"/>
      <c r="G2177" s="117"/>
      <c r="H2177" s="8"/>
      <c r="I2177" s="8"/>
      <c r="J2177" s="8"/>
      <c r="K2177" s="10"/>
      <c r="L2177" s="10"/>
      <c r="M2177" s="19"/>
    </row>
    <row r="2178" spans="1:13" s="11" customFormat="1">
      <c r="A2178" s="8"/>
      <c r="B2178" s="8"/>
      <c r="C2178" s="8"/>
      <c r="D2178" s="8"/>
      <c r="E2178" s="121"/>
      <c r="F2178" s="18"/>
      <c r="G2178" s="117"/>
      <c r="H2178" s="8"/>
      <c r="I2178" s="8"/>
      <c r="J2178" s="8"/>
      <c r="K2178" s="10"/>
      <c r="L2178" s="10"/>
      <c r="M2178" s="19"/>
    </row>
    <row r="2179" spans="1:13" s="11" customFormat="1">
      <c r="A2179" s="8"/>
      <c r="B2179" s="8"/>
      <c r="C2179" s="8"/>
      <c r="D2179" s="8"/>
      <c r="E2179" s="18"/>
      <c r="F2179" s="18"/>
      <c r="G2179" s="117"/>
      <c r="H2179" s="20"/>
      <c r="I2179" s="10"/>
      <c r="J2179" s="10"/>
      <c r="K2179" s="10"/>
      <c r="L2179" s="10"/>
      <c r="M2179" s="19"/>
    </row>
    <row r="2180" spans="1:13" s="11" customFormat="1">
      <c r="A2180" s="8"/>
      <c r="B2180" s="8"/>
      <c r="C2180" s="8"/>
      <c r="D2180" s="8"/>
      <c r="E2180" s="122"/>
      <c r="F2180" s="18"/>
      <c r="G2180" s="120"/>
      <c r="H2180" s="20"/>
      <c r="I2180" s="10"/>
      <c r="J2180" s="10"/>
      <c r="K2180" s="10"/>
      <c r="L2180" s="10"/>
      <c r="M2180" s="19"/>
    </row>
    <row r="2181" spans="1:13" s="11" customFormat="1">
      <c r="A2181" s="8"/>
      <c r="B2181" s="8"/>
      <c r="C2181" s="8"/>
      <c r="D2181" s="8"/>
      <c r="E2181" s="18"/>
      <c r="F2181" s="18"/>
      <c r="G2181" s="117"/>
      <c r="H2181" s="20"/>
      <c r="I2181" s="117"/>
      <c r="J2181" s="117"/>
      <c r="K2181" s="10"/>
      <c r="L2181" s="10"/>
      <c r="M2181" s="19"/>
    </row>
    <row r="2182" spans="1:13" s="11" customFormat="1">
      <c r="A2182" s="8"/>
      <c r="B2182" s="128"/>
      <c r="C2182" s="8"/>
      <c r="D2182" s="8"/>
      <c r="E2182" s="18"/>
      <c r="F2182" s="18"/>
      <c r="G2182" s="117"/>
      <c r="H2182" s="8"/>
      <c r="I2182" s="8"/>
      <c r="J2182" s="8"/>
      <c r="K2182" s="19"/>
      <c r="L2182" s="19"/>
      <c r="M2182" s="19"/>
    </row>
    <row r="2183" spans="1:13" s="11" customFormat="1">
      <c r="A2183" s="8"/>
      <c r="B2183" s="8"/>
      <c r="C2183" s="8"/>
      <c r="D2183" s="8"/>
      <c r="E2183" s="18"/>
      <c r="F2183" s="18"/>
    </row>
    <row r="2184" spans="1:13" s="11" customFormat="1">
      <c r="A2184" s="8"/>
      <c r="B2184" s="8"/>
      <c r="C2184" s="8"/>
      <c r="D2184" s="8"/>
      <c r="E2184" s="18"/>
      <c r="F2184" s="18"/>
      <c r="G2184" s="8"/>
      <c r="H2184" s="8"/>
      <c r="I2184" s="117"/>
      <c r="J2184" s="120"/>
      <c r="K2184" s="8"/>
      <c r="L2184" s="8"/>
      <c r="M2184" s="19"/>
    </row>
    <row r="2185" spans="1:13" s="11" customFormat="1">
      <c r="A2185" s="8"/>
      <c r="B2185" s="8"/>
      <c r="C2185" s="8"/>
      <c r="D2185" s="8"/>
      <c r="E2185" s="18"/>
      <c r="F2185" s="18"/>
      <c r="G2185" s="8"/>
      <c r="H2185" s="8"/>
      <c r="I2185" s="117"/>
      <c r="J2185" s="120"/>
      <c r="K2185" s="8"/>
      <c r="L2185" s="8"/>
      <c r="M2185" s="19"/>
    </row>
    <row r="2186" spans="1:13" s="11" customFormat="1">
      <c r="A2186" s="8"/>
      <c r="B2186" s="8"/>
      <c r="C2186" s="8"/>
      <c r="D2186" s="8"/>
      <c r="E2186" s="18"/>
      <c r="F2186" s="18"/>
      <c r="G2186" s="10"/>
      <c r="H2186" s="10"/>
      <c r="I2186" s="10"/>
      <c r="J2186" s="10"/>
      <c r="K2186" s="19"/>
      <c r="L2186" s="8"/>
      <c r="M2186" s="19"/>
    </row>
    <row r="2187" spans="1:13" s="11" customFormat="1">
      <c r="A2187" s="8"/>
      <c r="B2187" s="8"/>
      <c r="C2187" s="8"/>
      <c r="D2187" s="8"/>
      <c r="E2187" s="18"/>
      <c r="F2187" s="18"/>
      <c r="G2187" s="117"/>
      <c r="H2187" s="8"/>
      <c r="I2187" s="10"/>
      <c r="J2187" s="10"/>
      <c r="K2187" s="10"/>
      <c r="L2187" s="10"/>
      <c r="M2187" s="20"/>
    </row>
    <row r="2188" spans="1:13" s="11" customFormat="1">
      <c r="A2188" s="8"/>
      <c r="B2188" s="8"/>
      <c r="C2188" s="8"/>
      <c r="D2188" s="8"/>
      <c r="E2188" s="18"/>
      <c r="F2188" s="18"/>
      <c r="G2188" s="117"/>
      <c r="H2188" s="8"/>
      <c r="I2188" s="117"/>
      <c r="J2188" s="117"/>
      <c r="K2188" s="10"/>
      <c r="L2188" s="10"/>
      <c r="M2188" s="19"/>
    </row>
    <row r="2189" spans="1:13" s="11" customFormat="1">
      <c r="A2189" s="8"/>
      <c r="B2189" s="8"/>
      <c r="C2189" s="8"/>
      <c r="D2189" s="8"/>
      <c r="E2189" s="121"/>
      <c r="F2189" s="18"/>
      <c r="G2189" s="117"/>
      <c r="H2189" s="8"/>
      <c r="I2189" s="8"/>
      <c r="J2189" s="8"/>
      <c r="K2189" s="10"/>
      <c r="L2189" s="10"/>
      <c r="M2189" s="19"/>
    </row>
    <row r="2190" spans="1:13" s="11" customFormat="1">
      <c r="A2190" s="8"/>
      <c r="B2190" s="8"/>
      <c r="C2190" s="8"/>
      <c r="D2190" s="8"/>
      <c r="E2190" s="121"/>
      <c r="F2190" s="18"/>
      <c r="G2190" s="117"/>
      <c r="H2190" s="8"/>
      <c r="I2190" s="8"/>
      <c r="J2190" s="8"/>
      <c r="K2190" s="10"/>
      <c r="L2190" s="10"/>
      <c r="M2190" s="19"/>
    </row>
    <row r="2191" spans="1:13" s="11" customFormat="1">
      <c r="A2191" s="8"/>
      <c r="B2191" s="8"/>
      <c r="C2191" s="8"/>
      <c r="D2191" s="8"/>
      <c r="E2191" s="18"/>
      <c r="F2191" s="18"/>
      <c r="G2191" s="117"/>
      <c r="H2191" s="20"/>
      <c r="I2191" s="10"/>
      <c r="J2191" s="10"/>
      <c r="K2191" s="10"/>
      <c r="L2191" s="10"/>
      <c r="M2191" s="19"/>
    </row>
    <row r="2192" spans="1:13" s="11" customFormat="1">
      <c r="A2192" s="8"/>
      <c r="B2192" s="8"/>
      <c r="C2192" s="8"/>
      <c r="D2192" s="8"/>
      <c r="E2192" s="18"/>
      <c r="F2192" s="18"/>
      <c r="G2192" s="120"/>
      <c r="H2192" s="20"/>
      <c r="I2192" s="10"/>
      <c r="J2192" s="10"/>
      <c r="K2192" s="10"/>
      <c r="L2192" s="10"/>
      <c r="M2192" s="19"/>
    </row>
    <row r="2193" spans="1:13" s="11" customFormat="1">
      <c r="A2193" s="8"/>
      <c r="B2193" s="8"/>
      <c r="C2193" s="8"/>
      <c r="D2193" s="8"/>
      <c r="E2193" s="18"/>
      <c r="F2193" s="18"/>
      <c r="G2193" s="117"/>
      <c r="H2193" s="20"/>
      <c r="I2193" s="117"/>
      <c r="J2193" s="117"/>
      <c r="K2193" s="10"/>
      <c r="L2193" s="10"/>
      <c r="M2193" s="19"/>
    </row>
    <row r="2194" spans="1:13" s="11" customFormat="1">
      <c r="A2194" s="8"/>
      <c r="B2194" s="128"/>
      <c r="C2194" s="8"/>
      <c r="D2194" s="8"/>
      <c r="E2194" s="18"/>
      <c r="F2194" s="18"/>
      <c r="G2194" s="117"/>
      <c r="H2194" s="8"/>
      <c r="I2194" s="8"/>
      <c r="J2194" s="8"/>
      <c r="K2194" s="19"/>
      <c r="L2194" s="19"/>
      <c r="M2194" s="19"/>
    </row>
    <row r="2195" spans="1:13" s="11" customFormat="1">
      <c r="A2195" s="8"/>
      <c r="B2195" s="8"/>
      <c r="C2195" s="8"/>
      <c r="D2195" s="8"/>
      <c r="E2195" s="18"/>
      <c r="F2195" s="18"/>
    </row>
    <row r="2196" spans="1:13" s="11" customFormat="1">
      <c r="A2196" s="8"/>
      <c r="B2196" s="8"/>
      <c r="C2196" s="8"/>
      <c r="D2196" s="8"/>
      <c r="E2196" s="18"/>
      <c r="F2196" s="18"/>
      <c r="G2196" s="8"/>
      <c r="H2196" s="8"/>
      <c r="I2196" s="117"/>
      <c r="J2196" s="120"/>
      <c r="K2196" s="8"/>
      <c r="L2196" s="8"/>
      <c r="M2196" s="19"/>
    </row>
    <row r="2197" spans="1:13" s="11" customFormat="1">
      <c r="A2197" s="8"/>
      <c r="B2197" s="8"/>
      <c r="C2197" s="8"/>
      <c r="D2197" s="8"/>
      <c r="E2197" s="18"/>
      <c r="F2197" s="18"/>
      <c r="G2197" s="8"/>
      <c r="H2197" s="8"/>
      <c r="I2197" s="117"/>
      <c r="J2197" s="120"/>
      <c r="K2197" s="8"/>
      <c r="L2197" s="8"/>
      <c r="M2197" s="19"/>
    </row>
    <row r="2198" spans="1:13" s="11" customFormat="1">
      <c r="A2198" s="8"/>
      <c r="B2198" s="8"/>
      <c r="C2198" s="8"/>
      <c r="D2198" s="8"/>
      <c r="E2198" s="18"/>
      <c r="F2198" s="18"/>
      <c r="G2198" s="10"/>
      <c r="H2198" s="10"/>
      <c r="I2198" s="10"/>
      <c r="J2198" s="10"/>
      <c r="K2198" s="19"/>
      <c r="L2198" s="8"/>
      <c r="M2198" s="19"/>
    </row>
    <row r="2199" spans="1:13" s="11" customFormat="1">
      <c r="A2199" s="8"/>
      <c r="B2199" s="8"/>
      <c r="C2199" s="8"/>
      <c r="D2199" s="8"/>
      <c r="E2199" s="18"/>
      <c r="F2199" s="18"/>
      <c r="G2199" s="117"/>
      <c r="H2199" s="8"/>
      <c r="I2199" s="10"/>
      <c r="J2199" s="10"/>
      <c r="K2199" s="10"/>
      <c r="L2199" s="10"/>
      <c r="M2199" s="20"/>
    </row>
    <row r="2200" spans="1:13" s="11" customFormat="1">
      <c r="A2200" s="8"/>
      <c r="B2200" s="8"/>
      <c r="C2200" s="8"/>
      <c r="D2200" s="8"/>
      <c r="E2200" s="18"/>
      <c r="F2200" s="18"/>
      <c r="G2200" s="117"/>
      <c r="H2200" s="8"/>
      <c r="I2200" s="117"/>
      <c r="J2200" s="117"/>
      <c r="K2200" s="10"/>
      <c r="L2200" s="10"/>
      <c r="M2200" s="19"/>
    </row>
    <row r="2201" spans="1:13" s="11" customFormat="1">
      <c r="A2201" s="8"/>
      <c r="B2201" s="8"/>
      <c r="C2201" s="8"/>
      <c r="D2201" s="8"/>
      <c r="E2201" s="121"/>
      <c r="F2201" s="18"/>
      <c r="G2201" s="117"/>
      <c r="H2201" s="8"/>
      <c r="I2201" s="8"/>
      <c r="J2201" s="8"/>
      <c r="K2201" s="10"/>
      <c r="L2201" s="10"/>
      <c r="M2201" s="19"/>
    </row>
    <row r="2202" spans="1:13" s="11" customFormat="1">
      <c r="A2202" s="8"/>
      <c r="B2202" s="8"/>
      <c r="C2202" s="8"/>
      <c r="D2202" s="8"/>
      <c r="E2202" s="121"/>
      <c r="F2202" s="18"/>
      <c r="G2202" s="117"/>
      <c r="H2202" s="8"/>
      <c r="I2202" s="8"/>
      <c r="J2202" s="8"/>
      <c r="K2202" s="10"/>
      <c r="L2202" s="10"/>
      <c r="M2202" s="19"/>
    </row>
    <row r="2203" spans="1:13" s="11" customFormat="1">
      <c r="A2203" s="8"/>
      <c r="B2203" s="8"/>
      <c r="C2203" s="8"/>
      <c r="D2203" s="8"/>
      <c r="E2203" s="18"/>
      <c r="F2203" s="18"/>
      <c r="G2203" s="117"/>
      <c r="H2203" s="20"/>
      <c r="I2203" s="10"/>
      <c r="J2203" s="10"/>
      <c r="K2203" s="10"/>
      <c r="L2203" s="10"/>
      <c r="M2203" s="19"/>
    </row>
    <row r="2204" spans="1:13" s="11" customFormat="1">
      <c r="A2204" s="8"/>
      <c r="B2204" s="8"/>
      <c r="C2204" s="8"/>
      <c r="D2204" s="8"/>
      <c r="E2204" s="18"/>
      <c r="F2204" s="18"/>
      <c r="G2204" s="120"/>
      <c r="H2204" s="20"/>
      <c r="I2204" s="10"/>
      <c r="J2204" s="10"/>
      <c r="K2204" s="10"/>
      <c r="L2204" s="10"/>
      <c r="M2204" s="19"/>
    </row>
    <row r="2205" spans="1:13" s="11" customFormat="1">
      <c r="A2205" s="8"/>
      <c r="B2205" s="8"/>
      <c r="C2205" s="8"/>
      <c r="D2205" s="8"/>
      <c r="E2205" s="18"/>
      <c r="F2205" s="18"/>
      <c r="G2205" s="117"/>
      <c r="H2205" s="20"/>
      <c r="I2205" s="117"/>
      <c r="J2205" s="117"/>
      <c r="K2205" s="10"/>
      <c r="L2205" s="10"/>
      <c r="M2205" s="19"/>
    </row>
    <row r="2206" spans="1:13" s="11" customFormat="1">
      <c r="A2206" s="8"/>
      <c r="B2206" s="128"/>
      <c r="C2206" s="8"/>
      <c r="D2206" s="8"/>
      <c r="E2206" s="18"/>
      <c r="F2206" s="18"/>
      <c r="G2206" s="117"/>
      <c r="H2206" s="8"/>
      <c r="I2206" s="8"/>
      <c r="J2206" s="8"/>
      <c r="K2206" s="19"/>
      <c r="L2206" s="19"/>
      <c r="M2206" s="19"/>
    </row>
    <row r="2207" spans="1:13" s="11" customFormat="1">
      <c r="A2207" s="87"/>
      <c r="B2207" s="87"/>
      <c r="C2207" s="8"/>
      <c r="D2207" s="87"/>
      <c r="E2207" s="87"/>
      <c r="F2207" s="87"/>
      <c r="G2207" s="87"/>
      <c r="H2207" s="87"/>
      <c r="I2207" s="87"/>
      <c r="J2207" s="87"/>
      <c r="K2207" s="87"/>
      <c r="L2207" s="87"/>
      <c r="M2207" s="87"/>
    </row>
    <row r="2208" spans="1:13" s="11" customFormat="1">
      <c r="A2208" s="8"/>
      <c r="B2208" s="8"/>
      <c r="C2208" s="8"/>
      <c r="D2208" s="8"/>
      <c r="E2208" s="18"/>
      <c r="F2208" s="18"/>
    </row>
    <row r="2209" spans="1:13" s="11" customFormat="1">
      <c r="A2209" s="8"/>
      <c r="B2209" s="8"/>
      <c r="C2209" s="87"/>
      <c r="D2209" s="8"/>
      <c r="E2209" s="18"/>
      <c r="F2209" s="18"/>
      <c r="G2209" s="8"/>
      <c r="H2209" s="8"/>
      <c r="I2209" s="117"/>
      <c r="J2209" s="120"/>
      <c r="K2209" s="8"/>
      <c r="L2209" s="8"/>
      <c r="M2209" s="19"/>
    </row>
    <row r="2210" spans="1:13" s="11" customFormat="1">
      <c r="A2210" s="8"/>
      <c r="B2210" s="8"/>
      <c r="C2210" s="8"/>
      <c r="D2210" s="8"/>
      <c r="E2210" s="18"/>
      <c r="F2210" s="18"/>
      <c r="G2210" s="8"/>
      <c r="H2210" s="8"/>
      <c r="I2210" s="117"/>
      <c r="J2210" s="120"/>
      <c r="K2210" s="8"/>
      <c r="L2210" s="8"/>
      <c r="M2210" s="19"/>
    </row>
    <row r="2211" spans="1:13" s="11" customFormat="1">
      <c r="A2211" s="8"/>
      <c r="B2211" s="8"/>
      <c r="C2211" s="8"/>
      <c r="D2211" s="8"/>
      <c r="E2211" s="18"/>
      <c r="F2211" s="18"/>
      <c r="G2211" s="10"/>
      <c r="H2211" s="10"/>
      <c r="I2211" s="10"/>
      <c r="J2211" s="10"/>
      <c r="K2211" s="19"/>
      <c r="L2211" s="8"/>
      <c r="M2211" s="19"/>
    </row>
    <row r="2212" spans="1:13" s="11" customFormat="1">
      <c r="A2212" s="8"/>
      <c r="B2212" s="8"/>
      <c r="C2212" s="8"/>
      <c r="D2212" s="8"/>
      <c r="E2212" s="18"/>
      <c r="F2212" s="18"/>
      <c r="G2212" s="117"/>
      <c r="H2212" s="8"/>
      <c r="I2212" s="10"/>
      <c r="J2212" s="10"/>
      <c r="K2212" s="10"/>
      <c r="L2212" s="10"/>
      <c r="M2212" s="20"/>
    </row>
    <row r="2213" spans="1:13" s="11" customFormat="1">
      <c r="A2213" s="8"/>
      <c r="B2213" s="8"/>
      <c r="C2213" s="8"/>
      <c r="D2213" s="8"/>
      <c r="E2213" s="18"/>
      <c r="F2213" s="18"/>
      <c r="G2213" s="117"/>
      <c r="H2213" s="8"/>
      <c r="I2213" s="117"/>
      <c r="J2213" s="117"/>
      <c r="K2213" s="10"/>
      <c r="L2213" s="10"/>
      <c r="M2213" s="19"/>
    </row>
    <row r="2214" spans="1:13" s="11" customFormat="1">
      <c r="A2214" s="8"/>
      <c r="B2214" s="8"/>
      <c r="C2214" s="8"/>
      <c r="D2214" s="8"/>
      <c r="E2214" s="121"/>
      <c r="F2214" s="18"/>
      <c r="G2214" s="117"/>
      <c r="H2214" s="8"/>
      <c r="I2214" s="8"/>
      <c r="J2214" s="8"/>
      <c r="K2214" s="10"/>
      <c r="L2214" s="10"/>
      <c r="M2214" s="19"/>
    </row>
    <row r="2215" spans="1:13" s="11" customFormat="1">
      <c r="A2215" s="8"/>
      <c r="B2215" s="8"/>
      <c r="C2215" s="8"/>
      <c r="D2215" s="8"/>
      <c r="E2215" s="121"/>
      <c r="F2215" s="18"/>
      <c r="G2215" s="117"/>
      <c r="H2215" s="8"/>
      <c r="I2215" s="8"/>
      <c r="J2215" s="8"/>
      <c r="K2215" s="10"/>
      <c r="L2215" s="10"/>
      <c r="M2215" s="19"/>
    </row>
    <row r="2216" spans="1:13" s="11" customFormat="1">
      <c r="A2216" s="8"/>
      <c r="B2216" s="8"/>
      <c r="C2216" s="8"/>
      <c r="D2216" s="8"/>
      <c r="E2216" s="18"/>
      <c r="F2216" s="18"/>
      <c r="G2216" s="117"/>
      <c r="H2216" s="20"/>
      <c r="I2216" s="10"/>
      <c r="J2216" s="10"/>
      <c r="K2216" s="10"/>
      <c r="L2216" s="10"/>
      <c r="M2216" s="19"/>
    </row>
    <row r="2217" spans="1:13" s="11" customFormat="1">
      <c r="A2217" s="8"/>
      <c r="B2217" s="8"/>
      <c r="C2217" s="8"/>
      <c r="D2217" s="8"/>
      <c r="E2217" s="18"/>
      <c r="F2217" s="18"/>
      <c r="G2217" s="120"/>
      <c r="H2217" s="20"/>
      <c r="I2217" s="10"/>
      <c r="J2217" s="10"/>
      <c r="K2217" s="10"/>
      <c r="L2217" s="10"/>
      <c r="M2217" s="19"/>
    </row>
    <row r="2218" spans="1:13" s="11" customFormat="1">
      <c r="A2218" s="8"/>
      <c r="B2218" s="8"/>
      <c r="C2218" s="8"/>
      <c r="D2218" s="8"/>
      <c r="E2218" s="18"/>
      <c r="F2218" s="18"/>
      <c r="G2218" s="117"/>
      <c r="H2218" s="20"/>
      <c r="I2218" s="117"/>
      <c r="J2218" s="117"/>
      <c r="K2218" s="10"/>
      <c r="L2218" s="10"/>
      <c r="M2218" s="19"/>
    </row>
    <row r="2219" spans="1:13" s="11" customFormat="1">
      <c r="A2219" s="8"/>
      <c r="B2219" s="128"/>
      <c r="C2219" s="8"/>
      <c r="D2219" s="8"/>
      <c r="E2219" s="18"/>
      <c r="F2219" s="18"/>
      <c r="G2219" s="117"/>
      <c r="H2219" s="8"/>
      <c r="I2219" s="8"/>
      <c r="J2219" s="8"/>
      <c r="K2219" s="19"/>
      <c r="L2219" s="19"/>
      <c r="M2219" s="19"/>
    </row>
    <row r="2220" spans="1:13" s="11" customFormat="1">
      <c r="A2220" s="8"/>
      <c r="B2220" s="8"/>
      <c r="C2220" s="8"/>
      <c r="D2220" s="8"/>
      <c r="E2220" s="18"/>
      <c r="F2220" s="18"/>
    </row>
    <row r="2221" spans="1:13" s="11" customFormat="1">
      <c r="A2221" s="8"/>
      <c r="B2221" s="8"/>
      <c r="C2221" s="8"/>
      <c r="D2221" s="8"/>
      <c r="E2221" s="18"/>
      <c r="F2221" s="18"/>
      <c r="G2221" s="8"/>
      <c r="H2221" s="8"/>
      <c r="I2221" s="117"/>
      <c r="J2221" s="120"/>
      <c r="K2221" s="8"/>
      <c r="L2221" s="8"/>
      <c r="M2221" s="19"/>
    </row>
    <row r="2222" spans="1:13" s="11" customFormat="1">
      <c r="A2222" s="8"/>
      <c r="B2222" s="8"/>
      <c r="C2222" s="8"/>
      <c r="D2222" s="8"/>
      <c r="E2222" s="18"/>
      <c r="F2222" s="18"/>
      <c r="G2222" s="8"/>
      <c r="H2222" s="8"/>
      <c r="I2222" s="117"/>
      <c r="J2222" s="120"/>
      <c r="K2222" s="8"/>
      <c r="L2222" s="8"/>
      <c r="M2222" s="19"/>
    </row>
    <row r="2223" spans="1:13" s="11" customFormat="1">
      <c r="A2223" s="8"/>
      <c r="B2223" s="8"/>
      <c r="C2223" s="8"/>
      <c r="D2223" s="8"/>
      <c r="E2223" s="18"/>
      <c r="F2223" s="18"/>
      <c r="G2223" s="10"/>
      <c r="H2223" s="10"/>
      <c r="I2223" s="10"/>
      <c r="J2223" s="10"/>
      <c r="K2223" s="19"/>
      <c r="L2223" s="8"/>
      <c r="M2223" s="19"/>
    </row>
    <row r="2224" spans="1:13" s="11" customFormat="1">
      <c r="A2224" s="8"/>
      <c r="B2224" s="8"/>
      <c r="C2224" s="8"/>
      <c r="D2224" s="8"/>
      <c r="E2224" s="18"/>
      <c r="F2224" s="18"/>
      <c r="G2224" s="117"/>
      <c r="H2224" s="8"/>
      <c r="I2224" s="10"/>
      <c r="J2224" s="10"/>
      <c r="K2224" s="10"/>
      <c r="L2224" s="10"/>
      <c r="M2224" s="20"/>
    </row>
    <row r="2225" spans="1:13" s="11" customFormat="1">
      <c r="A2225" s="8"/>
      <c r="B2225" s="8"/>
      <c r="C2225" s="8"/>
      <c r="D2225" s="8"/>
      <c r="E2225" s="18"/>
      <c r="F2225" s="18"/>
      <c r="G2225" s="117"/>
      <c r="H2225" s="8"/>
      <c r="I2225" s="117"/>
      <c r="J2225" s="117"/>
      <c r="K2225" s="10"/>
      <c r="L2225" s="10"/>
      <c r="M2225" s="19"/>
    </row>
    <row r="2226" spans="1:13" s="11" customFormat="1">
      <c r="A2226" s="8"/>
      <c r="B2226" s="8"/>
      <c r="C2226" s="8"/>
      <c r="D2226" s="8"/>
      <c r="E2226" s="121"/>
      <c r="F2226" s="18"/>
      <c r="G2226" s="117"/>
      <c r="H2226" s="8"/>
      <c r="I2226" s="8"/>
      <c r="J2226" s="8"/>
      <c r="K2226" s="10"/>
      <c r="L2226" s="10"/>
      <c r="M2226" s="19"/>
    </row>
    <row r="2227" spans="1:13" s="11" customFormat="1">
      <c r="A2227" s="8"/>
      <c r="B2227" s="8"/>
      <c r="C2227" s="8"/>
      <c r="D2227" s="8"/>
      <c r="E2227" s="121"/>
      <c r="F2227" s="18"/>
      <c r="G2227" s="117"/>
      <c r="H2227" s="8"/>
      <c r="I2227" s="8"/>
      <c r="J2227" s="8"/>
      <c r="K2227" s="10"/>
      <c r="L2227" s="10"/>
      <c r="M2227" s="19"/>
    </row>
    <row r="2228" spans="1:13" s="11" customFormat="1">
      <c r="A2228" s="8"/>
      <c r="B2228" s="8"/>
      <c r="C2228" s="8"/>
      <c r="D2228" s="8"/>
      <c r="E2228" s="18"/>
      <c r="F2228" s="18"/>
      <c r="G2228" s="117"/>
      <c r="H2228" s="20"/>
      <c r="I2228" s="10"/>
      <c r="J2228" s="10"/>
      <c r="K2228" s="10"/>
      <c r="L2228" s="10"/>
      <c r="M2228" s="19"/>
    </row>
    <row r="2229" spans="1:13" s="11" customFormat="1">
      <c r="A2229" s="8"/>
      <c r="B2229" s="8"/>
      <c r="C2229" s="8"/>
      <c r="D2229" s="8"/>
      <c r="E2229" s="18"/>
      <c r="F2229" s="18"/>
      <c r="G2229" s="120"/>
      <c r="H2229" s="20"/>
      <c r="I2229" s="10"/>
      <c r="J2229" s="10"/>
      <c r="K2229" s="10"/>
      <c r="L2229" s="10"/>
      <c r="M2229" s="19"/>
    </row>
    <row r="2230" spans="1:13" s="11" customFormat="1">
      <c r="A2230" s="8"/>
      <c r="B2230" s="8"/>
      <c r="C2230" s="8"/>
      <c r="D2230" s="8"/>
      <c r="E2230" s="18"/>
      <c r="F2230" s="18"/>
      <c r="G2230" s="117"/>
      <c r="H2230" s="20"/>
      <c r="I2230" s="117"/>
      <c r="J2230" s="117"/>
      <c r="K2230" s="10"/>
      <c r="L2230" s="10"/>
      <c r="M2230" s="19"/>
    </row>
    <row r="2231" spans="1:13" s="11" customFormat="1">
      <c r="A2231" s="8"/>
      <c r="B2231" s="128"/>
      <c r="C2231" s="8"/>
      <c r="D2231" s="8"/>
      <c r="E2231" s="18"/>
      <c r="F2231" s="18"/>
      <c r="G2231" s="117"/>
      <c r="H2231" s="8"/>
      <c r="I2231" s="8"/>
      <c r="J2231" s="8"/>
      <c r="K2231" s="19"/>
      <c r="L2231" s="19"/>
      <c r="M2231" s="19"/>
    </row>
    <row r="2232" spans="1:13" s="11" customFormat="1">
      <c r="A2232" s="8"/>
      <c r="B2232" s="8"/>
      <c r="C2232" s="8"/>
      <c r="D2232" s="8"/>
      <c r="E2232" s="18"/>
      <c r="F2232" s="18"/>
    </row>
    <row r="2233" spans="1:13" s="11" customFormat="1">
      <c r="A2233" s="8"/>
      <c r="B2233" s="8"/>
      <c r="C2233" s="8"/>
      <c r="D2233" s="8"/>
      <c r="E2233" s="18"/>
      <c r="F2233" s="18"/>
      <c r="G2233" s="8"/>
      <c r="H2233" s="8"/>
      <c r="I2233" s="117"/>
      <c r="J2233" s="120"/>
      <c r="K2233" s="8"/>
      <c r="L2233" s="8"/>
      <c r="M2233" s="19"/>
    </row>
    <row r="2234" spans="1:13" s="11" customFormat="1">
      <c r="A2234" s="8"/>
      <c r="B2234" s="8"/>
      <c r="C2234" s="8"/>
      <c r="D2234" s="8"/>
      <c r="E2234" s="18"/>
      <c r="F2234" s="18"/>
      <c r="G2234" s="8"/>
      <c r="H2234" s="8"/>
      <c r="I2234" s="117"/>
      <c r="J2234" s="120"/>
      <c r="K2234" s="8"/>
      <c r="L2234" s="8"/>
      <c r="M2234" s="19"/>
    </row>
    <row r="2235" spans="1:13" s="11" customFormat="1">
      <c r="A2235" s="8"/>
      <c r="B2235" s="8"/>
      <c r="C2235" s="8"/>
      <c r="D2235" s="8"/>
      <c r="E2235" s="18"/>
      <c r="F2235" s="18"/>
      <c r="G2235" s="10"/>
      <c r="H2235" s="10"/>
      <c r="I2235" s="10"/>
      <c r="J2235" s="10"/>
      <c r="K2235" s="19"/>
      <c r="L2235" s="8"/>
      <c r="M2235" s="19"/>
    </row>
    <row r="2236" spans="1:13" s="11" customFormat="1">
      <c r="A2236" s="8"/>
      <c r="B2236" s="8"/>
      <c r="C2236" s="8"/>
      <c r="D2236" s="8"/>
      <c r="E2236" s="18"/>
      <c r="F2236" s="18"/>
      <c r="G2236" s="117"/>
      <c r="H2236" s="8"/>
      <c r="I2236" s="10"/>
      <c r="J2236" s="10"/>
      <c r="K2236" s="10"/>
      <c r="L2236" s="10"/>
      <c r="M2236" s="20"/>
    </row>
    <row r="2237" spans="1:13" s="11" customFormat="1">
      <c r="A2237" s="8"/>
      <c r="B2237" s="8"/>
      <c r="C2237" s="8"/>
      <c r="D2237" s="8"/>
      <c r="E2237" s="18"/>
      <c r="F2237" s="18"/>
      <c r="G2237" s="117"/>
      <c r="H2237" s="8"/>
      <c r="I2237" s="117"/>
      <c r="J2237" s="117"/>
      <c r="K2237" s="10"/>
      <c r="L2237" s="10"/>
      <c r="M2237" s="19"/>
    </row>
    <row r="2238" spans="1:13" s="11" customFormat="1">
      <c r="A2238" s="8"/>
      <c r="B2238" s="8"/>
      <c r="C2238" s="8"/>
      <c r="D2238" s="8"/>
      <c r="E2238" s="121"/>
      <c r="F2238" s="18"/>
      <c r="G2238" s="117"/>
      <c r="H2238" s="8"/>
      <c r="I2238" s="8"/>
      <c r="J2238" s="8"/>
      <c r="K2238" s="10"/>
      <c r="L2238" s="10"/>
      <c r="M2238" s="19"/>
    </row>
    <row r="2239" spans="1:13" s="11" customFormat="1">
      <c r="A2239" s="8"/>
      <c r="B2239" s="8"/>
      <c r="C2239" s="8"/>
      <c r="D2239" s="8"/>
      <c r="E2239" s="121"/>
      <c r="F2239" s="18"/>
      <c r="G2239" s="117"/>
      <c r="H2239" s="8"/>
      <c r="I2239" s="8"/>
      <c r="J2239" s="8"/>
      <c r="K2239" s="10"/>
      <c r="L2239" s="10"/>
      <c r="M2239" s="19"/>
    </row>
    <row r="2240" spans="1:13" s="11" customFormat="1">
      <c r="A2240" s="8"/>
      <c r="B2240" s="8"/>
      <c r="C2240" s="8"/>
      <c r="D2240" s="8"/>
      <c r="E2240" s="18"/>
      <c r="F2240" s="18"/>
      <c r="G2240" s="117"/>
      <c r="H2240" s="20"/>
      <c r="I2240" s="10"/>
      <c r="J2240" s="10"/>
      <c r="K2240" s="10"/>
      <c r="L2240" s="10"/>
      <c r="M2240" s="19"/>
    </row>
    <row r="2241" spans="1:13" s="11" customFormat="1">
      <c r="A2241" s="8"/>
      <c r="B2241" s="8"/>
      <c r="C2241" s="8"/>
      <c r="D2241" s="8"/>
      <c r="E2241" s="18"/>
      <c r="F2241" s="18"/>
      <c r="G2241" s="120"/>
      <c r="H2241" s="20"/>
      <c r="I2241" s="10"/>
      <c r="J2241" s="10"/>
      <c r="K2241" s="10"/>
      <c r="L2241" s="10"/>
      <c r="M2241" s="19"/>
    </row>
    <row r="2242" spans="1:13" s="11" customFormat="1">
      <c r="A2242" s="87"/>
      <c r="B2242" s="87"/>
      <c r="C2242" s="8"/>
      <c r="D2242" s="87"/>
      <c r="E2242" s="87"/>
      <c r="F2242" s="87"/>
      <c r="G2242" s="87"/>
      <c r="H2242" s="87"/>
      <c r="I2242" s="87"/>
      <c r="J2242" s="87"/>
      <c r="K2242" s="87"/>
      <c r="L2242" s="87"/>
      <c r="M2242" s="87"/>
    </row>
    <row r="2243" spans="1:13" s="11" customFormat="1">
      <c r="A2243" s="8"/>
      <c r="B2243" s="8"/>
      <c r="C2243" s="8"/>
      <c r="D2243" s="8"/>
      <c r="E2243" s="18"/>
      <c r="F2243" s="18"/>
      <c r="G2243" s="117"/>
      <c r="H2243" s="20"/>
      <c r="I2243" s="117"/>
      <c r="J2243" s="117"/>
      <c r="K2243" s="10"/>
      <c r="L2243" s="10"/>
      <c r="M2243" s="19"/>
    </row>
    <row r="2244" spans="1:13" s="11" customFormat="1">
      <c r="A2244" s="8"/>
      <c r="B2244" s="128"/>
      <c r="C2244" s="87"/>
      <c r="D2244" s="8"/>
      <c r="E2244" s="18"/>
      <c r="F2244" s="18"/>
      <c r="G2244" s="117"/>
      <c r="H2244" s="8"/>
      <c r="I2244" s="8"/>
      <c r="J2244" s="8"/>
      <c r="K2244" s="19"/>
      <c r="L2244" s="19"/>
      <c r="M2244" s="19"/>
    </row>
    <row r="2245" spans="1:13" s="11" customFormat="1">
      <c r="A2245" s="8"/>
      <c r="B2245" s="8"/>
      <c r="C2245" s="8"/>
      <c r="D2245" s="8"/>
      <c r="E2245" s="18"/>
      <c r="F2245" s="18"/>
      <c r="G2245" s="8"/>
      <c r="H2245" s="8"/>
      <c r="I2245" s="8"/>
      <c r="J2245" s="8"/>
      <c r="K2245" s="8"/>
      <c r="L2245" s="8"/>
      <c r="M2245" s="8"/>
    </row>
    <row r="2246" spans="1:13" s="11" customFormat="1">
      <c r="A2246" s="8"/>
      <c r="B2246" s="8"/>
      <c r="C2246" s="8"/>
      <c r="D2246" s="8"/>
      <c r="E2246" s="18"/>
      <c r="F2246" s="18"/>
      <c r="G2246" s="8"/>
      <c r="H2246" s="8"/>
      <c r="I2246" s="8"/>
      <c r="J2246" s="8"/>
      <c r="K2246" s="8"/>
      <c r="L2246" s="8"/>
      <c r="M2246" s="8"/>
    </row>
    <row r="2247" spans="1:13" s="11" customFormat="1">
      <c r="A2247" s="8"/>
      <c r="B2247" s="8"/>
      <c r="C2247" s="8"/>
      <c r="D2247" s="8"/>
      <c r="E2247" s="18"/>
      <c r="F2247" s="18"/>
      <c r="G2247" s="8"/>
      <c r="H2247" s="8"/>
      <c r="I2247" s="117"/>
      <c r="J2247" s="120"/>
      <c r="K2247" s="8"/>
      <c r="L2247" s="8"/>
      <c r="M2247" s="19"/>
    </row>
    <row r="2248" spans="1:13" s="11" customFormat="1">
      <c r="A2248" s="8"/>
      <c r="B2248" s="8"/>
      <c r="C2248" s="8"/>
      <c r="D2248" s="8"/>
      <c r="E2248" s="18"/>
      <c r="F2248" s="18"/>
      <c r="G2248" s="10"/>
      <c r="H2248" s="10"/>
      <c r="I2248" s="10"/>
      <c r="J2248" s="10"/>
      <c r="K2248" s="19"/>
      <c r="L2248" s="8"/>
      <c r="M2248" s="19"/>
    </row>
    <row r="2249" spans="1:13" s="11" customFormat="1">
      <c r="A2249" s="8"/>
      <c r="B2249" s="8"/>
      <c r="C2249" s="8"/>
      <c r="D2249" s="8"/>
      <c r="E2249" s="18"/>
      <c r="F2249" s="18"/>
      <c r="G2249" s="117"/>
      <c r="H2249" s="8"/>
      <c r="I2249" s="10"/>
      <c r="J2249" s="10"/>
      <c r="K2249" s="10"/>
      <c r="L2249" s="10"/>
      <c r="M2249" s="20"/>
    </row>
    <row r="2250" spans="1:13" s="11" customFormat="1">
      <c r="A2250" s="8"/>
      <c r="B2250" s="8"/>
      <c r="C2250" s="8"/>
      <c r="D2250" s="8"/>
      <c r="E2250" s="18"/>
      <c r="F2250" s="18"/>
      <c r="G2250" s="117"/>
      <c r="H2250" s="8"/>
      <c r="I2250" s="117"/>
      <c r="J2250" s="117"/>
      <c r="K2250" s="10"/>
      <c r="L2250" s="10"/>
      <c r="M2250" s="19"/>
    </row>
    <row r="2251" spans="1:13" s="11" customFormat="1">
      <c r="A2251" s="8"/>
      <c r="B2251" s="8"/>
      <c r="C2251" s="8"/>
      <c r="D2251" s="8"/>
      <c r="E2251" s="121"/>
      <c r="F2251" s="18"/>
      <c r="G2251" s="117"/>
      <c r="H2251" s="8"/>
      <c r="I2251" s="8"/>
      <c r="J2251" s="8"/>
      <c r="K2251" s="10"/>
      <c r="L2251" s="10"/>
      <c r="M2251" s="19"/>
    </row>
    <row r="2252" spans="1:13" s="11" customFormat="1">
      <c r="A2252" s="8"/>
      <c r="B2252" s="8"/>
      <c r="C2252" s="8"/>
      <c r="D2252" s="8"/>
      <c r="E2252" s="121"/>
      <c r="F2252" s="18"/>
      <c r="G2252" s="117"/>
      <c r="H2252" s="8"/>
      <c r="I2252" s="8"/>
      <c r="J2252" s="8"/>
      <c r="K2252" s="10"/>
      <c r="L2252" s="10"/>
      <c r="M2252" s="19"/>
    </row>
    <row r="2253" spans="1:13" s="11" customFormat="1">
      <c r="A2253" s="8"/>
      <c r="B2253" s="8"/>
      <c r="C2253" s="8"/>
      <c r="D2253" s="8"/>
      <c r="E2253" s="18"/>
      <c r="F2253" s="18"/>
      <c r="G2253" s="117"/>
      <c r="H2253" s="20"/>
      <c r="I2253" s="10"/>
      <c r="J2253" s="10"/>
      <c r="K2253" s="10"/>
      <c r="L2253" s="10"/>
      <c r="M2253" s="19"/>
    </row>
    <row r="2254" spans="1:13" s="11" customFormat="1">
      <c r="A2254" s="8"/>
      <c r="B2254" s="8"/>
      <c r="C2254" s="8"/>
      <c r="D2254" s="8"/>
      <c r="E2254" s="122"/>
      <c r="F2254" s="18"/>
      <c r="G2254" s="120"/>
      <c r="H2254" s="20"/>
      <c r="I2254" s="10"/>
      <c r="J2254" s="10"/>
      <c r="K2254" s="10"/>
      <c r="L2254" s="10"/>
      <c r="M2254" s="19"/>
    </row>
    <row r="2255" spans="1:13" s="11" customFormat="1">
      <c r="A2255" s="8"/>
      <c r="B2255" s="8"/>
      <c r="C2255" s="8"/>
      <c r="D2255" s="8"/>
      <c r="E2255" s="18"/>
      <c r="F2255" s="18"/>
      <c r="G2255" s="117"/>
      <c r="H2255" s="20"/>
      <c r="I2255" s="117"/>
      <c r="J2255" s="117"/>
      <c r="K2255" s="10"/>
      <c r="L2255" s="10"/>
      <c r="M2255" s="19"/>
    </row>
    <row r="2256" spans="1:13" s="11" customFormat="1">
      <c r="A2256" s="8"/>
      <c r="B2256" s="128"/>
      <c r="C2256" s="8"/>
      <c r="D2256" s="8"/>
      <c r="E2256" s="18"/>
      <c r="F2256" s="18"/>
      <c r="G2256" s="117"/>
      <c r="H2256" s="8"/>
      <c r="I2256" s="8"/>
      <c r="J2256" s="8"/>
      <c r="K2256" s="19"/>
      <c r="L2256" s="19"/>
      <c r="M2256" s="19"/>
    </row>
    <row r="2257" spans="1:13" s="11" customFormat="1">
      <c r="A2257" s="8"/>
      <c r="B2257" s="8"/>
      <c r="C2257" s="8"/>
      <c r="D2257" s="8"/>
      <c r="E2257" s="18"/>
      <c r="F2257" s="18"/>
      <c r="G2257" s="8"/>
      <c r="H2257" s="8"/>
      <c r="I2257" s="8"/>
      <c r="J2257" s="8"/>
      <c r="K2257" s="8"/>
      <c r="L2257" s="8"/>
      <c r="M2257" s="8"/>
    </row>
    <row r="2258" spans="1:13" s="11" customFormat="1">
      <c r="A2258" s="8"/>
      <c r="B2258" s="8"/>
      <c r="C2258" s="8"/>
      <c r="D2258" s="8"/>
      <c r="E2258" s="18"/>
      <c r="F2258" s="18"/>
      <c r="G2258" s="8"/>
      <c r="H2258" s="8"/>
      <c r="I2258" s="8"/>
      <c r="J2258" s="8"/>
      <c r="K2258" s="8"/>
      <c r="L2258" s="8"/>
      <c r="M2258" s="8"/>
    </row>
    <row r="2259" spans="1:13" s="11" customFormat="1">
      <c r="A2259" s="8"/>
      <c r="B2259" s="8"/>
      <c r="C2259" s="8"/>
      <c r="D2259" s="8"/>
      <c r="E2259" s="18"/>
      <c r="F2259" s="18"/>
      <c r="G2259" s="8"/>
      <c r="H2259" s="8"/>
      <c r="I2259" s="117"/>
      <c r="J2259" s="120"/>
      <c r="K2259" s="8"/>
      <c r="L2259" s="8"/>
      <c r="M2259" s="19"/>
    </row>
    <row r="2260" spans="1:13" s="11" customFormat="1">
      <c r="A2260" s="8"/>
      <c r="B2260" s="8"/>
      <c r="C2260" s="8"/>
      <c r="D2260" s="8"/>
      <c r="E2260" s="18"/>
      <c r="F2260" s="18"/>
      <c r="G2260" s="10"/>
      <c r="H2260" s="10"/>
      <c r="I2260" s="10"/>
      <c r="J2260" s="10"/>
      <c r="K2260" s="19"/>
      <c r="L2260" s="8"/>
      <c r="M2260" s="19"/>
    </row>
    <row r="2261" spans="1:13" s="11" customFormat="1">
      <c r="A2261" s="8"/>
      <c r="B2261" s="8"/>
      <c r="C2261" s="8"/>
      <c r="D2261" s="8"/>
      <c r="E2261" s="18"/>
      <c r="F2261" s="18"/>
      <c r="G2261" s="117"/>
      <c r="H2261" s="8"/>
      <c r="I2261" s="10"/>
      <c r="J2261" s="10"/>
      <c r="K2261" s="10"/>
      <c r="L2261" s="10"/>
      <c r="M2261" s="20"/>
    </row>
    <row r="2262" spans="1:13" s="11" customFormat="1">
      <c r="A2262" s="8"/>
      <c r="B2262" s="8"/>
      <c r="C2262" s="8"/>
      <c r="D2262" s="8"/>
      <c r="E2262" s="18"/>
      <c r="F2262" s="18"/>
      <c r="G2262" s="117"/>
      <c r="H2262" s="8"/>
      <c r="I2262" s="117"/>
      <c r="J2262" s="117"/>
      <c r="K2262" s="10"/>
      <c r="L2262" s="10"/>
      <c r="M2262" s="19"/>
    </row>
    <row r="2263" spans="1:13" s="11" customFormat="1">
      <c r="A2263" s="8"/>
      <c r="B2263" s="8"/>
      <c r="C2263" s="8"/>
      <c r="D2263" s="8"/>
      <c r="E2263" s="121"/>
      <c r="F2263" s="18"/>
      <c r="G2263" s="117"/>
      <c r="H2263" s="8"/>
      <c r="I2263" s="8"/>
      <c r="J2263" s="8"/>
      <c r="K2263" s="10"/>
      <c r="L2263" s="10"/>
      <c r="M2263" s="19"/>
    </row>
    <row r="2264" spans="1:13" s="11" customFormat="1">
      <c r="A2264" s="8"/>
      <c r="B2264" s="8"/>
      <c r="C2264" s="8"/>
      <c r="D2264" s="8"/>
      <c r="E2264" s="121"/>
      <c r="F2264" s="18"/>
      <c r="G2264" s="117"/>
      <c r="H2264" s="8"/>
      <c r="I2264" s="8"/>
      <c r="J2264" s="8"/>
      <c r="K2264" s="10"/>
      <c r="L2264" s="10"/>
      <c r="M2264" s="19"/>
    </row>
    <row r="2265" spans="1:13" s="11" customFormat="1">
      <c r="A2265" s="8"/>
      <c r="B2265" s="8"/>
      <c r="C2265" s="8"/>
      <c r="D2265" s="8"/>
      <c r="E2265" s="18"/>
      <c r="F2265" s="18"/>
      <c r="G2265" s="117"/>
      <c r="H2265" s="20"/>
      <c r="I2265" s="10"/>
      <c r="J2265" s="10"/>
      <c r="K2265" s="10"/>
      <c r="L2265" s="10"/>
      <c r="M2265" s="19"/>
    </row>
    <row r="2266" spans="1:13" s="11" customFormat="1">
      <c r="A2266" s="8"/>
      <c r="B2266" s="8"/>
      <c r="C2266" s="8"/>
      <c r="D2266" s="8"/>
      <c r="E2266" s="122"/>
      <c r="F2266" s="18"/>
      <c r="G2266" s="120"/>
      <c r="H2266" s="20"/>
      <c r="I2266" s="10"/>
      <c r="J2266" s="10"/>
      <c r="K2266" s="10"/>
      <c r="L2266" s="10"/>
      <c r="M2266" s="19"/>
    </row>
    <row r="2267" spans="1:13" s="11" customFormat="1">
      <c r="A2267" s="8"/>
      <c r="B2267" s="8"/>
      <c r="C2267" s="8"/>
      <c r="D2267" s="8"/>
      <c r="E2267" s="18"/>
      <c r="F2267" s="18"/>
      <c r="G2267" s="117"/>
      <c r="H2267" s="20"/>
      <c r="I2267" s="117"/>
      <c r="J2267" s="117"/>
      <c r="K2267" s="10"/>
      <c r="L2267" s="10"/>
      <c r="M2267" s="19"/>
    </row>
    <row r="2268" spans="1:13" s="11" customFormat="1">
      <c r="A2268" s="8"/>
      <c r="B2268" s="128"/>
      <c r="C2268" s="8"/>
      <c r="D2268" s="8"/>
      <c r="E2268" s="18"/>
      <c r="F2268" s="18"/>
      <c r="G2268" s="117"/>
      <c r="H2268" s="8"/>
      <c r="I2268" s="8"/>
      <c r="J2268" s="8"/>
      <c r="K2268" s="19"/>
      <c r="L2268" s="19"/>
      <c r="M2268" s="19"/>
    </row>
    <row r="2269" spans="1:13" s="11" customFormat="1">
      <c r="A2269" s="8"/>
      <c r="B2269" s="8"/>
      <c r="C2269" s="8"/>
      <c r="D2269" s="8"/>
      <c r="E2269" s="18"/>
      <c r="F2269" s="18"/>
      <c r="G2269" s="8"/>
      <c r="H2269" s="8"/>
      <c r="I2269" s="8"/>
      <c r="J2269" s="8"/>
      <c r="K2269" s="8"/>
      <c r="L2269" s="8"/>
      <c r="M2269" s="8"/>
    </row>
    <row r="2270" spans="1:13" s="11" customFormat="1">
      <c r="A2270" s="8"/>
      <c r="B2270" s="8"/>
      <c r="C2270" s="8"/>
      <c r="D2270" s="8"/>
      <c r="E2270" s="18"/>
      <c r="F2270" s="18"/>
      <c r="G2270" s="8"/>
      <c r="H2270" s="8"/>
      <c r="I2270" s="8"/>
      <c r="J2270" s="8"/>
      <c r="K2270" s="8"/>
      <c r="L2270" s="8"/>
      <c r="M2270" s="8"/>
    </row>
    <row r="2271" spans="1:13" s="11" customFormat="1">
      <c r="A2271" s="8"/>
      <c r="B2271" s="8"/>
      <c r="C2271" s="8"/>
      <c r="D2271" s="8"/>
      <c r="E2271" s="18"/>
      <c r="F2271" s="18"/>
      <c r="G2271" s="8"/>
      <c r="H2271" s="8"/>
      <c r="I2271" s="117"/>
      <c r="J2271" s="120"/>
      <c r="K2271" s="8"/>
      <c r="L2271" s="8"/>
      <c r="M2271" s="19"/>
    </row>
    <row r="2272" spans="1:13" s="11" customFormat="1">
      <c r="A2272" s="8"/>
      <c r="B2272" s="8"/>
      <c r="C2272" s="8"/>
      <c r="D2272" s="8"/>
      <c r="E2272" s="18"/>
      <c r="F2272" s="18"/>
      <c r="G2272" s="10"/>
      <c r="H2272" s="10"/>
      <c r="I2272" s="10"/>
      <c r="J2272" s="10"/>
      <c r="K2272" s="19"/>
      <c r="L2272" s="8"/>
      <c r="M2272" s="19"/>
    </row>
    <row r="2273" spans="1:13" s="11" customFormat="1">
      <c r="A2273" s="8"/>
      <c r="B2273" s="8"/>
      <c r="C2273" s="8"/>
      <c r="D2273" s="8"/>
      <c r="E2273" s="18"/>
      <c r="F2273" s="18"/>
      <c r="G2273" s="117"/>
      <c r="H2273" s="8"/>
      <c r="I2273" s="10"/>
      <c r="J2273" s="10"/>
      <c r="K2273" s="10"/>
      <c r="L2273" s="10"/>
      <c r="M2273" s="20"/>
    </row>
    <row r="2274" spans="1:13" s="11" customFormat="1">
      <c r="A2274" s="8"/>
      <c r="B2274" s="8"/>
      <c r="C2274" s="8"/>
      <c r="D2274" s="8"/>
      <c r="E2274" s="18"/>
      <c r="F2274" s="18"/>
      <c r="G2274" s="117"/>
      <c r="H2274" s="8"/>
      <c r="I2274" s="117"/>
      <c r="J2274" s="117"/>
      <c r="K2274" s="10"/>
      <c r="L2274" s="10"/>
      <c r="M2274" s="19"/>
    </row>
    <row r="2275" spans="1:13" s="11" customFormat="1">
      <c r="A2275" s="8"/>
      <c r="B2275" s="8"/>
      <c r="C2275" s="8"/>
      <c r="D2275" s="8"/>
      <c r="E2275" s="121"/>
      <c r="F2275" s="18"/>
      <c r="G2275" s="117"/>
      <c r="H2275" s="8"/>
      <c r="I2275" s="8"/>
      <c r="J2275" s="8"/>
      <c r="K2275" s="10"/>
      <c r="L2275" s="10"/>
      <c r="M2275" s="19"/>
    </row>
    <row r="2276" spans="1:13" s="11" customFormat="1">
      <c r="A2276" s="8"/>
      <c r="B2276" s="8"/>
      <c r="C2276" s="8"/>
      <c r="D2276" s="8"/>
      <c r="E2276" s="121"/>
      <c r="F2276" s="18"/>
      <c r="G2276" s="117"/>
      <c r="H2276" s="8"/>
      <c r="I2276" s="8"/>
      <c r="J2276" s="8"/>
      <c r="K2276" s="10"/>
      <c r="L2276" s="10"/>
      <c r="M2276" s="19"/>
    </row>
    <row r="2277" spans="1:13" s="11" customFormat="1">
      <c r="A2277" s="87"/>
      <c r="B2277" s="87"/>
      <c r="C2277" s="8"/>
      <c r="D2277" s="87"/>
      <c r="E2277" s="87"/>
      <c r="F2277" s="87"/>
      <c r="G2277" s="87"/>
      <c r="H2277" s="87"/>
      <c r="I2277" s="87"/>
      <c r="J2277" s="87"/>
      <c r="K2277" s="87"/>
      <c r="L2277" s="87"/>
      <c r="M2277" s="87"/>
    </row>
    <row r="2278" spans="1:13" s="11" customFormat="1">
      <c r="A2278" s="8"/>
      <c r="B2278" s="8"/>
      <c r="C2278" s="8"/>
      <c r="D2278" s="8"/>
      <c r="E2278" s="18"/>
      <c r="F2278" s="18"/>
      <c r="G2278" s="117"/>
      <c r="H2278" s="20"/>
      <c r="I2278" s="10"/>
      <c r="J2278" s="10"/>
      <c r="K2278" s="10"/>
      <c r="L2278" s="10"/>
      <c r="M2278" s="19"/>
    </row>
    <row r="2279" spans="1:13" s="11" customFormat="1">
      <c r="A2279" s="8"/>
      <c r="B2279" s="8"/>
      <c r="C2279" s="87"/>
      <c r="D2279" s="8"/>
      <c r="E2279" s="122"/>
      <c r="F2279" s="18"/>
      <c r="G2279" s="120"/>
      <c r="H2279" s="20"/>
      <c r="I2279" s="10"/>
      <c r="J2279" s="10"/>
      <c r="K2279" s="10"/>
      <c r="L2279" s="10"/>
      <c r="M2279" s="19"/>
    </row>
    <row r="2280" spans="1:13" s="11" customFormat="1">
      <c r="A2280" s="8"/>
      <c r="B2280" s="8"/>
      <c r="C2280" s="8"/>
      <c r="D2280" s="8"/>
      <c r="E2280" s="18"/>
      <c r="F2280" s="18"/>
      <c r="G2280" s="117"/>
      <c r="H2280" s="20"/>
      <c r="I2280" s="117"/>
      <c r="J2280" s="117"/>
      <c r="K2280" s="10"/>
      <c r="L2280" s="10"/>
      <c r="M2280" s="19"/>
    </row>
    <row r="2281" spans="1:13" s="11" customFormat="1">
      <c r="A2281" s="8"/>
      <c r="B2281" s="128"/>
      <c r="C2281" s="8"/>
      <c r="D2281" s="8"/>
      <c r="E2281" s="18"/>
      <c r="F2281" s="18"/>
      <c r="G2281" s="117"/>
      <c r="H2281" s="8"/>
      <c r="I2281" s="8"/>
      <c r="J2281" s="8"/>
      <c r="K2281" s="19"/>
      <c r="L2281" s="19"/>
      <c r="M2281" s="19"/>
    </row>
    <row r="2282" spans="1:13" s="11" customFormat="1">
      <c r="A2282" s="8"/>
      <c r="B2282" s="8"/>
      <c r="C2282" s="8"/>
      <c r="D2282" s="8"/>
      <c r="E2282" s="18"/>
      <c r="F2282" s="18"/>
      <c r="G2282" s="8"/>
      <c r="H2282" s="8"/>
      <c r="I2282" s="8"/>
      <c r="J2282" s="8"/>
      <c r="K2282" s="8"/>
      <c r="L2282" s="8"/>
      <c r="M2282" s="8"/>
    </row>
    <row r="2283" spans="1:13" s="11" customFormat="1">
      <c r="A2283" s="8"/>
      <c r="B2283" s="8"/>
      <c r="C2283" s="8"/>
      <c r="D2283" s="8"/>
      <c r="E2283" s="18"/>
      <c r="F2283" s="18"/>
      <c r="G2283" s="8"/>
      <c r="H2283" s="8"/>
      <c r="I2283" s="8"/>
      <c r="J2283" s="8"/>
      <c r="K2283" s="8"/>
      <c r="L2283" s="8"/>
      <c r="M2283" s="8"/>
    </row>
    <row r="2284" spans="1:13" s="11" customFormat="1">
      <c r="A2284" s="8"/>
      <c r="B2284" s="8"/>
      <c r="C2284" s="8"/>
      <c r="D2284" s="8"/>
      <c r="E2284" s="18"/>
      <c r="F2284" s="18"/>
      <c r="G2284" s="8"/>
      <c r="H2284" s="8"/>
      <c r="I2284" s="117"/>
      <c r="J2284" s="120"/>
      <c r="K2284" s="8"/>
      <c r="L2284" s="8"/>
      <c r="M2284" s="19"/>
    </row>
    <row r="2285" spans="1:13" s="11" customFormat="1">
      <c r="A2285" s="8"/>
      <c r="B2285" s="8"/>
      <c r="C2285" s="8"/>
      <c r="D2285" s="8"/>
      <c r="E2285" s="18"/>
      <c r="F2285" s="18"/>
      <c r="G2285" s="10"/>
      <c r="H2285" s="10"/>
      <c r="I2285" s="10"/>
      <c r="J2285" s="10"/>
      <c r="K2285" s="19"/>
      <c r="L2285" s="8"/>
      <c r="M2285" s="19"/>
    </row>
    <row r="2286" spans="1:13" s="11" customFormat="1">
      <c r="A2286" s="8"/>
      <c r="B2286" s="8"/>
      <c r="C2286" s="8"/>
      <c r="D2286" s="8"/>
      <c r="E2286" s="18"/>
      <c r="F2286" s="18"/>
      <c r="G2286" s="117"/>
      <c r="H2286" s="8"/>
      <c r="I2286" s="10"/>
      <c r="J2286" s="10"/>
      <c r="K2286" s="10"/>
      <c r="L2286" s="10"/>
      <c r="M2286" s="20"/>
    </row>
    <row r="2287" spans="1:13" s="11" customFormat="1">
      <c r="A2287" s="8"/>
      <c r="B2287" s="8"/>
      <c r="C2287" s="8"/>
      <c r="D2287" s="8"/>
      <c r="E2287" s="18"/>
      <c r="F2287" s="18"/>
      <c r="G2287" s="117"/>
      <c r="H2287" s="8"/>
      <c r="I2287" s="117"/>
      <c r="J2287" s="117"/>
      <c r="K2287" s="10"/>
      <c r="L2287" s="10"/>
      <c r="M2287" s="19"/>
    </row>
    <row r="2288" spans="1:13" s="11" customFormat="1">
      <c r="A2288" s="8"/>
      <c r="B2288" s="8"/>
      <c r="C2288" s="8"/>
      <c r="D2288" s="8"/>
      <c r="E2288" s="121"/>
      <c r="F2288" s="18"/>
      <c r="G2288" s="117"/>
      <c r="H2288" s="8"/>
      <c r="I2288" s="8"/>
      <c r="J2288" s="8"/>
      <c r="K2288" s="10"/>
      <c r="L2288" s="10"/>
      <c r="M2288" s="19"/>
    </row>
    <row r="2289" spans="1:13" s="11" customFormat="1">
      <c r="A2289" s="8"/>
      <c r="B2289" s="8"/>
      <c r="C2289" s="8"/>
      <c r="D2289" s="8"/>
      <c r="E2289" s="121"/>
      <c r="F2289" s="18"/>
      <c r="G2289" s="117"/>
      <c r="H2289" s="8"/>
      <c r="I2289" s="8"/>
      <c r="J2289" s="8"/>
      <c r="K2289" s="10"/>
      <c r="L2289" s="10"/>
      <c r="M2289" s="19"/>
    </row>
    <row r="2290" spans="1:13" s="11" customFormat="1">
      <c r="A2290" s="8"/>
      <c r="B2290" s="8"/>
      <c r="C2290" s="8"/>
      <c r="D2290" s="8"/>
      <c r="E2290" s="18"/>
      <c r="F2290" s="18"/>
      <c r="G2290" s="117"/>
      <c r="H2290" s="20"/>
      <c r="I2290" s="10"/>
      <c r="J2290" s="10"/>
      <c r="K2290" s="10"/>
      <c r="L2290" s="10"/>
      <c r="M2290" s="19"/>
    </row>
    <row r="2291" spans="1:13" s="11" customFormat="1">
      <c r="A2291" s="8"/>
      <c r="B2291" s="8"/>
      <c r="C2291" s="8"/>
      <c r="D2291" s="8"/>
      <c r="E2291" s="122"/>
      <c r="F2291" s="18"/>
      <c r="G2291" s="120"/>
      <c r="H2291" s="20"/>
      <c r="I2291" s="10"/>
      <c r="J2291" s="10"/>
      <c r="K2291" s="10"/>
      <c r="L2291" s="10"/>
      <c r="M2291" s="19"/>
    </row>
    <row r="2292" spans="1:13" s="11" customFormat="1">
      <c r="A2292" s="8"/>
      <c r="B2292" s="8"/>
      <c r="C2292" s="8"/>
      <c r="D2292" s="8"/>
      <c r="E2292" s="18"/>
      <c r="F2292" s="18"/>
      <c r="G2292" s="117"/>
      <c r="H2292" s="20"/>
      <c r="I2292" s="117"/>
      <c r="J2292" s="117"/>
      <c r="K2292" s="10"/>
      <c r="L2292" s="10"/>
      <c r="M2292" s="19"/>
    </row>
    <row r="2293" spans="1:13" s="11" customFormat="1">
      <c r="A2293" s="8"/>
      <c r="B2293" s="128"/>
      <c r="C2293" s="8"/>
      <c r="D2293" s="8"/>
      <c r="E2293" s="18"/>
      <c r="F2293" s="18"/>
      <c r="G2293" s="117"/>
      <c r="H2293" s="8"/>
      <c r="I2293" s="8"/>
      <c r="J2293" s="8"/>
      <c r="K2293" s="19"/>
      <c r="L2293" s="19"/>
      <c r="M2293" s="19"/>
    </row>
    <row r="2294" spans="1:13" s="11" customFormat="1">
      <c r="A2294" s="8"/>
      <c r="B2294" s="8"/>
      <c r="C2294" s="8"/>
      <c r="D2294" s="8"/>
      <c r="E2294" s="18"/>
      <c r="F2294" s="18"/>
      <c r="G2294" s="8"/>
      <c r="H2294" s="8"/>
      <c r="I2294" s="8"/>
      <c r="J2294" s="8"/>
      <c r="K2294" s="8"/>
      <c r="L2294" s="8"/>
      <c r="M2294" s="8"/>
    </row>
    <row r="2295" spans="1:13" s="11" customFormat="1">
      <c r="A2295" s="8"/>
      <c r="B2295" s="8"/>
      <c r="C2295" s="8"/>
      <c r="D2295" s="8"/>
      <c r="E2295" s="18"/>
      <c r="F2295" s="18"/>
      <c r="G2295" s="8"/>
      <c r="H2295" s="8"/>
      <c r="I2295" s="8"/>
      <c r="J2295" s="8"/>
      <c r="K2295" s="8"/>
      <c r="L2295" s="8"/>
      <c r="M2295" s="8"/>
    </row>
    <row r="2296" spans="1:13" s="11" customFormat="1">
      <c r="A2296" s="8"/>
      <c r="B2296" s="8"/>
      <c r="C2296" s="8"/>
      <c r="D2296" s="8"/>
      <c r="E2296" s="18"/>
      <c r="F2296" s="18"/>
      <c r="G2296" s="8"/>
      <c r="H2296" s="8"/>
      <c r="I2296" s="117"/>
      <c r="J2296" s="120"/>
      <c r="K2296" s="8"/>
      <c r="L2296" s="8"/>
      <c r="M2296" s="19"/>
    </row>
    <row r="2297" spans="1:13" s="11" customFormat="1">
      <c r="A2297" s="8"/>
      <c r="B2297" s="8"/>
      <c r="C2297" s="8"/>
      <c r="D2297" s="8"/>
      <c r="E2297" s="18"/>
      <c r="F2297" s="18"/>
      <c r="G2297" s="10"/>
      <c r="H2297" s="10"/>
      <c r="I2297" s="10"/>
      <c r="J2297" s="10"/>
      <c r="K2297" s="19"/>
      <c r="L2297" s="8"/>
      <c r="M2297" s="19"/>
    </row>
    <row r="2298" spans="1:13" s="11" customFormat="1">
      <c r="A2298" s="8"/>
      <c r="B2298" s="8"/>
      <c r="C2298" s="8"/>
      <c r="D2298" s="8"/>
      <c r="E2298" s="18"/>
      <c r="F2298" s="18"/>
      <c r="G2298" s="117"/>
      <c r="H2298" s="8"/>
      <c r="I2298" s="10"/>
      <c r="J2298" s="10"/>
      <c r="K2298" s="10"/>
      <c r="L2298" s="10"/>
      <c r="M2298" s="20"/>
    </row>
    <row r="2299" spans="1:13" s="11" customFormat="1">
      <c r="A2299" s="8"/>
      <c r="B2299" s="8"/>
      <c r="C2299" s="8"/>
      <c r="D2299" s="8"/>
      <c r="E2299" s="18"/>
      <c r="F2299" s="18"/>
      <c r="G2299" s="117"/>
      <c r="H2299" s="8"/>
      <c r="I2299" s="117"/>
      <c r="J2299" s="117"/>
      <c r="K2299" s="10"/>
      <c r="L2299" s="10"/>
      <c r="M2299" s="19"/>
    </row>
    <row r="2300" spans="1:13" s="11" customFormat="1">
      <c r="A2300" s="8"/>
      <c r="B2300" s="8"/>
      <c r="C2300" s="8"/>
      <c r="D2300" s="8"/>
      <c r="E2300" s="121"/>
      <c r="F2300" s="18"/>
      <c r="G2300" s="117"/>
      <c r="H2300" s="8"/>
      <c r="I2300" s="8"/>
      <c r="J2300" s="8"/>
      <c r="K2300" s="10"/>
      <c r="L2300" s="10"/>
      <c r="M2300" s="19"/>
    </row>
    <row r="2301" spans="1:13" s="11" customFormat="1">
      <c r="A2301" s="8"/>
      <c r="B2301" s="8"/>
      <c r="C2301" s="8"/>
      <c r="D2301" s="8"/>
      <c r="E2301" s="121"/>
      <c r="F2301" s="18"/>
      <c r="G2301" s="117"/>
      <c r="H2301" s="8"/>
      <c r="I2301" s="8"/>
      <c r="J2301" s="8"/>
      <c r="K2301" s="10"/>
      <c r="L2301" s="10"/>
      <c r="M2301" s="19"/>
    </row>
    <row r="2302" spans="1:13" s="11" customFormat="1">
      <c r="A2302" s="8"/>
      <c r="B2302" s="8"/>
      <c r="C2302" s="8"/>
      <c r="D2302" s="8"/>
      <c r="E2302" s="18"/>
      <c r="F2302" s="18"/>
      <c r="G2302" s="117"/>
      <c r="H2302" s="20"/>
      <c r="I2302" s="10"/>
      <c r="J2302" s="10"/>
      <c r="K2302" s="10"/>
      <c r="L2302" s="10"/>
      <c r="M2302" s="19"/>
    </row>
    <row r="2303" spans="1:13" s="11" customFormat="1">
      <c r="A2303" s="8"/>
      <c r="B2303" s="8"/>
      <c r="C2303" s="8"/>
      <c r="D2303" s="8"/>
      <c r="E2303" s="122"/>
      <c r="F2303" s="18"/>
      <c r="G2303" s="120"/>
      <c r="H2303" s="20"/>
      <c r="I2303" s="10"/>
      <c r="J2303" s="10"/>
      <c r="K2303" s="10"/>
      <c r="L2303" s="10"/>
      <c r="M2303" s="19"/>
    </row>
    <row r="2304" spans="1:13" s="11" customFormat="1">
      <c r="A2304" s="8"/>
      <c r="B2304" s="8"/>
      <c r="C2304" s="8"/>
      <c r="D2304" s="8"/>
      <c r="E2304" s="18"/>
      <c r="F2304" s="18"/>
      <c r="G2304" s="117"/>
      <c r="H2304" s="20"/>
      <c r="I2304" s="117"/>
      <c r="J2304" s="117"/>
      <c r="K2304" s="10"/>
      <c r="L2304" s="10"/>
      <c r="M2304" s="19"/>
    </row>
    <row r="2305" spans="1:13" s="11" customFormat="1">
      <c r="A2305" s="8"/>
      <c r="B2305" s="128"/>
      <c r="C2305" s="8"/>
      <c r="D2305" s="8"/>
      <c r="E2305" s="18"/>
      <c r="F2305" s="18"/>
      <c r="G2305" s="117"/>
      <c r="H2305" s="8"/>
      <c r="I2305" s="8"/>
      <c r="J2305" s="8"/>
      <c r="K2305" s="19"/>
      <c r="L2305" s="19"/>
      <c r="M2305" s="19"/>
    </row>
    <row r="2306" spans="1:13" s="11" customFormat="1">
      <c r="A2306" s="8"/>
      <c r="B2306" s="8"/>
      <c r="C2306" s="8"/>
      <c r="D2306" s="8"/>
      <c r="E2306" s="18"/>
      <c r="F2306" s="18"/>
      <c r="G2306" s="8"/>
      <c r="H2306" s="8"/>
      <c r="I2306" s="8"/>
      <c r="J2306" s="8"/>
      <c r="K2306" s="8"/>
      <c r="L2306" s="8"/>
      <c r="M2306" s="8"/>
    </row>
    <row r="2307" spans="1:13" s="11" customFormat="1">
      <c r="A2307" s="8"/>
      <c r="B2307" s="8"/>
      <c r="C2307" s="8"/>
      <c r="D2307" s="8"/>
      <c r="E2307" s="18"/>
      <c r="F2307" s="18"/>
      <c r="G2307" s="8"/>
      <c r="H2307" s="8"/>
      <c r="I2307" s="8"/>
      <c r="J2307" s="8"/>
      <c r="K2307" s="8"/>
      <c r="L2307" s="8"/>
      <c r="M2307" s="8"/>
    </row>
    <row r="2308" spans="1:13" s="11" customFormat="1">
      <c r="A2308" s="8"/>
      <c r="B2308" s="8"/>
      <c r="C2308" s="8"/>
      <c r="D2308" s="8"/>
      <c r="E2308" s="18"/>
      <c r="F2308" s="18"/>
      <c r="G2308" s="8"/>
      <c r="H2308" s="8"/>
      <c r="I2308" s="117"/>
      <c r="J2308" s="120"/>
      <c r="K2308" s="8"/>
      <c r="L2308" s="8"/>
      <c r="M2308" s="19"/>
    </row>
    <row r="2309" spans="1:13" s="11" customFormat="1">
      <c r="A2309" s="8"/>
      <c r="B2309" s="8"/>
      <c r="C2309" s="8"/>
      <c r="D2309" s="8"/>
      <c r="E2309" s="18"/>
      <c r="F2309" s="18"/>
      <c r="G2309" s="10"/>
      <c r="H2309" s="10"/>
      <c r="I2309" s="10"/>
      <c r="J2309" s="10"/>
      <c r="K2309" s="19"/>
      <c r="L2309" s="8"/>
      <c r="M2309" s="19"/>
    </row>
    <row r="2310" spans="1:13" s="11" customFormat="1">
      <c r="A2310" s="8"/>
      <c r="B2310" s="8"/>
      <c r="C2310" s="8"/>
      <c r="D2310" s="8"/>
      <c r="E2310" s="18"/>
      <c r="F2310" s="18"/>
      <c r="G2310" s="117"/>
      <c r="H2310" s="8"/>
      <c r="I2310" s="10"/>
      <c r="J2310" s="10"/>
      <c r="K2310" s="10"/>
      <c r="L2310" s="10"/>
      <c r="M2310" s="20"/>
    </row>
    <row r="2311" spans="1:13" s="11" customFormat="1">
      <c r="A2311" s="8"/>
      <c r="B2311" s="8"/>
      <c r="C2311" s="8"/>
      <c r="D2311" s="8"/>
      <c r="E2311" s="18"/>
      <c r="F2311" s="18"/>
      <c r="G2311" s="117"/>
      <c r="H2311" s="8"/>
      <c r="I2311" s="117"/>
      <c r="J2311" s="117"/>
      <c r="K2311" s="10"/>
      <c r="L2311" s="10"/>
      <c r="M2311" s="19"/>
    </row>
    <row r="2312" spans="1:13" s="11" customFormat="1">
      <c r="A2312" s="87"/>
      <c r="B2312" s="87"/>
      <c r="C2312" s="8"/>
      <c r="D2312" s="87"/>
      <c r="E2312" s="87"/>
      <c r="F2312" s="87"/>
      <c r="G2312" s="87"/>
      <c r="H2312" s="87"/>
      <c r="I2312" s="87"/>
      <c r="J2312" s="87"/>
      <c r="K2312" s="87"/>
      <c r="L2312" s="87"/>
      <c r="M2312" s="87"/>
    </row>
    <row r="2313" spans="1:13" s="11" customFormat="1">
      <c r="A2313" s="8"/>
      <c r="B2313" s="8"/>
      <c r="C2313" s="8"/>
      <c r="D2313" s="8"/>
      <c r="E2313" s="121"/>
      <c r="F2313" s="18"/>
      <c r="G2313" s="117"/>
      <c r="H2313" s="8"/>
      <c r="I2313" s="8"/>
      <c r="J2313" s="8"/>
      <c r="K2313" s="10"/>
      <c r="L2313" s="10"/>
      <c r="M2313" s="19"/>
    </row>
    <row r="2314" spans="1:13" s="11" customFormat="1">
      <c r="A2314" s="8"/>
      <c r="B2314" s="8"/>
      <c r="C2314" s="87"/>
      <c r="D2314" s="8"/>
      <c r="E2314" s="121"/>
      <c r="F2314" s="18"/>
      <c r="G2314" s="117"/>
      <c r="H2314" s="8"/>
      <c r="I2314" s="8"/>
      <c r="J2314" s="8"/>
      <c r="K2314" s="10"/>
      <c r="L2314" s="10"/>
      <c r="M2314" s="19"/>
    </row>
    <row r="2315" spans="1:13" s="11" customFormat="1">
      <c r="A2315" s="8"/>
      <c r="B2315" s="8"/>
      <c r="C2315" s="8"/>
      <c r="D2315" s="8"/>
      <c r="E2315" s="18"/>
      <c r="F2315" s="18"/>
      <c r="G2315" s="117"/>
      <c r="H2315" s="20"/>
      <c r="I2315" s="10"/>
      <c r="J2315" s="10"/>
      <c r="K2315" s="10"/>
      <c r="L2315" s="10"/>
      <c r="M2315" s="19"/>
    </row>
    <row r="2316" spans="1:13" s="11" customFormat="1">
      <c r="A2316" s="8"/>
      <c r="B2316" s="8"/>
      <c r="C2316" s="8"/>
      <c r="D2316" s="8"/>
      <c r="E2316" s="122"/>
      <c r="F2316" s="18"/>
      <c r="G2316" s="120"/>
      <c r="H2316" s="20"/>
      <c r="I2316" s="10"/>
      <c r="J2316" s="10"/>
      <c r="K2316" s="10"/>
      <c r="L2316" s="10"/>
      <c r="M2316" s="19"/>
    </row>
    <row r="2317" spans="1:13" s="11" customFormat="1">
      <c r="A2317" s="8"/>
      <c r="B2317" s="8"/>
      <c r="C2317" s="8"/>
      <c r="D2317" s="8"/>
      <c r="E2317" s="18"/>
      <c r="F2317" s="18"/>
      <c r="G2317" s="117"/>
      <c r="H2317" s="20"/>
      <c r="I2317" s="117"/>
      <c r="J2317" s="117"/>
      <c r="K2317" s="10"/>
      <c r="L2317" s="10"/>
      <c r="M2317" s="19"/>
    </row>
    <row r="2318" spans="1:13" s="11" customFormat="1">
      <c r="A2318" s="8"/>
      <c r="B2318" s="128"/>
      <c r="C2318" s="8"/>
      <c r="D2318" s="8"/>
      <c r="E2318" s="18"/>
      <c r="F2318" s="18"/>
      <c r="G2318" s="117"/>
      <c r="H2318" s="8"/>
      <c r="I2318" s="8"/>
      <c r="J2318" s="8"/>
      <c r="K2318" s="19"/>
      <c r="L2318" s="19"/>
      <c r="M2318" s="19"/>
    </row>
    <row r="2319" spans="1:13" s="11" customFormat="1">
      <c r="A2319" s="8"/>
      <c r="B2319" s="8"/>
      <c r="C2319" s="8"/>
      <c r="D2319" s="8"/>
      <c r="E2319" s="18"/>
      <c r="F2319" s="18"/>
      <c r="G2319" s="8"/>
      <c r="H2319" s="8"/>
      <c r="I2319" s="8"/>
      <c r="J2319" s="8"/>
      <c r="K2319" s="8"/>
      <c r="L2319" s="8"/>
      <c r="M2319" s="8"/>
    </row>
    <row r="2320" spans="1:13" s="11" customFormat="1">
      <c r="A2320" s="8"/>
      <c r="B2320" s="8"/>
      <c r="C2320" s="8"/>
      <c r="D2320" s="8"/>
      <c r="E2320" s="18"/>
      <c r="F2320" s="18"/>
      <c r="G2320" s="8"/>
      <c r="H2320" s="8"/>
      <c r="I2320" s="8"/>
      <c r="J2320" s="8"/>
      <c r="K2320" s="8"/>
      <c r="L2320" s="8"/>
      <c r="M2320" s="8"/>
    </row>
    <row r="2321" spans="1:13" s="11" customFormat="1">
      <c r="A2321" s="8"/>
      <c r="B2321" s="8"/>
      <c r="C2321" s="8"/>
      <c r="D2321" s="8"/>
      <c r="E2321" s="18"/>
      <c r="F2321" s="18"/>
      <c r="G2321" s="8"/>
      <c r="H2321" s="8"/>
      <c r="I2321" s="117"/>
      <c r="J2321" s="120"/>
      <c r="K2321" s="8"/>
      <c r="L2321" s="8"/>
      <c r="M2321" s="19"/>
    </row>
    <row r="2322" spans="1:13" s="11" customFormat="1">
      <c r="A2322" s="8"/>
      <c r="B2322" s="8"/>
      <c r="C2322" s="8"/>
      <c r="D2322" s="8"/>
      <c r="E2322" s="18"/>
      <c r="F2322" s="18"/>
      <c r="G2322" s="10"/>
      <c r="H2322" s="10"/>
      <c r="I2322" s="10"/>
      <c r="J2322" s="10"/>
      <c r="K2322" s="19"/>
      <c r="L2322" s="8"/>
      <c r="M2322" s="19"/>
    </row>
    <row r="2323" spans="1:13" s="11" customFormat="1">
      <c r="A2323" s="8"/>
      <c r="B2323" s="8"/>
      <c r="C2323" s="8"/>
      <c r="D2323" s="8"/>
      <c r="E2323" s="18"/>
      <c r="F2323" s="18"/>
      <c r="G2323" s="117"/>
      <c r="H2323" s="8"/>
      <c r="I2323" s="10"/>
      <c r="J2323" s="10"/>
      <c r="K2323" s="10"/>
      <c r="L2323" s="10"/>
      <c r="M2323" s="20"/>
    </row>
    <row r="2324" spans="1:13" s="11" customFormat="1">
      <c r="A2324" s="8"/>
      <c r="B2324" s="8"/>
      <c r="C2324" s="8"/>
      <c r="D2324" s="8"/>
      <c r="E2324" s="18"/>
      <c r="F2324" s="18"/>
      <c r="G2324" s="117"/>
      <c r="H2324" s="8"/>
      <c r="I2324" s="117"/>
      <c r="J2324" s="117"/>
      <c r="K2324" s="10"/>
      <c r="L2324" s="10"/>
      <c r="M2324" s="19"/>
    </row>
    <row r="2325" spans="1:13" s="11" customFormat="1">
      <c r="A2325" s="8"/>
      <c r="B2325" s="8"/>
      <c r="C2325" s="8"/>
      <c r="D2325" s="8"/>
      <c r="E2325" s="121"/>
      <c r="F2325" s="18"/>
      <c r="G2325" s="117"/>
      <c r="H2325" s="8"/>
      <c r="I2325" s="8"/>
      <c r="J2325" s="8"/>
      <c r="K2325" s="10"/>
      <c r="L2325" s="10"/>
      <c r="M2325" s="19"/>
    </row>
    <row r="2326" spans="1:13" s="11" customFormat="1">
      <c r="A2326" s="8"/>
      <c r="B2326" s="8"/>
      <c r="C2326" s="8"/>
      <c r="D2326" s="8"/>
      <c r="E2326" s="121"/>
      <c r="F2326" s="18"/>
      <c r="G2326" s="117"/>
      <c r="H2326" s="8"/>
      <c r="I2326" s="8"/>
      <c r="J2326" s="8"/>
      <c r="K2326" s="10"/>
      <c r="L2326" s="10"/>
      <c r="M2326" s="19"/>
    </row>
    <row r="2327" spans="1:13" s="11" customFormat="1">
      <c r="A2327" s="8"/>
      <c r="B2327" s="8"/>
      <c r="C2327" s="8"/>
      <c r="D2327" s="8"/>
      <c r="E2327" s="18"/>
      <c r="F2327" s="18"/>
      <c r="G2327" s="117"/>
      <c r="H2327" s="20"/>
      <c r="I2327" s="10"/>
      <c r="J2327" s="10"/>
      <c r="K2327" s="10"/>
      <c r="L2327" s="10"/>
      <c r="M2327" s="19"/>
    </row>
    <row r="2328" spans="1:13" s="11" customFormat="1">
      <c r="A2328" s="8"/>
      <c r="B2328" s="8"/>
      <c r="C2328" s="8"/>
      <c r="D2328" s="8"/>
      <c r="E2328" s="122"/>
      <c r="F2328" s="18"/>
      <c r="G2328" s="120"/>
      <c r="H2328" s="20"/>
      <c r="I2328" s="10"/>
      <c r="J2328" s="10"/>
      <c r="K2328" s="10"/>
      <c r="L2328" s="10"/>
      <c r="M2328" s="19"/>
    </row>
    <row r="2329" spans="1:13" s="11" customFormat="1">
      <c r="A2329" s="8"/>
      <c r="B2329" s="8"/>
      <c r="C2329" s="8"/>
      <c r="D2329" s="8"/>
      <c r="E2329" s="18"/>
      <c r="F2329" s="18"/>
      <c r="G2329" s="117"/>
      <c r="H2329" s="20"/>
      <c r="I2329" s="117"/>
      <c r="J2329" s="117"/>
      <c r="K2329" s="10"/>
      <c r="L2329" s="10"/>
      <c r="M2329" s="19"/>
    </row>
    <row r="2330" spans="1:13" s="11" customFormat="1">
      <c r="A2330" s="8"/>
      <c r="B2330" s="128"/>
      <c r="C2330" s="8"/>
      <c r="D2330" s="8"/>
      <c r="E2330" s="18"/>
      <c r="F2330" s="18"/>
      <c r="G2330" s="117"/>
      <c r="H2330" s="8"/>
      <c r="I2330" s="8"/>
      <c r="J2330" s="8"/>
      <c r="K2330" s="19"/>
      <c r="L2330" s="19"/>
      <c r="M2330" s="19"/>
    </row>
    <row r="2331" spans="1:13" s="11" customFormat="1">
      <c r="A2331" s="8"/>
      <c r="B2331" s="8"/>
      <c r="C2331" s="8"/>
      <c r="D2331" s="8"/>
      <c r="E2331" s="18"/>
      <c r="F2331" s="18"/>
      <c r="G2331" s="8"/>
      <c r="H2331" s="8"/>
      <c r="I2331" s="8"/>
      <c r="J2331" s="8"/>
      <c r="K2331" s="8"/>
      <c r="L2331" s="8"/>
      <c r="M2331" s="8"/>
    </row>
    <row r="2332" spans="1:13" s="11" customFormat="1">
      <c r="A2332" s="8"/>
      <c r="B2332" s="8"/>
      <c r="C2332" s="8"/>
      <c r="D2332" s="8"/>
      <c r="E2332" s="18"/>
      <c r="F2332" s="18"/>
      <c r="G2332" s="8"/>
      <c r="H2332" s="8"/>
      <c r="I2332" s="8"/>
      <c r="J2332" s="8"/>
      <c r="K2332" s="8"/>
      <c r="L2332" s="8"/>
      <c r="M2332" s="8"/>
    </row>
    <row r="2333" spans="1:13" s="11" customFormat="1">
      <c r="A2333" s="8"/>
      <c r="B2333" s="8"/>
      <c r="C2333" s="8"/>
      <c r="D2333" s="8"/>
      <c r="E2333" s="18"/>
      <c r="F2333" s="18"/>
      <c r="G2333" s="8"/>
      <c r="H2333" s="8"/>
      <c r="I2333" s="117"/>
      <c r="J2333" s="120"/>
      <c r="K2333" s="8"/>
      <c r="L2333" s="8"/>
      <c r="M2333" s="19"/>
    </row>
    <row r="2334" spans="1:13" s="11" customFormat="1">
      <c r="A2334" s="8"/>
      <c r="B2334" s="8"/>
      <c r="C2334" s="8"/>
      <c r="D2334" s="8"/>
      <c r="E2334" s="18"/>
      <c r="F2334" s="18"/>
      <c r="G2334" s="10"/>
      <c r="H2334" s="10"/>
      <c r="I2334" s="10"/>
      <c r="J2334" s="10"/>
      <c r="K2334" s="19"/>
      <c r="L2334" s="8"/>
      <c r="M2334" s="19"/>
    </row>
    <row r="2335" spans="1:13" s="11" customFormat="1">
      <c r="A2335" s="8"/>
      <c r="B2335" s="8"/>
      <c r="C2335" s="8"/>
      <c r="D2335" s="8"/>
      <c r="E2335" s="18"/>
      <c r="F2335" s="18"/>
      <c r="G2335" s="117"/>
      <c r="H2335" s="8"/>
      <c r="I2335" s="10"/>
      <c r="J2335" s="10"/>
      <c r="K2335" s="10"/>
      <c r="L2335" s="10"/>
      <c r="M2335" s="20"/>
    </row>
    <row r="2336" spans="1:13" s="11" customFormat="1">
      <c r="A2336" s="8"/>
      <c r="B2336" s="8"/>
      <c r="C2336" s="8"/>
      <c r="D2336" s="8"/>
      <c r="E2336" s="18"/>
      <c r="F2336" s="18"/>
      <c r="G2336" s="117"/>
      <c r="H2336" s="8"/>
      <c r="I2336" s="117"/>
      <c r="J2336" s="117"/>
      <c r="K2336" s="10"/>
      <c r="L2336" s="10"/>
      <c r="M2336" s="19"/>
    </row>
    <row r="2337" spans="1:13" s="11" customFormat="1">
      <c r="A2337" s="8"/>
      <c r="B2337" s="8"/>
      <c r="C2337" s="8"/>
      <c r="D2337" s="8"/>
      <c r="E2337" s="121"/>
      <c r="F2337" s="18"/>
      <c r="G2337" s="117"/>
      <c r="H2337" s="8"/>
      <c r="I2337" s="8"/>
      <c r="J2337" s="8"/>
      <c r="K2337" s="10"/>
      <c r="L2337" s="10"/>
      <c r="M2337" s="19"/>
    </row>
    <row r="2338" spans="1:13" s="11" customFormat="1">
      <c r="A2338" s="8"/>
      <c r="B2338" s="8"/>
      <c r="C2338" s="8"/>
      <c r="D2338" s="8"/>
      <c r="E2338" s="121"/>
      <c r="F2338" s="18"/>
      <c r="G2338" s="117"/>
      <c r="H2338" s="8"/>
      <c r="I2338" s="8"/>
      <c r="J2338" s="8"/>
      <c r="K2338" s="10"/>
      <c r="L2338" s="10"/>
      <c r="M2338" s="19"/>
    </row>
    <row r="2339" spans="1:13" s="11" customFormat="1">
      <c r="A2339" s="8"/>
      <c r="B2339" s="8"/>
      <c r="C2339" s="8"/>
      <c r="D2339" s="8"/>
      <c r="E2339" s="18"/>
      <c r="F2339" s="18"/>
      <c r="G2339" s="117"/>
      <c r="H2339" s="20"/>
      <c r="I2339" s="10"/>
      <c r="J2339" s="10"/>
      <c r="K2339" s="10"/>
      <c r="L2339" s="10"/>
      <c r="M2339" s="19"/>
    </row>
    <row r="2340" spans="1:13" s="11" customFormat="1">
      <c r="A2340" s="8"/>
      <c r="B2340" s="8"/>
      <c r="C2340" s="8"/>
      <c r="D2340" s="8"/>
      <c r="E2340" s="122"/>
      <c r="F2340" s="18"/>
      <c r="G2340" s="120"/>
      <c r="H2340" s="20"/>
      <c r="I2340" s="10"/>
      <c r="J2340" s="10"/>
      <c r="K2340" s="10"/>
      <c r="L2340" s="10"/>
      <c r="M2340" s="19"/>
    </row>
    <row r="2341" spans="1:13" s="11" customFormat="1">
      <c r="A2341" s="8"/>
      <c r="B2341" s="8"/>
      <c r="C2341" s="8"/>
      <c r="D2341" s="8"/>
      <c r="E2341" s="18"/>
      <c r="F2341" s="18"/>
      <c r="G2341" s="117"/>
      <c r="H2341" s="20"/>
      <c r="I2341" s="117"/>
      <c r="J2341" s="117"/>
      <c r="K2341" s="10"/>
      <c r="L2341" s="10"/>
      <c r="M2341" s="19"/>
    </row>
    <row r="2342" spans="1:13" s="11" customFormat="1">
      <c r="A2342" s="8"/>
      <c r="B2342" s="128"/>
      <c r="C2342" s="8"/>
      <c r="D2342" s="8"/>
      <c r="E2342" s="18"/>
      <c r="F2342" s="18"/>
      <c r="G2342" s="117"/>
      <c r="H2342" s="8"/>
      <c r="I2342" s="8"/>
      <c r="J2342" s="8"/>
      <c r="K2342" s="19"/>
      <c r="L2342" s="19"/>
      <c r="M2342" s="19"/>
    </row>
    <row r="2343" spans="1:13" s="11" customFormat="1">
      <c r="A2343" s="8"/>
      <c r="B2343" s="8"/>
      <c r="C2343" s="8"/>
      <c r="D2343" s="8"/>
      <c r="E2343" s="18"/>
      <c r="F2343" s="18"/>
      <c r="G2343" s="8"/>
      <c r="H2343" s="8"/>
      <c r="I2343" s="8"/>
      <c r="J2343" s="8"/>
      <c r="K2343" s="8"/>
      <c r="L2343" s="8"/>
      <c r="M2343" s="8"/>
    </row>
    <row r="2344" spans="1:13" s="11" customFormat="1">
      <c r="A2344" s="8"/>
      <c r="B2344" s="8"/>
      <c r="C2344" s="8"/>
      <c r="D2344" s="8"/>
      <c r="E2344" s="18"/>
      <c r="F2344" s="18"/>
      <c r="G2344" s="8"/>
      <c r="H2344" s="8"/>
      <c r="I2344" s="8"/>
      <c r="J2344" s="8"/>
      <c r="K2344" s="8"/>
      <c r="L2344" s="8"/>
      <c r="M2344" s="8"/>
    </row>
    <row r="2345" spans="1:13" s="11" customFormat="1">
      <c r="A2345" s="8"/>
      <c r="B2345" s="8"/>
      <c r="C2345" s="8"/>
      <c r="D2345" s="8"/>
      <c r="E2345" s="18"/>
      <c r="F2345" s="18"/>
      <c r="G2345" s="8"/>
      <c r="H2345" s="8"/>
      <c r="I2345" s="117"/>
      <c r="J2345" s="120"/>
      <c r="K2345" s="8"/>
      <c r="L2345" s="8"/>
      <c r="M2345" s="19"/>
    </row>
    <row r="2346" spans="1:13" s="11" customFormat="1">
      <c r="A2346" s="8"/>
      <c r="B2346" s="8"/>
      <c r="C2346" s="8"/>
      <c r="D2346" s="8"/>
      <c r="E2346" s="18"/>
      <c r="F2346" s="18"/>
      <c r="G2346" s="10"/>
      <c r="H2346" s="10"/>
      <c r="I2346" s="10"/>
      <c r="J2346" s="10"/>
      <c r="K2346" s="19"/>
      <c r="L2346" s="8"/>
      <c r="M2346" s="19"/>
    </row>
    <row r="2347" spans="1:13" s="11" customFormat="1">
      <c r="A2347" s="87"/>
      <c r="B2347" s="87"/>
      <c r="C2347" s="8"/>
      <c r="D2347" s="87"/>
      <c r="E2347" s="87"/>
      <c r="F2347" s="87"/>
      <c r="G2347" s="87"/>
      <c r="H2347" s="87"/>
      <c r="I2347" s="87"/>
      <c r="J2347" s="87"/>
      <c r="K2347" s="87"/>
      <c r="L2347" s="87"/>
      <c r="M2347" s="87"/>
    </row>
    <row r="2348" spans="1:13" s="11" customFormat="1">
      <c r="A2348" s="8"/>
      <c r="B2348" s="8"/>
      <c r="C2348" s="8"/>
      <c r="D2348" s="8"/>
      <c r="E2348" s="18"/>
      <c r="F2348" s="18"/>
      <c r="G2348" s="117"/>
      <c r="H2348" s="8"/>
      <c r="I2348" s="10"/>
      <c r="J2348" s="10"/>
      <c r="K2348" s="10"/>
      <c r="L2348" s="10"/>
      <c r="M2348" s="20"/>
    </row>
    <row r="2349" spans="1:13" s="11" customFormat="1">
      <c r="A2349" s="8"/>
      <c r="B2349" s="8"/>
      <c r="C2349" s="87"/>
      <c r="D2349" s="8"/>
      <c r="E2349" s="18"/>
      <c r="F2349" s="18"/>
      <c r="G2349" s="117"/>
      <c r="H2349" s="8"/>
      <c r="I2349" s="117"/>
      <c r="J2349" s="117"/>
      <c r="K2349" s="10"/>
      <c r="L2349" s="10"/>
      <c r="M2349" s="19"/>
    </row>
    <row r="2350" spans="1:13" s="11" customFormat="1">
      <c r="A2350" s="8"/>
      <c r="B2350" s="8"/>
      <c r="C2350" s="8"/>
      <c r="D2350" s="8"/>
      <c r="E2350" s="121"/>
      <c r="F2350" s="18"/>
      <c r="G2350" s="117"/>
      <c r="H2350" s="8"/>
      <c r="I2350" s="8"/>
      <c r="J2350" s="8"/>
      <c r="K2350" s="10"/>
      <c r="L2350" s="10"/>
      <c r="M2350" s="19"/>
    </row>
    <row r="2351" spans="1:13" s="11" customFormat="1">
      <c r="A2351" s="8"/>
      <c r="B2351" s="8"/>
      <c r="C2351" s="8"/>
      <c r="D2351" s="8"/>
      <c r="E2351" s="121"/>
      <c r="F2351" s="18"/>
      <c r="G2351" s="117"/>
      <c r="H2351" s="8"/>
      <c r="I2351" s="8"/>
      <c r="J2351" s="8"/>
      <c r="K2351" s="10"/>
      <c r="L2351" s="10"/>
      <c r="M2351" s="19"/>
    </row>
    <row r="2352" spans="1:13" s="11" customFormat="1">
      <c r="A2352" s="8"/>
      <c r="B2352" s="8"/>
      <c r="C2352" s="8"/>
      <c r="D2352" s="8"/>
      <c r="E2352" s="18"/>
      <c r="F2352" s="18"/>
      <c r="G2352" s="117"/>
      <c r="H2352" s="20"/>
      <c r="I2352" s="10"/>
      <c r="J2352" s="10"/>
      <c r="K2352" s="10"/>
      <c r="L2352" s="10"/>
      <c r="M2352" s="19"/>
    </row>
    <row r="2353" spans="1:13" s="11" customFormat="1">
      <c r="A2353" s="8"/>
      <c r="B2353" s="8"/>
      <c r="C2353" s="8"/>
      <c r="D2353" s="8"/>
      <c r="E2353" s="122"/>
      <c r="F2353" s="18"/>
      <c r="G2353" s="120"/>
      <c r="H2353" s="20"/>
      <c r="I2353" s="10"/>
      <c r="J2353" s="10"/>
      <c r="K2353" s="10"/>
      <c r="L2353" s="10"/>
      <c r="M2353" s="19"/>
    </row>
    <row r="2354" spans="1:13" s="11" customFormat="1">
      <c r="A2354" s="8"/>
      <c r="B2354" s="8"/>
      <c r="C2354" s="8"/>
      <c r="D2354" s="8"/>
      <c r="E2354" s="18"/>
      <c r="F2354" s="18"/>
      <c r="G2354" s="117"/>
      <c r="H2354" s="20"/>
      <c r="I2354" s="117"/>
      <c r="J2354" s="117"/>
      <c r="K2354" s="10"/>
      <c r="L2354" s="10"/>
      <c r="M2354" s="19"/>
    </row>
    <row r="2355" spans="1:13" s="11" customFormat="1">
      <c r="A2355" s="8"/>
      <c r="B2355" s="128"/>
      <c r="C2355" s="8"/>
      <c r="D2355" s="8"/>
      <c r="E2355" s="18"/>
      <c r="F2355" s="18"/>
      <c r="G2355" s="117"/>
      <c r="H2355" s="8"/>
      <c r="I2355" s="8"/>
      <c r="J2355" s="8"/>
      <c r="K2355" s="19"/>
      <c r="L2355" s="19"/>
      <c r="M2355" s="19"/>
    </row>
    <row r="2356" spans="1:13" s="11" customFormat="1">
      <c r="A2356" s="8"/>
      <c r="B2356" s="8"/>
      <c r="C2356" s="8"/>
      <c r="D2356" s="8"/>
      <c r="E2356" s="18"/>
      <c r="F2356" s="18"/>
      <c r="G2356" s="8"/>
      <c r="H2356" s="8"/>
      <c r="I2356" s="8"/>
      <c r="J2356" s="8"/>
      <c r="K2356" s="8"/>
      <c r="L2356" s="8"/>
      <c r="M2356" s="8"/>
    </row>
    <row r="2357" spans="1:13" s="11" customFormat="1">
      <c r="A2357" s="8"/>
      <c r="B2357" s="8"/>
      <c r="C2357" s="8"/>
      <c r="D2357" s="8"/>
      <c r="E2357" s="18"/>
      <c r="F2357" s="18"/>
      <c r="G2357" s="8"/>
      <c r="H2357" s="8"/>
      <c r="I2357" s="8"/>
      <c r="J2357" s="8"/>
      <c r="K2357" s="8"/>
      <c r="L2357" s="8"/>
      <c r="M2357" s="8"/>
    </row>
    <row r="2358" spans="1:13" s="11" customFormat="1">
      <c r="A2358" s="8"/>
      <c r="B2358" s="8"/>
      <c r="C2358" s="8"/>
      <c r="D2358" s="8"/>
      <c r="E2358" s="18"/>
      <c r="F2358" s="18"/>
      <c r="G2358" s="8"/>
      <c r="H2358" s="8"/>
      <c r="I2358" s="117"/>
      <c r="J2358" s="120"/>
      <c r="K2358" s="8"/>
      <c r="L2358" s="8"/>
      <c r="M2358" s="19"/>
    </row>
    <row r="2359" spans="1:13" s="11" customFormat="1">
      <c r="A2359" s="8"/>
      <c r="B2359" s="8"/>
      <c r="C2359" s="8"/>
      <c r="D2359" s="8"/>
      <c r="E2359" s="18"/>
      <c r="F2359" s="18"/>
      <c r="G2359" s="10"/>
      <c r="H2359" s="10"/>
      <c r="I2359" s="10"/>
      <c r="J2359" s="10"/>
      <c r="K2359" s="19"/>
      <c r="L2359" s="8"/>
      <c r="M2359" s="19"/>
    </row>
    <row r="2360" spans="1:13" s="11" customFormat="1">
      <c r="A2360" s="8"/>
      <c r="B2360" s="8"/>
      <c r="C2360" s="8"/>
      <c r="D2360" s="8"/>
      <c r="E2360" s="18"/>
      <c r="F2360" s="18"/>
      <c r="G2360" s="117"/>
      <c r="H2360" s="8"/>
      <c r="I2360" s="10"/>
      <c r="J2360" s="10"/>
      <c r="K2360" s="10"/>
      <c r="L2360" s="10"/>
      <c r="M2360" s="20"/>
    </row>
    <row r="2361" spans="1:13" s="11" customFormat="1">
      <c r="A2361" s="8"/>
      <c r="B2361" s="8"/>
      <c r="C2361" s="8"/>
      <c r="D2361" s="8"/>
      <c r="E2361" s="18"/>
      <c r="F2361" s="18"/>
      <c r="G2361" s="117"/>
      <c r="H2361" s="8"/>
      <c r="I2361" s="117"/>
      <c r="J2361" s="117"/>
      <c r="K2361" s="10"/>
      <c r="L2361" s="10"/>
      <c r="M2361" s="19"/>
    </row>
    <row r="2362" spans="1:13" s="11" customFormat="1">
      <c r="A2362" s="8"/>
      <c r="B2362" s="8"/>
      <c r="C2362" s="8"/>
      <c r="D2362" s="8"/>
      <c r="E2362" s="121"/>
      <c r="F2362" s="18"/>
      <c r="G2362" s="117"/>
      <c r="H2362" s="8"/>
      <c r="I2362" s="8"/>
      <c r="J2362" s="8"/>
      <c r="K2362" s="10"/>
      <c r="L2362" s="10"/>
      <c r="M2362" s="19"/>
    </row>
    <row r="2363" spans="1:13" s="11" customFormat="1">
      <c r="A2363" s="8"/>
      <c r="B2363" s="8"/>
      <c r="C2363" s="8"/>
      <c r="D2363" s="8"/>
      <c r="E2363" s="121"/>
      <c r="F2363" s="18"/>
      <c r="G2363" s="117"/>
      <c r="H2363" s="8"/>
      <c r="I2363" s="8"/>
      <c r="J2363" s="8"/>
      <c r="K2363" s="10"/>
      <c r="L2363" s="10"/>
      <c r="M2363" s="19"/>
    </row>
    <row r="2364" spans="1:13" s="11" customFormat="1">
      <c r="A2364" s="8"/>
      <c r="B2364" s="8"/>
      <c r="C2364" s="8"/>
      <c r="D2364" s="8"/>
      <c r="E2364" s="18"/>
      <c r="F2364" s="18"/>
      <c r="G2364" s="117"/>
      <c r="H2364" s="20"/>
      <c r="I2364" s="10"/>
      <c r="J2364" s="10"/>
      <c r="K2364" s="10"/>
      <c r="L2364" s="10"/>
      <c r="M2364" s="19"/>
    </row>
    <row r="2365" spans="1:13" s="11" customFormat="1">
      <c r="A2365" s="8"/>
      <c r="B2365" s="8"/>
      <c r="C2365" s="8"/>
      <c r="D2365" s="8"/>
      <c r="E2365" s="122"/>
      <c r="F2365" s="18"/>
      <c r="G2365" s="120"/>
      <c r="H2365" s="20"/>
      <c r="I2365" s="10"/>
      <c r="J2365" s="10"/>
      <c r="K2365" s="10"/>
      <c r="L2365" s="10"/>
      <c r="M2365" s="19"/>
    </row>
    <row r="2366" spans="1:13" s="11" customFormat="1">
      <c r="A2366" s="8"/>
      <c r="B2366" s="8"/>
      <c r="C2366" s="8"/>
      <c r="D2366" s="8"/>
      <c r="E2366" s="18"/>
      <c r="F2366" s="18"/>
      <c r="G2366" s="117"/>
      <c r="H2366" s="20"/>
      <c r="I2366" s="117"/>
      <c r="J2366" s="117"/>
      <c r="K2366" s="10"/>
      <c r="L2366" s="10"/>
      <c r="M2366" s="19"/>
    </row>
    <row r="2367" spans="1:13" s="11" customFormat="1">
      <c r="A2367" s="8"/>
      <c r="B2367" s="128"/>
      <c r="C2367" s="8"/>
      <c r="D2367" s="8"/>
      <c r="E2367" s="18"/>
      <c r="F2367" s="18"/>
      <c r="G2367" s="117"/>
      <c r="H2367" s="8"/>
      <c r="I2367" s="8"/>
      <c r="J2367" s="8"/>
      <c r="K2367" s="19"/>
      <c r="L2367" s="19"/>
      <c r="M2367" s="19"/>
    </row>
    <row r="2368" spans="1:13" s="11" customFormat="1">
      <c r="A2368" s="8"/>
      <c r="B2368" s="8"/>
      <c r="C2368" s="8"/>
      <c r="D2368" s="8"/>
      <c r="E2368" s="18"/>
      <c r="F2368" s="18"/>
      <c r="G2368" s="8"/>
      <c r="H2368" s="8"/>
      <c r="I2368" s="8"/>
      <c r="J2368" s="8"/>
      <c r="K2368" s="8"/>
      <c r="L2368" s="8"/>
      <c r="M2368" s="8"/>
    </row>
    <row r="2369" spans="1:13" s="11" customFormat="1">
      <c r="A2369" s="8"/>
      <c r="B2369" s="8"/>
      <c r="C2369" s="8"/>
      <c r="D2369" s="8"/>
      <c r="E2369" s="18"/>
      <c r="F2369" s="18"/>
      <c r="G2369" s="8"/>
      <c r="H2369" s="8"/>
      <c r="I2369" s="8"/>
      <c r="J2369" s="8"/>
      <c r="K2369" s="8"/>
      <c r="L2369" s="8"/>
      <c r="M2369" s="8"/>
    </row>
    <row r="2370" spans="1:13" s="11" customFormat="1">
      <c r="A2370" s="8"/>
      <c r="B2370" s="8"/>
      <c r="C2370" s="8"/>
      <c r="D2370" s="8"/>
      <c r="E2370" s="18"/>
      <c r="F2370" s="18"/>
      <c r="G2370" s="8"/>
      <c r="H2370" s="8"/>
      <c r="I2370" s="117"/>
      <c r="J2370" s="120"/>
      <c r="K2370" s="8"/>
      <c r="L2370" s="8"/>
      <c r="M2370" s="19"/>
    </row>
    <row r="2371" spans="1:13" s="11" customFormat="1">
      <c r="A2371" s="8"/>
      <c r="B2371" s="8"/>
      <c r="C2371" s="8"/>
      <c r="D2371" s="8"/>
      <c r="E2371" s="18"/>
      <c r="F2371" s="18"/>
      <c r="G2371" s="10"/>
      <c r="H2371" s="10"/>
      <c r="I2371" s="10"/>
      <c r="J2371" s="10"/>
      <c r="K2371" s="19"/>
      <c r="L2371" s="8"/>
      <c r="M2371" s="19"/>
    </row>
    <row r="2372" spans="1:13" s="11" customFormat="1">
      <c r="A2372" s="8"/>
      <c r="B2372" s="8"/>
      <c r="C2372" s="8"/>
      <c r="D2372" s="8"/>
      <c r="E2372" s="18"/>
      <c r="F2372" s="18"/>
      <c r="G2372" s="117"/>
      <c r="H2372" s="8"/>
      <c r="I2372" s="10"/>
      <c r="J2372" s="10"/>
      <c r="K2372" s="10"/>
      <c r="L2372" s="10"/>
      <c r="M2372" s="20"/>
    </row>
    <row r="2373" spans="1:13" s="11" customFormat="1">
      <c r="A2373" s="8"/>
      <c r="B2373" s="8"/>
      <c r="C2373" s="8"/>
      <c r="D2373" s="8"/>
      <c r="E2373" s="18"/>
      <c r="F2373" s="18"/>
      <c r="G2373" s="117"/>
      <c r="H2373" s="8"/>
      <c r="I2373" s="117"/>
      <c r="J2373" s="117"/>
      <c r="K2373" s="10"/>
      <c r="L2373" s="10"/>
      <c r="M2373" s="19"/>
    </row>
    <row r="2374" spans="1:13" s="11" customFormat="1">
      <c r="A2374" s="8"/>
      <c r="B2374" s="8"/>
      <c r="C2374" s="8"/>
      <c r="D2374" s="8"/>
      <c r="E2374" s="121"/>
      <c r="F2374" s="18"/>
      <c r="G2374" s="117"/>
      <c r="H2374" s="8"/>
      <c r="I2374" s="8"/>
      <c r="J2374" s="8"/>
      <c r="K2374" s="10"/>
      <c r="L2374" s="10"/>
      <c r="M2374" s="19"/>
    </row>
    <row r="2375" spans="1:13" s="11" customFormat="1">
      <c r="A2375" s="8"/>
      <c r="B2375" s="8"/>
      <c r="C2375" s="8"/>
      <c r="D2375" s="8"/>
      <c r="E2375" s="121"/>
      <c r="F2375" s="18"/>
      <c r="G2375" s="117"/>
      <c r="H2375" s="8"/>
      <c r="I2375" s="8"/>
      <c r="J2375" s="8"/>
      <c r="K2375" s="10"/>
      <c r="L2375" s="10"/>
      <c r="M2375" s="19"/>
    </row>
    <row r="2376" spans="1:13" s="11" customFormat="1">
      <c r="A2376" s="8"/>
      <c r="B2376" s="8"/>
      <c r="C2376" s="8"/>
      <c r="D2376" s="8"/>
      <c r="E2376" s="18"/>
      <c r="F2376" s="18"/>
      <c r="G2376" s="117"/>
      <c r="H2376" s="20"/>
      <c r="I2376" s="10"/>
      <c r="J2376" s="10"/>
      <c r="K2376" s="10"/>
      <c r="L2376" s="10"/>
      <c r="M2376" s="19"/>
    </row>
    <row r="2377" spans="1:13" s="11" customFormat="1">
      <c r="A2377" s="8"/>
      <c r="B2377" s="8"/>
      <c r="C2377" s="8"/>
      <c r="D2377" s="8"/>
      <c r="E2377" s="122"/>
      <c r="F2377" s="18"/>
      <c r="G2377" s="120"/>
      <c r="H2377" s="20"/>
      <c r="I2377" s="10"/>
      <c r="J2377" s="10"/>
      <c r="K2377" s="10"/>
      <c r="L2377" s="10"/>
      <c r="M2377" s="19"/>
    </row>
    <row r="2378" spans="1:13" s="11" customFormat="1">
      <c r="A2378" s="8"/>
      <c r="B2378" s="8"/>
      <c r="C2378" s="8"/>
      <c r="D2378" s="8"/>
      <c r="E2378" s="18"/>
      <c r="F2378" s="18"/>
      <c r="G2378" s="117"/>
      <c r="H2378" s="20"/>
      <c r="I2378" s="117"/>
      <c r="J2378" s="117"/>
      <c r="K2378" s="10"/>
      <c r="L2378" s="10"/>
      <c r="M2378" s="19"/>
    </row>
    <row r="2379" spans="1:13" s="11" customFormat="1">
      <c r="A2379" s="8"/>
      <c r="B2379" s="128"/>
      <c r="C2379" s="8"/>
      <c r="D2379" s="8"/>
      <c r="E2379" s="18"/>
      <c r="F2379" s="18"/>
      <c r="G2379" s="117"/>
      <c r="H2379" s="8"/>
      <c r="I2379" s="8"/>
      <c r="J2379" s="8"/>
      <c r="K2379" s="19"/>
      <c r="L2379" s="19"/>
      <c r="M2379" s="19"/>
    </row>
    <row r="2380" spans="1:13" s="11" customFormat="1">
      <c r="C2380" s="8"/>
    </row>
    <row r="2381" spans="1:13" s="11" customFormat="1">
      <c r="C2381" s="8"/>
    </row>
    <row r="2382" spans="1:13" s="11" customFormat="1">
      <c r="A2382" s="87"/>
      <c r="B2382" s="87"/>
      <c r="C2382" s="8"/>
      <c r="D2382" s="87"/>
      <c r="E2382" s="87"/>
      <c r="F2382" s="87"/>
      <c r="G2382" s="87"/>
      <c r="H2382" s="87"/>
      <c r="I2382" s="87"/>
      <c r="J2382" s="87"/>
      <c r="K2382" s="87"/>
      <c r="L2382" s="87"/>
      <c r="M2382" s="87"/>
    </row>
    <row r="2383" spans="1:13" s="11" customFormat="1">
      <c r="A2383" s="8"/>
      <c r="B2383" s="8"/>
      <c r="C2383" s="8"/>
      <c r="D2383" s="8"/>
      <c r="E2383" s="18"/>
      <c r="F2383" s="18"/>
      <c r="G2383" s="8"/>
      <c r="H2383" s="8"/>
      <c r="I2383" s="8"/>
      <c r="J2383" s="8"/>
      <c r="K2383" s="8"/>
      <c r="L2383" s="8"/>
      <c r="M2383" s="8"/>
    </row>
    <row r="2384" spans="1:13" s="11" customFormat="1">
      <c r="A2384" s="8"/>
      <c r="B2384" s="8"/>
      <c r="C2384" s="87"/>
      <c r="D2384" s="8"/>
      <c r="E2384" s="18"/>
      <c r="F2384" s="18"/>
      <c r="G2384" s="8"/>
      <c r="H2384" s="8"/>
      <c r="I2384" s="8"/>
      <c r="J2384" s="8"/>
      <c r="K2384" s="8"/>
      <c r="L2384" s="8"/>
      <c r="M2384" s="8"/>
    </row>
    <row r="2385" spans="1:13" s="11" customFormat="1">
      <c r="A2385" s="8"/>
      <c r="B2385" s="8"/>
      <c r="C2385" s="8"/>
      <c r="D2385" s="8"/>
      <c r="E2385" s="18"/>
      <c r="F2385" s="18"/>
      <c r="G2385" s="8"/>
      <c r="H2385" s="8"/>
      <c r="I2385" s="117"/>
      <c r="J2385" s="120"/>
      <c r="K2385" s="8"/>
      <c r="L2385" s="8"/>
      <c r="M2385" s="19"/>
    </row>
    <row r="2386" spans="1:13" s="11" customFormat="1">
      <c r="A2386" s="8"/>
      <c r="B2386" s="8"/>
      <c r="C2386" s="8"/>
      <c r="D2386" s="8"/>
      <c r="E2386" s="18"/>
      <c r="F2386" s="18"/>
      <c r="G2386" s="10"/>
      <c r="H2386" s="10"/>
      <c r="I2386" s="10"/>
      <c r="J2386" s="10"/>
      <c r="K2386" s="19"/>
      <c r="L2386" s="8"/>
      <c r="M2386" s="19"/>
    </row>
    <row r="2387" spans="1:13" s="11" customFormat="1">
      <c r="A2387" s="8"/>
      <c r="B2387" s="8"/>
      <c r="C2387" s="8"/>
      <c r="D2387" s="8"/>
      <c r="E2387" s="18"/>
      <c r="F2387" s="18"/>
      <c r="G2387" s="117"/>
      <c r="H2387" s="8"/>
      <c r="I2387" s="10"/>
      <c r="J2387" s="10"/>
      <c r="K2387" s="10"/>
      <c r="L2387" s="10"/>
      <c r="M2387" s="20"/>
    </row>
    <row r="2388" spans="1:13" s="11" customFormat="1">
      <c r="A2388" s="8"/>
      <c r="B2388" s="8"/>
      <c r="C2388" s="8"/>
      <c r="D2388" s="8"/>
      <c r="E2388" s="18"/>
      <c r="F2388" s="18"/>
      <c r="G2388" s="117"/>
      <c r="H2388" s="8"/>
      <c r="I2388" s="117"/>
      <c r="J2388" s="117"/>
      <c r="K2388" s="10"/>
      <c r="L2388" s="10"/>
      <c r="M2388" s="19"/>
    </row>
    <row r="2389" spans="1:13" s="11" customFormat="1">
      <c r="A2389" s="8"/>
      <c r="B2389" s="8"/>
      <c r="C2389" s="8"/>
      <c r="D2389" s="8"/>
      <c r="E2389" s="121"/>
      <c r="F2389" s="18"/>
      <c r="G2389" s="117"/>
      <c r="H2389" s="8"/>
      <c r="I2389" s="8"/>
      <c r="J2389" s="8"/>
      <c r="K2389" s="10"/>
      <c r="L2389" s="10"/>
      <c r="M2389" s="19"/>
    </row>
    <row r="2390" spans="1:13" s="11" customFormat="1">
      <c r="A2390" s="8"/>
      <c r="B2390" s="8"/>
      <c r="C2390" s="8"/>
      <c r="D2390" s="8"/>
      <c r="E2390" s="121"/>
      <c r="F2390" s="18"/>
      <c r="G2390" s="117"/>
      <c r="H2390" s="8"/>
      <c r="I2390" s="8"/>
      <c r="J2390" s="8"/>
      <c r="K2390" s="10"/>
      <c r="L2390" s="10"/>
      <c r="M2390" s="19"/>
    </row>
    <row r="2391" spans="1:13" s="11" customFormat="1">
      <c r="A2391" s="8"/>
      <c r="B2391" s="8"/>
      <c r="C2391" s="8"/>
      <c r="D2391" s="8"/>
      <c r="E2391" s="18"/>
      <c r="F2391" s="18"/>
      <c r="G2391" s="117"/>
      <c r="H2391" s="20"/>
      <c r="I2391" s="10"/>
      <c r="J2391" s="10"/>
      <c r="K2391" s="10"/>
      <c r="L2391" s="10"/>
      <c r="M2391" s="19"/>
    </row>
    <row r="2392" spans="1:13" s="11" customFormat="1">
      <c r="A2392" s="8"/>
      <c r="B2392" s="8"/>
      <c r="C2392" s="8"/>
      <c r="D2392" s="8"/>
      <c r="E2392" s="122"/>
      <c r="F2392" s="18"/>
      <c r="G2392" s="120"/>
      <c r="H2392" s="20"/>
      <c r="I2392" s="10"/>
      <c r="J2392" s="10"/>
      <c r="K2392" s="10"/>
      <c r="L2392" s="10"/>
      <c r="M2392" s="19"/>
    </row>
    <row r="2393" spans="1:13" s="11" customFormat="1">
      <c r="A2393" s="8"/>
      <c r="B2393" s="8"/>
      <c r="C2393" s="8"/>
      <c r="D2393" s="8"/>
      <c r="E2393" s="18"/>
      <c r="F2393" s="18"/>
      <c r="G2393" s="117"/>
      <c r="H2393" s="20"/>
      <c r="I2393" s="117"/>
      <c r="J2393" s="117"/>
      <c r="K2393" s="10"/>
      <c r="L2393" s="10"/>
      <c r="M2393" s="19"/>
    </row>
    <row r="2394" spans="1:13" s="11" customFormat="1">
      <c r="A2394" s="8"/>
      <c r="B2394" s="128"/>
      <c r="C2394" s="8"/>
      <c r="D2394" s="8"/>
      <c r="E2394" s="18"/>
      <c r="F2394" s="18"/>
      <c r="G2394" s="117"/>
      <c r="H2394" s="8"/>
      <c r="I2394" s="8"/>
      <c r="J2394" s="8"/>
      <c r="K2394" s="19"/>
      <c r="L2394" s="19"/>
      <c r="M2394" s="19"/>
    </row>
    <row r="2395" spans="1:13" s="11" customFormat="1">
      <c r="A2395" s="8"/>
      <c r="B2395" s="8"/>
      <c r="C2395" s="8"/>
      <c r="D2395" s="8"/>
      <c r="E2395" s="18"/>
      <c r="F2395" s="18"/>
      <c r="G2395" s="8"/>
      <c r="H2395" s="8"/>
      <c r="I2395" s="8"/>
      <c r="J2395" s="8"/>
      <c r="K2395" s="8"/>
      <c r="L2395" s="8"/>
      <c r="M2395" s="8"/>
    </row>
    <row r="2396" spans="1:13" s="11" customFormat="1">
      <c r="A2396" s="8"/>
      <c r="B2396" s="8"/>
      <c r="C2396" s="8"/>
      <c r="D2396" s="8"/>
      <c r="E2396" s="18"/>
      <c r="F2396" s="18"/>
      <c r="G2396" s="8"/>
      <c r="H2396" s="8"/>
      <c r="I2396" s="8"/>
      <c r="J2396" s="8"/>
      <c r="K2396" s="8"/>
      <c r="L2396" s="8"/>
      <c r="M2396" s="8"/>
    </row>
    <row r="2397" spans="1:13" s="11" customFormat="1">
      <c r="A2397" s="8"/>
      <c r="B2397" s="8"/>
      <c r="C2397" s="8"/>
      <c r="D2397" s="8"/>
      <c r="E2397" s="18"/>
      <c r="F2397" s="18"/>
      <c r="G2397" s="8"/>
      <c r="H2397" s="8"/>
      <c r="I2397" s="117"/>
      <c r="J2397" s="120"/>
      <c r="K2397" s="8"/>
      <c r="L2397" s="8"/>
      <c r="M2397" s="19"/>
    </row>
    <row r="2398" spans="1:13" s="11" customFormat="1">
      <c r="A2398" s="8"/>
      <c r="B2398" s="8"/>
      <c r="C2398" s="8"/>
      <c r="D2398" s="8"/>
      <c r="E2398" s="18"/>
      <c r="F2398" s="18"/>
      <c r="G2398" s="10"/>
      <c r="H2398" s="10"/>
      <c r="I2398" s="10"/>
      <c r="J2398" s="10"/>
      <c r="K2398" s="19"/>
      <c r="L2398" s="8"/>
      <c r="M2398" s="19"/>
    </row>
    <row r="2399" spans="1:13" s="11" customFormat="1">
      <c r="A2399" s="8"/>
      <c r="B2399" s="8"/>
      <c r="C2399" s="8"/>
      <c r="D2399" s="8"/>
      <c r="E2399" s="18"/>
      <c r="F2399" s="18"/>
      <c r="G2399" s="117"/>
      <c r="H2399" s="8"/>
      <c r="I2399" s="10"/>
      <c r="J2399" s="10"/>
      <c r="K2399" s="10"/>
      <c r="L2399" s="10"/>
      <c r="M2399" s="20"/>
    </row>
    <row r="2400" spans="1:13" s="11" customFormat="1">
      <c r="A2400" s="8"/>
      <c r="B2400" s="8"/>
      <c r="C2400" s="8"/>
      <c r="D2400" s="8"/>
      <c r="E2400" s="18"/>
      <c r="F2400" s="18"/>
      <c r="G2400" s="117"/>
      <c r="H2400" s="8"/>
      <c r="I2400" s="117"/>
      <c r="J2400" s="117"/>
      <c r="K2400" s="10"/>
      <c r="L2400" s="10"/>
      <c r="M2400" s="19"/>
    </row>
    <row r="2401" spans="1:13" s="11" customFormat="1">
      <c r="A2401" s="8"/>
      <c r="B2401" s="8"/>
      <c r="C2401" s="8"/>
      <c r="D2401" s="8"/>
      <c r="E2401" s="121"/>
      <c r="F2401" s="18"/>
      <c r="G2401" s="117"/>
      <c r="H2401" s="8"/>
      <c r="I2401" s="8"/>
      <c r="J2401" s="8"/>
      <c r="K2401" s="10"/>
      <c r="L2401" s="10"/>
      <c r="M2401" s="19"/>
    </row>
    <row r="2402" spans="1:13" s="11" customFormat="1">
      <c r="A2402" s="8"/>
      <c r="B2402" s="8"/>
      <c r="C2402" s="8"/>
      <c r="D2402" s="8"/>
      <c r="E2402" s="121"/>
      <c r="F2402" s="18"/>
      <c r="G2402" s="117"/>
      <c r="H2402" s="8"/>
      <c r="I2402" s="8"/>
      <c r="J2402" s="8"/>
      <c r="K2402" s="10"/>
      <c r="L2402" s="10"/>
      <c r="M2402" s="19"/>
    </row>
    <row r="2403" spans="1:13" s="11" customFormat="1">
      <c r="A2403" s="8"/>
      <c r="B2403" s="8"/>
      <c r="C2403" s="8"/>
      <c r="D2403" s="8"/>
      <c r="E2403" s="18"/>
      <c r="F2403" s="18"/>
      <c r="G2403" s="117"/>
      <c r="H2403" s="20"/>
      <c r="I2403" s="10"/>
      <c r="J2403" s="10"/>
      <c r="K2403" s="10"/>
      <c r="L2403" s="10"/>
      <c r="M2403" s="19"/>
    </row>
    <row r="2404" spans="1:13" s="11" customFormat="1">
      <c r="A2404" s="8"/>
      <c r="B2404" s="8"/>
      <c r="C2404" s="8"/>
      <c r="D2404" s="8"/>
      <c r="E2404" s="122"/>
      <c r="F2404" s="18"/>
      <c r="G2404" s="120"/>
      <c r="H2404" s="20"/>
      <c r="I2404" s="10"/>
      <c r="J2404" s="10"/>
      <c r="K2404" s="10"/>
      <c r="L2404" s="10"/>
      <c r="M2404" s="19"/>
    </row>
    <row r="2405" spans="1:13" s="11" customFormat="1">
      <c r="A2405" s="8"/>
      <c r="B2405" s="8"/>
      <c r="C2405" s="8"/>
      <c r="D2405" s="8"/>
      <c r="E2405" s="18"/>
      <c r="F2405" s="18"/>
      <c r="G2405" s="117"/>
      <c r="H2405" s="20"/>
      <c r="I2405" s="117"/>
      <c r="J2405" s="117"/>
      <c r="K2405" s="10"/>
      <c r="L2405" s="10"/>
      <c r="M2405" s="19"/>
    </row>
    <row r="2406" spans="1:13" s="11" customFormat="1">
      <c r="A2406" s="8"/>
      <c r="B2406" s="128"/>
      <c r="C2406" s="8"/>
      <c r="D2406" s="8"/>
      <c r="E2406" s="18"/>
      <c r="F2406" s="18"/>
      <c r="G2406" s="117"/>
      <c r="H2406" s="8"/>
      <c r="I2406" s="8"/>
      <c r="J2406" s="8"/>
      <c r="K2406" s="19"/>
      <c r="L2406" s="19"/>
      <c r="M2406" s="19"/>
    </row>
    <row r="2407" spans="1:13" s="11" customFormat="1">
      <c r="A2407" s="8"/>
      <c r="B2407" s="8"/>
      <c r="C2407" s="8"/>
      <c r="D2407" s="8"/>
      <c r="E2407" s="18"/>
      <c r="F2407" s="18"/>
      <c r="G2407" s="8"/>
      <c r="H2407" s="8"/>
      <c r="I2407" s="8"/>
      <c r="J2407" s="8"/>
      <c r="K2407" s="8"/>
      <c r="L2407" s="8"/>
      <c r="M2407" s="8"/>
    </row>
    <row r="2408" spans="1:13" s="11" customFormat="1">
      <c r="A2408" s="8"/>
      <c r="B2408" s="8"/>
      <c r="C2408" s="8"/>
      <c r="D2408" s="8"/>
      <c r="E2408" s="18"/>
      <c r="F2408" s="18"/>
      <c r="G2408" s="8"/>
      <c r="H2408" s="8"/>
      <c r="I2408" s="8"/>
      <c r="J2408" s="8"/>
      <c r="K2408" s="8"/>
      <c r="L2408" s="8"/>
      <c r="M2408" s="8"/>
    </row>
    <row r="2409" spans="1:13" s="11" customFormat="1">
      <c r="A2409" s="8"/>
      <c r="B2409" s="8"/>
      <c r="C2409" s="8"/>
      <c r="D2409" s="8"/>
      <c r="E2409" s="18"/>
      <c r="F2409" s="18"/>
      <c r="G2409" s="8"/>
      <c r="H2409" s="8"/>
      <c r="I2409" s="117"/>
      <c r="J2409" s="120"/>
      <c r="K2409" s="8"/>
      <c r="L2409" s="8"/>
      <c r="M2409" s="19"/>
    </row>
    <row r="2410" spans="1:13" s="11" customFormat="1">
      <c r="A2410" s="8"/>
      <c r="B2410" s="8"/>
      <c r="C2410" s="8"/>
      <c r="D2410" s="8"/>
      <c r="E2410" s="18"/>
      <c r="F2410" s="18"/>
      <c r="G2410" s="10"/>
      <c r="H2410" s="10"/>
      <c r="I2410" s="10"/>
      <c r="J2410" s="10"/>
      <c r="K2410" s="19"/>
      <c r="L2410" s="8"/>
      <c r="M2410" s="19"/>
    </row>
    <row r="2411" spans="1:13" s="11" customFormat="1">
      <c r="A2411" s="8"/>
      <c r="B2411" s="8"/>
      <c r="C2411" s="8"/>
      <c r="D2411" s="8"/>
      <c r="E2411" s="18"/>
      <c r="F2411" s="18"/>
      <c r="G2411" s="117"/>
      <c r="H2411" s="8"/>
      <c r="I2411" s="10"/>
      <c r="J2411" s="10"/>
      <c r="K2411" s="10"/>
      <c r="L2411" s="10"/>
      <c r="M2411" s="20"/>
    </row>
    <row r="2412" spans="1:13" s="11" customFormat="1">
      <c r="A2412" s="8"/>
      <c r="B2412" s="8"/>
      <c r="C2412" s="8"/>
      <c r="D2412" s="8"/>
      <c r="E2412" s="18"/>
      <c r="F2412" s="18"/>
      <c r="G2412" s="117"/>
      <c r="H2412" s="8"/>
      <c r="I2412" s="117"/>
      <c r="J2412" s="117"/>
      <c r="K2412" s="10"/>
      <c r="L2412" s="10"/>
      <c r="M2412" s="19"/>
    </row>
    <row r="2413" spans="1:13" s="11" customFormat="1">
      <c r="A2413" s="8"/>
      <c r="B2413" s="8"/>
      <c r="C2413" s="8"/>
      <c r="D2413" s="8"/>
      <c r="E2413" s="121"/>
      <c r="F2413" s="18"/>
      <c r="G2413" s="117"/>
      <c r="H2413" s="8"/>
      <c r="I2413" s="8"/>
      <c r="J2413" s="8"/>
      <c r="K2413" s="10"/>
      <c r="L2413" s="10"/>
      <c r="M2413" s="19"/>
    </row>
    <row r="2414" spans="1:13" s="11" customFormat="1">
      <c r="A2414" s="8"/>
      <c r="B2414" s="8"/>
      <c r="C2414" s="8"/>
      <c r="D2414" s="8"/>
      <c r="E2414" s="121"/>
      <c r="F2414" s="18"/>
      <c r="G2414" s="117"/>
      <c r="H2414" s="8"/>
      <c r="I2414" s="8"/>
      <c r="J2414" s="8"/>
      <c r="K2414" s="10"/>
      <c r="L2414" s="10"/>
      <c r="M2414" s="19"/>
    </row>
    <row r="2415" spans="1:13" s="11" customFormat="1">
      <c r="A2415" s="8"/>
      <c r="B2415" s="8"/>
      <c r="C2415" s="8"/>
      <c r="D2415" s="8"/>
      <c r="E2415" s="18"/>
      <c r="F2415" s="18"/>
      <c r="G2415" s="117"/>
      <c r="H2415" s="20"/>
      <c r="I2415" s="10"/>
      <c r="J2415" s="10"/>
      <c r="K2415" s="10"/>
      <c r="L2415" s="10"/>
      <c r="M2415" s="19"/>
    </row>
    <row r="2416" spans="1:13" s="11" customFormat="1">
      <c r="A2416" s="8"/>
      <c r="B2416" s="8"/>
      <c r="C2416" s="8"/>
      <c r="D2416" s="8"/>
      <c r="E2416" s="122"/>
      <c r="F2416" s="18"/>
      <c r="G2416" s="120"/>
      <c r="H2416" s="20"/>
      <c r="I2416" s="10"/>
      <c r="J2416" s="10"/>
      <c r="K2416" s="10"/>
      <c r="L2416" s="10"/>
      <c r="M2416" s="19"/>
    </row>
    <row r="2417" spans="1:13" s="11" customFormat="1">
      <c r="A2417" s="87"/>
      <c r="B2417" s="87"/>
      <c r="C2417" s="8"/>
      <c r="D2417" s="87"/>
      <c r="E2417" s="87"/>
      <c r="F2417" s="87"/>
      <c r="G2417" s="87"/>
      <c r="H2417" s="87"/>
      <c r="I2417" s="87"/>
      <c r="J2417" s="87"/>
      <c r="K2417" s="87"/>
      <c r="L2417" s="87"/>
      <c r="M2417" s="87"/>
    </row>
    <row r="2418" spans="1:13" s="11" customFormat="1">
      <c r="A2418" s="8"/>
      <c r="B2418" s="8"/>
      <c r="C2418" s="8"/>
      <c r="D2418" s="8"/>
      <c r="E2418" s="18"/>
      <c r="F2418" s="18"/>
      <c r="G2418" s="117"/>
      <c r="H2418" s="20"/>
      <c r="I2418" s="117"/>
      <c r="J2418" s="117"/>
      <c r="K2418" s="10"/>
      <c r="L2418" s="10"/>
      <c r="M2418" s="19"/>
    </row>
    <row r="2419" spans="1:13" s="11" customFormat="1">
      <c r="A2419" s="8"/>
      <c r="B2419" s="128"/>
      <c r="C2419" s="87"/>
      <c r="D2419" s="8"/>
      <c r="E2419" s="18"/>
      <c r="F2419" s="18"/>
      <c r="G2419" s="117"/>
      <c r="H2419" s="8"/>
      <c r="I2419" s="8"/>
      <c r="J2419" s="8"/>
      <c r="K2419" s="19"/>
      <c r="L2419" s="19"/>
      <c r="M2419" s="19"/>
    </row>
    <row r="2420" spans="1:13" s="11" customFormat="1">
      <c r="A2420" s="8"/>
      <c r="B2420" s="8"/>
      <c r="C2420" s="8"/>
      <c r="D2420" s="8"/>
      <c r="E2420" s="18"/>
      <c r="F2420" s="18"/>
      <c r="G2420" s="8"/>
      <c r="H2420" s="8"/>
      <c r="I2420" s="8"/>
      <c r="J2420" s="8"/>
      <c r="K2420" s="8"/>
      <c r="L2420" s="8"/>
      <c r="M2420" s="8"/>
    </row>
    <row r="2421" spans="1:13" s="11" customFormat="1">
      <c r="A2421" s="8"/>
      <c r="B2421" s="8"/>
      <c r="C2421" s="8"/>
      <c r="D2421" s="8"/>
      <c r="E2421" s="18"/>
      <c r="F2421" s="18"/>
      <c r="G2421" s="8"/>
      <c r="H2421" s="8"/>
      <c r="I2421" s="8"/>
      <c r="J2421" s="8"/>
      <c r="K2421" s="8"/>
      <c r="L2421" s="8"/>
      <c r="M2421" s="8"/>
    </row>
    <row r="2422" spans="1:13" s="11" customFormat="1">
      <c r="A2422" s="8"/>
      <c r="B2422" s="8"/>
      <c r="C2422" s="8"/>
      <c r="D2422" s="8"/>
      <c r="E2422" s="18"/>
      <c r="F2422" s="18"/>
      <c r="G2422" s="8"/>
      <c r="H2422" s="8"/>
      <c r="I2422" s="117"/>
      <c r="J2422" s="120"/>
      <c r="K2422" s="8"/>
      <c r="L2422" s="8"/>
      <c r="M2422" s="19"/>
    </row>
    <row r="2423" spans="1:13" s="11" customFormat="1">
      <c r="A2423" s="8"/>
      <c r="B2423" s="8"/>
      <c r="C2423" s="8"/>
      <c r="D2423" s="8"/>
      <c r="E2423" s="18"/>
      <c r="F2423" s="18"/>
      <c r="G2423" s="10"/>
      <c r="H2423" s="10"/>
      <c r="I2423" s="10"/>
      <c r="J2423" s="10"/>
      <c r="K2423" s="19"/>
      <c r="L2423" s="8"/>
      <c r="M2423" s="19"/>
    </row>
    <row r="2424" spans="1:13" s="11" customFormat="1">
      <c r="A2424" s="8"/>
      <c r="B2424" s="8"/>
      <c r="C2424" s="8"/>
      <c r="D2424" s="8"/>
      <c r="E2424" s="18"/>
      <c r="F2424" s="18"/>
      <c r="G2424" s="117"/>
      <c r="H2424" s="8"/>
      <c r="I2424" s="10"/>
      <c r="J2424" s="10"/>
      <c r="K2424" s="10"/>
      <c r="L2424" s="10"/>
      <c r="M2424" s="20"/>
    </row>
    <row r="2425" spans="1:13" s="11" customFormat="1">
      <c r="A2425" s="8"/>
      <c r="B2425" s="8"/>
      <c r="C2425" s="8"/>
      <c r="D2425" s="8"/>
      <c r="E2425" s="18"/>
      <c r="F2425" s="18"/>
      <c r="G2425" s="117"/>
      <c r="H2425" s="8"/>
      <c r="I2425" s="117"/>
      <c r="J2425" s="117"/>
      <c r="K2425" s="10"/>
      <c r="L2425" s="10"/>
      <c r="M2425" s="19"/>
    </row>
    <row r="2426" spans="1:13" s="11" customFormat="1">
      <c r="A2426" s="8"/>
      <c r="B2426" s="8"/>
      <c r="C2426" s="8"/>
      <c r="D2426" s="8"/>
      <c r="E2426" s="121"/>
      <c r="F2426" s="18"/>
      <c r="G2426" s="117"/>
      <c r="H2426" s="8"/>
      <c r="I2426" s="8"/>
      <c r="J2426" s="8"/>
      <c r="K2426" s="10"/>
      <c r="L2426" s="10"/>
      <c r="M2426" s="19"/>
    </row>
    <row r="2427" spans="1:13" s="11" customFormat="1">
      <c r="A2427" s="8"/>
      <c r="B2427" s="8"/>
      <c r="C2427" s="8"/>
      <c r="D2427" s="8"/>
      <c r="E2427" s="121"/>
      <c r="F2427" s="18"/>
      <c r="G2427" s="117"/>
      <c r="H2427" s="8"/>
      <c r="I2427" s="8"/>
      <c r="J2427" s="8"/>
      <c r="K2427" s="10"/>
      <c r="L2427" s="10"/>
      <c r="M2427" s="19"/>
    </row>
    <row r="2428" spans="1:13" s="11" customFormat="1">
      <c r="A2428" s="8"/>
      <c r="B2428" s="8"/>
      <c r="C2428" s="8"/>
      <c r="D2428" s="8"/>
      <c r="E2428" s="18"/>
      <c r="F2428" s="18"/>
      <c r="G2428" s="117"/>
      <c r="H2428" s="20"/>
      <c r="I2428" s="10"/>
      <c r="J2428" s="10"/>
      <c r="K2428" s="10"/>
      <c r="L2428" s="10"/>
      <c r="M2428" s="19"/>
    </row>
    <row r="2429" spans="1:13" s="11" customFormat="1">
      <c r="A2429" s="8"/>
      <c r="B2429" s="8"/>
      <c r="C2429" s="8"/>
      <c r="D2429" s="8"/>
      <c r="E2429" s="122"/>
      <c r="F2429" s="18"/>
      <c r="G2429" s="120"/>
      <c r="H2429" s="20"/>
      <c r="I2429" s="10"/>
      <c r="J2429" s="10"/>
      <c r="K2429" s="10"/>
      <c r="L2429" s="10"/>
      <c r="M2429" s="19"/>
    </row>
    <row r="2430" spans="1:13" s="11" customFormat="1">
      <c r="A2430" s="8"/>
      <c r="B2430" s="8"/>
      <c r="C2430" s="8"/>
      <c r="D2430" s="8"/>
      <c r="E2430" s="18"/>
      <c r="F2430" s="18"/>
      <c r="G2430" s="117"/>
      <c r="H2430" s="20"/>
      <c r="I2430" s="117"/>
      <c r="J2430" s="117"/>
      <c r="K2430" s="10"/>
      <c r="L2430" s="10"/>
      <c r="M2430" s="19"/>
    </row>
    <row r="2431" spans="1:13" s="11" customFormat="1">
      <c r="A2431" s="8"/>
      <c r="B2431" s="128"/>
      <c r="C2431" s="8"/>
      <c r="D2431" s="8"/>
      <c r="E2431" s="18"/>
      <c r="F2431" s="18"/>
      <c r="G2431" s="117"/>
      <c r="H2431" s="8"/>
      <c r="I2431" s="8"/>
      <c r="J2431" s="8"/>
      <c r="K2431" s="19"/>
      <c r="L2431" s="19"/>
      <c r="M2431" s="19"/>
    </row>
    <row r="2432" spans="1:13" s="11" customFormat="1">
      <c r="A2432" s="8"/>
      <c r="B2432" s="8"/>
      <c r="C2432" s="8"/>
      <c r="D2432" s="8"/>
      <c r="E2432" s="18"/>
      <c r="F2432" s="18"/>
      <c r="G2432" s="8"/>
      <c r="H2432" s="8"/>
      <c r="I2432" s="8"/>
      <c r="J2432" s="8"/>
      <c r="K2432" s="8"/>
      <c r="L2432" s="8"/>
      <c r="M2432" s="8"/>
    </row>
    <row r="2433" spans="1:13" s="11" customFormat="1">
      <c r="A2433" s="8"/>
      <c r="B2433" s="8"/>
      <c r="C2433" s="8"/>
      <c r="D2433" s="8"/>
      <c r="E2433" s="18"/>
      <c r="F2433" s="18"/>
      <c r="G2433" s="8"/>
      <c r="H2433" s="8"/>
      <c r="I2433" s="8"/>
      <c r="J2433" s="8"/>
      <c r="K2433" s="8"/>
      <c r="L2433" s="8"/>
      <c r="M2433" s="8"/>
    </row>
    <row r="2434" spans="1:13" s="11" customFormat="1">
      <c r="A2434" s="8"/>
      <c r="B2434" s="8"/>
      <c r="C2434" s="8"/>
      <c r="D2434" s="8"/>
      <c r="E2434" s="18"/>
      <c r="F2434" s="18"/>
      <c r="G2434" s="8"/>
      <c r="H2434" s="8"/>
      <c r="I2434" s="117"/>
      <c r="J2434" s="120"/>
      <c r="K2434" s="8"/>
      <c r="L2434" s="8"/>
      <c r="M2434" s="19"/>
    </row>
    <row r="2435" spans="1:13" s="11" customFormat="1">
      <c r="A2435" s="8"/>
      <c r="B2435" s="8"/>
      <c r="C2435" s="8"/>
      <c r="D2435" s="8"/>
      <c r="E2435" s="18"/>
      <c r="F2435" s="18"/>
      <c r="G2435" s="10"/>
      <c r="H2435" s="10"/>
      <c r="I2435" s="10"/>
      <c r="J2435" s="10"/>
      <c r="K2435" s="19"/>
      <c r="L2435" s="8"/>
      <c r="M2435" s="19"/>
    </row>
    <row r="2436" spans="1:13" s="11" customFormat="1">
      <c r="A2436" s="8"/>
      <c r="B2436" s="8"/>
      <c r="C2436" s="8"/>
      <c r="D2436" s="8"/>
      <c r="E2436" s="18"/>
      <c r="F2436" s="18"/>
      <c r="G2436" s="117"/>
      <c r="H2436" s="8"/>
      <c r="I2436" s="10"/>
      <c r="J2436" s="10"/>
      <c r="K2436" s="10"/>
      <c r="L2436" s="10"/>
      <c r="M2436" s="20"/>
    </row>
    <row r="2437" spans="1:13" s="11" customFormat="1">
      <c r="A2437" s="8"/>
      <c r="B2437" s="8"/>
      <c r="C2437" s="8"/>
      <c r="D2437" s="8"/>
      <c r="E2437" s="18"/>
      <c r="F2437" s="18"/>
      <c r="G2437" s="117"/>
      <c r="H2437" s="8"/>
      <c r="I2437" s="117"/>
      <c r="J2437" s="117"/>
      <c r="K2437" s="10"/>
      <c r="L2437" s="10"/>
      <c r="M2437" s="19"/>
    </row>
    <row r="2438" spans="1:13" s="11" customFormat="1">
      <c r="A2438" s="8"/>
      <c r="B2438" s="8"/>
      <c r="C2438" s="8"/>
      <c r="D2438" s="8"/>
      <c r="E2438" s="121"/>
      <c r="F2438" s="18"/>
      <c r="G2438" s="117"/>
      <c r="H2438" s="8"/>
      <c r="I2438" s="8"/>
      <c r="J2438" s="8"/>
      <c r="K2438" s="10"/>
      <c r="L2438" s="10"/>
      <c r="M2438" s="19"/>
    </row>
    <row r="2439" spans="1:13" s="11" customFormat="1">
      <c r="A2439" s="8"/>
      <c r="B2439" s="8"/>
      <c r="C2439" s="8"/>
      <c r="D2439" s="8"/>
      <c r="E2439" s="121"/>
      <c r="F2439" s="18"/>
      <c r="G2439" s="117"/>
      <c r="H2439" s="8"/>
      <c r="I2439" s="8"/>
      <c r="J2439" s="8"/>
      <c r="K2439" s="10"/>
      <c r="L2439" s="10"/>
      <c r="M2439" s="19"/>
    </row>
    <row r="2440" spans="1:13" s="11" customFormat="1">
      <c r="A2440" s="8"/>
      <c r="B2440" s="8"/>
      <c r="C2440" s="8"/>
      <c r="D2440" s="8"/>
      <c r="E2440" s="18"/>
      <c r="F2440" s="18"/>
      <c r="G2440" s="117"/>
      <c r="H2440" s="20"/>
      <c r="I2440" s="10"/>
      <c r="J2440" s="10"/>
      <c r="K2440" s="10"/>
      <c r="L2440" s="10"/>
      <c r="M2440" s="19"/>
    </row>
    <row r="2441" spans="1:13" s="11" customFormat="1">
      <c r="A2441" s="8"/>
      <c r="B2441" s="8"/>
      <c r="C2441" s="8"/>
      <c r="D2441" s="8"/>
      <c r="E2441" s="122"/>
      <c r="F2441" s="18"/>
      <c r="G2441" s="120"/>
      <c r="H2441" s="20"/>
      <c r="I2441" s="10"/>
      <c r="J2441" s="10"/>
      <c r="K2441" s="10"/>
      <c r="L2441" s="10"/>
      <c r="M2441" s="19"/>
    </row>
    <row r="2442" spans="1:13" s="11" customFormat="1">
      <c r="A2442" s="8"/>
      <c r="B2442" s="8"/>
      <c r="C2442" s="8"/>
      <c r="D2442" s="8"/>
      <c r="E2442" s="18"/>
      <c r="F2442" s="18"/>
      <c r="G2442" s="117"/>
      <c r="H2442" s="20"/>
      <c r="I2442" s="117"/>
      <c r="J2442" s="117"/>
      <c r="K2442" s="10"/>
      <c r="L2442" s="10"/>
      <c r="M2442" s="19"/>
    </row>
    <row r="2443" spans="1:13" s="11" customFormat="1">
      <c r="A2443" s="8"/>
      <c r="B2443" s="128"/>
      <c r="C2443" s="8"/>
      <c r="D2443" s="8"/>
      <c r="E2443" s="18"/>
      <c r="F2443" s="18"/>
      <c r="G2443" s="117"/>
      <c r="H2443" s="8"/>
      <c r="I2443" s="8"/>
      <c r="J2443" s="8"/>
      <c r="K2443" s="19"/>
      <c r="L2443" s="19"/>
      <c r="M2443" s="19"/>
    </row>
    <row r="2444" spans="1:13" s="11" customFormat="1">
      <c r="A2444" s="8"/>
      <c r="B2444" s="8"/>
      <c r="C2444" s="8"/>
      <c r="D2444" s="8"/>
      <c r="E2444" s="18"/>
      <c r="F2444" s="18"/>
      <c r="G2444" s="8"/>
      <c r="H2444" s="8"/>
      <c r="I2444" s="8"/>
      <c r="J2444" s="8"/>
      <c r="K2444" s="8"/>
      <c r="L2444" s="8"/>
      <c r="M2444" s="8"/>
    </row>
    <row r="2445" spans="1:13" s="11" customFormat="1">
      <c r="A2445" s="8"/>
      <c r="B2445" s="8"/>
      <c r="C2445" s="8"/>
      <c r="D2445" s="8"/>
      <c r="E2445" s="18"/>
      <c r="F2445" s="18"/>
      <c r="G2445" s="8"/>
      <c r="H2445" s="8"/>
      <c r="I2445" s="8"/>
      <c r="J2445" s="8"/>
      <c r="K2445" s="8"/>
      <c r="L2445" s="8"/>
      <c r="M2445" s="8"/>
    </row>
    <row r="2446" spans="1:13" s="11" customFormat="1">
      <c r="A2446" s="8"/>
      <c r="B2446" s="8"/>
      <c r="C2446" s="8"/>
      <c r="D2446" s="8"/>
      <c r="E2446" s="18"/>
      <c r="F2446" s="18"/>
      <c r="G2446" s="8"/>
      <c r="H2446" s="8"/>
      <c r="I2446" s="117"/>
      <c r="J2446" s="120"/>
      <c r="K2446" s="8"/>
      <c r="L2446" s="8"/>
      <c r="M2446" s="19"/>
    </row>
    <row r="2447" spans="1:13" s="11" customFormat="1">
      <c r="A2447" s="8"/>
      <c r="B2447" s="8"/>
      <c r="C2447" s="8"/>
      <c r="D2447" s="8"/>
      <c r="E2447" s="18"/>
      <c r="F2447" s="18"/>
      <c r="G2447" s="10"/>
      <c r="H2447" s="10"/>
      <c r="I2447" s="10"/>
      <c r="J2447" s="10"/>
      <c r="K2447" s="19"/>
      <c r="L2447" s="8"/>
      <c r="M2447" s="19"/>
    </row>
    <row r="2448" spans="1:13" s="11" customFormat="1">
      <c r="A2448" s="8"/>
      <c r="B2448" s="8"/>
      <c r="C2448" s="8"/>
      <c r="D2448" s="8"/>
      <c r="E2448" s="18"/>
      <c r="F2448" s="18"/>
      <c r="G2448" s="117"/>
      <c r="H2448" s="8"/>
      <c r="I2448" s="10"/>
      <c r="J2448" s="10"/>
      <c r="K2448" s="10"/>
      <c r="L2448" s="10"/>
      <c r="M2448" s="20"/>
    </row>
    <row r="2449" spans="1:13" s="11" customFormat="1">
      <c r="A2449" s="8"/>
      <c r="B2449" s="8"/>
      <c r="C2449" s="8"/>
      <c r="D2449" s="8"/>
      <c r="E2449" s="18"/>
      <c r="F2449" s="18"/>
      <c r="G2449" s="117"/>
      <c r="H2449" s="8"/>
      <c r="I2449" s="117"/>
      <c r="J2449" s="117"/>
      <c r="K2449" s="10"/>
      <c r="L2449" s="10"/>
      <c r="M2449" s="19"/>
    </row>
    <row r="2450" spans="1:13" s="11" customFormat="1">
      <c r="A2450" s="8"/>
      <c r="B2450" s="8"/>
      <c r="C2450" s="8"/>
      <c r="D2450" s="8"/>
      <c r="E2450" s="121"/>
      <c r="F2450" s="18"/>
      <c r="G2450" s="117"/>
      <c r="H2450" s="8"/>
      <c r="I2450" s="8"/>
      <c r="J2450" s="8"/>
      <c r="K2450" s="10"/>
      <c r="L2450" s="10"/>
      <c r="M2450" s="19"/>
    </row>
    <row r="2451" spans="1:13" s="11" customFormat="1">
      <c r="A2451" s="8"/>
      <c r="B2451" s="8"/>
      <c r="C2451" s="8"/>
      <c r="D2451" s="8"/>
      <c r="E2451" s="121"/>
      <c r="F2451" s="18"/>
      <c r="G2451" s="117"/>
      <c r="H2451" s="8"/>
      <c r="I2451" s="8"/>
      <c r="J2451" s="8"/>
      <c r="K2451" s="10"/>
      <c r="L2451" s="10"/>
      <c r="M2451" s="19"/>
    </row>
    <row r="2452" spans="1:13" s="11" customFormat="1">
      <c r="A2452" s="87"/>
      <c r="B2452" s="87"/>
      <c r="C2452" s="8"/>
      <c r="D2452" s="87"/>
      <c r="E2452" s="87"/>
      <c r="F2452" s="87"/>
      <c r="G2452" s="87"/>
      <c r="H2452" s="87"/>
      <c r="I2452" s="87"/>
      <c r="J2452" s="87"/>
      <c r="K2452" s="87"/>
      <c r="L2452" s="87"/>
      <c r="M2452" s="87"/>
    </row>
    <row r="2453" spans="1:13" s="11" customFormat="1">
      <c r="A2453" s="8"/>
      <c r="B2453" s="8"/>
      <c r="C2453" s="8"/>
      <c r="D2453" s="8"/>
      <c r="E2453" s="18"/>
      <c r="F2453" s="18"/>
      <c r="G2453" s="117"/>
      <c r="H2453" s="20"/>
      <c r="I2453" s="10"/>
      <c r="J2453" s="10"/>
      <c r="K2453" s="10"/>
      <c r="L2453" s="10"/>
      <c r="M2453" s="19"/>
    </row>
    <row r="2454" spans="1:13" s="11" customFormat="1">
      <c r="A2454" s="8"/>
      <c r="B2454" s="8"/>
      <c r="C2454" s="87"/>
      <c r="D2454" s="8"/>
      <c r="E2454" s="122"/>
      <c r="F2454" s="18"/>
      <c r="G2454" s="120"/>
      <c r="H2454" s="20"/>
      <c r="I2454" s="10"/>
      <c r="J2454" s="10"/>
      <c r="K2454" s="10"/>
      <c r="L2454" s="10"/>
      <c r="M2454" s="19"/>
    </row>
    <row r="2455" spans="1:13" s="11" customFormat="1">
      <c r="A2455" s="8"/>
      <c r="B2455" s="8"/>
      <c r="C2455" s="8"/>
      <c r="D2455" s="8"/>
      <c r="E2455" s="18"/>
      <c r="F2455" s="18"/>
      <c r="G2455" s="117"/>
      <c r="H2455" s="20"/>
      <c r="I2455" s="117"/>
      <c r="J2455" s="117"/>
      <c r="K2455" s="10"/>
      <c r="L2455" s="10"/>
      <c r="M2455" s="19"/>
    </row>
    <row r="2456" spans="1:13" s="11" customFormat="1">
      <c r="A2456" s="8"/>
      <c r="B2456" s="128"/>
      <c r="C2456" s="8"/>
      <c r="D2456" s="8"/>
      <c r="E2456" s="18"/>
      <c r="F2456" s="18"/>
      <c r="G2456" s="117"/>
      <c r="H2456" s="8"/>
      <c r="I2456" s="8"/>
      <c r="J2456" s="8"/>
      <c r="K2456" s="19"/>
      <c r="L2456" s="19"/>
      <c r="M2456" s="19"/>
    </row>
    <row r="2457" spans="1:13" s="11" customFormat="1">
      <c r="A2457" s="8"/>
      <c r="B2457" s="8"/>
      <c r="C2457" s="8"/>
      <c r="D2457" s="8"/>
      <c r="E2457" s="18"/>
      <c r="F2457" s="18"/>
      <c r="G2457" s="8"/>
      <c r="H2457" s="8"/>
      <c r="I2457" s="8"/>
      <c r="J2457" s="8"/>
      <c r="K2457" s="8"/>
      <c r="L2457" s="8"/>
      <c r="M2457" s="8"/>
    </row>
    <row r="2458" spans="1:13" s="11" customFormat="1">
      <c r="A2458" s="8"/>
      <c r="B2458" s="8"/>
      <c r="C2458" s="8"/>
      <c r="D2458" s="8"/>
      <c r="E2458" s="18"/>
      <c r="F2458" s="18"/>
      <c r="G2458" s="8"/>
      <c r="H2458" s="8"/>
      <c r="I2458" s="8"/>
      <c r="J2458" s="8"/>
      <c r="K2458" s="8"/>
      <c r="L2458" s="8"/>
      <c r="M2458" s="8"/>
    </row>
    <row r="2459" spans="1:13" s="11" customFormat="1">
      <c r="A2459" s="8"/>
      <c r="B2459" s="8"/>
      <c r="C2459" s="8"/>
      <c r="D2459" s="8"/>
      <c r="E2459" s="18"/>
      <c r="F2459" s="18"/>
      <c r="G2459" s="8"/>
      <c r="H2459" s="8"/>
      <c r="I2459" s="117"/>
      <c r="J2459" s="120"/>
      <c r="K2459" s="8"/>
      <c r="L2459" s="8"/>
      <c r="M2459" s="19"/>
    </row>
    <row r="2460" spans="1:13" s="11" customFormat="1">
      <c r="A2460" s="8"/>
      <c r="B2460" s="8"/>
      <c r="C2460" s="8"/>
      <c r="D2460" s="8"/>
      <c r="E2460" s="18"/>
      <c r="F2460" s="18"/>
      <c r="G2460" s="10"/>
      <c r="H2460" s="10"/>
      <c r="I2460" s="10"/>
      <c r="J2460" s="10"/>
      <c r="K2460" s="19"/>
      <c r="L2460" s="8"/>
      <c r="M2460" s="19"/>
    </row>
    <row r="2461" spans="1:13" s="11" customFormat="1">
      <c r="A2461" s="8"/>
      <c r="B2461" s="8"/>
      <c r="C2461" s="8"/>
      <c r="D2461" s="8"/>
      <c r="E2461" s="18"/>
      <c r="F2461" s="18"/>
      <c r="G2461" s="117"/>
      <c r="H2461" s="8"/>
      <c r="I2461" s="10"/>
      <c r="J2461" s="10"/>
      <c r="K2461" s="10"/>
      <c r="L2461" s="10"/>
      <c r="M2461" s="20"/>
    </row>
    <row r="2462" spans="1:13" s="11" customFormat="1">
      <c r="A2462" s="8"/>
      <c r="B2462" s="8"/>
      <c r="C2462" s="8"/>
      <c r="D2462" s="8"/>
      <c r="E2462" s="18"/>
      <c r="F2462" s="18"/>
      <c r="G2462" s="117"/>
      <c r="H2462" s="8"/>
      <c r="I2462" s="117"/>
      <c r="J2462" s="117"/>
      <c r="K2462" s="10"/>
      <c r="L2462" s="10"/>
      <c r="M2462" s="19"/>
    </row>
    <row r="2463" spans="1:13" s="11" customFormat="1">
      <c r="A2463" s="8"/>
      <c r="B2463" s="8"/>
      <c r="C2463" s="8"/>
      <c r="D2463" s="8"/>
      <c r="E2463" s="121"/>
      <c r="F2463" s="18"/>
      <c r="G2463" s="117"/>
      <c r="H2463" s="8"/>
      <c r="I2463" s="8"/>
      <c r="J2463" s="8"/>
      <c r="K2463" s="10"/>
      <c r="L2463" s="10"/>
      <c r="M2463" s="19"/>
    </row>
    <row r="2464" spans="1:13" s="11" customFormat="1">
      <c r="A2464" s="8"/>
      <c r="B2464" s="8"/>
      <c r="C2464" s="8"/>
      <c r="D2464" s="8"/>
      <c r="E2464" s="121"/>
      <c r="F2464" s="18"/>
      <c r="G2464" s="117"/>
      <c r="H2464" s="8"/>
      <c r="I2464" s="8"/>
      <c r="J2464" s="8"/>
      <c r="K2464" s="10"/>
      <c r="L2464" s="10"/>
      <c r="M2464" s="19"/>
    </row>
    <row r="2465" spans="1:13" s="11" customFormat="1">
      <c r="A2465" s="8"/>
      <c r="B2465" s="8"/>
      <c r="C2465" s="8"/>
      <c r="D2465" s="8"/>
      <c r="E2465" s="18"/>
      <c r="F2465" s="18"/>
      <c r="G2465" s="117"/>
      <c r="H2465" s="20"/>
      <c r="I2465" s="10"/>
      <c r="J2465" s="10"/>
      <c r="K2465" s="10"/>
      <c r="L2465" s="10"/>
      <c r="M2465" s="19"/>
    </row>
    <row r="2466" spans="1:13" s="11" customFormat="1">
      <c r="A2466" s="8"/>
      <c r="B2466" s="8"/>
      <c r="C2466" s="8"/>
      <c r="D2466" s="8"/>
      <c r="E2466" s="122"/>
      <c r="F2466" s="18"/>
      <c r="G2466" s="120"/>
      <c r="H2466" s="20"/>
      <c r="I2466" s="10"/>
      <c r="J2466" s="10"/>
      <c r="K2466" s="10"/>
      <c r="L2466" s="10"/>
      <c r="M2466" s="19"/>
    </row>
    <row r="2467" spans="1:13" s="11" customFormat="1">
      <c r="A2467" s="8"/>
      <c r="B2467" s="8"/>
      <c r="C2467" s="8"/>
      <c r="D2467" s="8"/>
      <c r="E2467" s="18"/>
      <c r="F2467" s="18"/>
      <c r="G2467" s="117"/>
      <c r="H2467" s="20"/>
      <c r="I2467" s="117"/>
      <c r="J2467" s="117"/>
      <c r="K2467" s="10"/>
      <c r="L2467" s="10"/>
      <c r="M2467" s="19"/>
    </row>
    <row r="2468" spans="1:13" s="11" customFormat="1">
      <c r="A2468" s="8"/>
      <c r="B2468" s="128"/>
      <c r="C2468" s="8"/>
      <c r="D2468" s="8"/>
      <c r="E2468" s="18"/>
      <c r="F2468" s="18"/>
      <c r="G2468" s="117"/>
      <c r="H2468" s="8"/>
      <c r="I2468" s="8"/>
      <c r="J2468" s="8"/>
      <c r="K2468" s="19"/>
      <c r="L2468" s="19"/>
      <c r="M2468" s="19"/>
    </row>
    <row r="2469" spans="1:13" s="11" customFormat="1">
      <c r="A2469" s="8"/>
      <c r="B2469" s="8"/>
      <c r="C2469" s="8"/>
      <c r="D2469" s="8"/>
      <c r="E2469" s="18"/>
      <c r="F2469" s="18"/>
      <c r="G2469" s="8"/>
      <c r="H2469" s="8"/>
      <c r="I2469" s="8"/>
      <c r="J2469" s="8"/>
      <c r="K2469" s="8"/>
      <c r="L2469" s="8"/>
      <c r="M2469" s="8"/>
    </row>
    <row r="2470" spans="1:13" s="11" customFormat="1">
      <c r="A2470" s="8"/>
      <c r="B2470" s="8"/>
      <c r="C2470" s="8"/>
      <c r="D2470" s="8"/>
      <c r="E2470" s="18"/>
      <c r="F2470" s="18"/>
      <c r="G2470" s="8"/>
      <c r="H2470" s="8"/>
      <c r="I2470" s="8"/>
      <c r="J2470" s="8"/>
      <c r="K2470" s="8"/>
      <c r="L2470" s="8"/>
      <c r="M2470" s="8"/>
    </row>
    <row r="2471" spans="1:13" s="11" customFormat="1">
      <c r="A2471" s="8"/>
      <c r="B2471" s="8"/>
      <c r="C2471" s="8"/>
      <c r="D2471" s="8"/>
      <c r="E2471" s="18"/>
      <c r="F2471" s="18"/>
      <c r="G2471" s="8"/>
      <c r="H2471" s="8"/>
      <c r="I2471" s="117"/>
      <c r="J2471" s="120"/>
      <c r="K2471" s="8"/>
      <c r="L2471" s="8"/>
      <c r="M2471" s="19"/>
    </row>
    <row r="2472" spans="1:13" s="11" customFormat="1">
      <c r="A2472" s="8"/>
      <c r="B2472" s="8"/>
      <c r="C2472" s="8"/>
      <c r="D2472" s="8"/>
      <c r="E2472" s="18"/>
      <c r="F2472" s="18"/>
      <c r="G2472" s="10"/>
      <c r="H2472" s="10"/>
      <c r="I2472" s="10"/>
      <c r="J2472" s="10"/>
      <c r="K2472" s="19"/>
      <c r="L2472" s="8"/>
      <c r="M2472" s="19"/>
    </row>
    <row r="2473" spans="1:13" s="11" customFormat="1">
      <c r="A2473" s="8"/>
      <c r="B2473" s="8"/>
      <c r="C2473" s="8"/>
      <c r="D2473" s="8"/>
      <c r="E2473" s="18"/>
      <c r="F2473" s="18"/>
      <c r="G2473" s="117"/>
      <c r="H2473" s="8"/>
      <c r="I2473" s="10"/>
      <c r="J2473" s="10"/>
      <c r="K2473" s="10"/>
      <c r="L2473" s="10"/>
      <c r="M2473" s="20"/>
    </row>
    <row r="2474" spans="1:13" s="11" customFormat="1">
      <c r="A2474" s="8"/>
      <c r="B2474" s="8"/>
      <c r="C2474" s="8"/>
      <c r="D2474" s="8"/>
      <c r="E2474" s="18"/>
      <c r="F2474" s="18"/>
      <c r="G2474" s="117"/>
      <c r="H2474" s="8"/>
      <c r="I2474" s="117"/>
      <c r="J2474" s="117"/>
      <c r="K2474" s="10"/>
      <c r="L2474" s="10"/>
      <c r="M2474" s="19"/>
    </row>
    <row r="2475" spans="1:13" s="11" customFormat="1">
      <c r="A2475" s="8"/>
      <c r="B2475" s="8"/>
      <c r="C2475" s="8"/>
      <c r="D2475" s="8"/>
      <c r="E2475" s="121"/>
      <c r="F2475" s="18"/>
      <c r="G2475" s="117"/>
      <c r="H2475" s="8"/>
      <c r="I2475" s="8"/>
      <c r="J2475" s="8"/>
      <c r="K2475" s="10"/>
      <c r="L2475" s="10"/>
      <c r="M2475" s="19"/>
    </row>
    <row r="2476" spans="1:13" s="11" customFormat="1">
      <c r="A2476" s="8"/>
      <c r="B2476" s="8"/>
      <c r="C2476" s="8"/>
      <c r="D2476" s="8"/>
      <c r="E2476" s="121"/>
      <c r="F2476" s="18"/>
      <c r="G2476" s="117"/>
      <c r="H2476" s="8"/>
      <c r="I2476" s="8"/>
      <c r="J2476" s="8"/>
      <c r="K2476" s="10"/>
      <c r="L2476" s="10"/>
      <c r="M2476" s="19"/>
    </row>
    <row r="2477" spans="1:13" s="11" customFormat="1">
      <c r="A2477" s="8"/>
      <c r="B2477" s="8"/>
      <c r="C2477" s="8"/>
      <c r="D2477" s="8"/>
      <c r="E2477" s="18"/>
      <c r="F2477" s="18"/>
      <c r="G2477" s="117"/>
      <c r="H2477" s="20"/>
      <c r="I2477" s="10"/>
      <c r="J2477" s="10"/>
      <c r="K2477" s="10"/>
      <c r="L2477" s="10"/>
      <c r="M2477" s="19"/>
    </row>
    <row r="2478" spans="1:13" s="11" customFormat="1">
      <c r="A2478" s="8"/>
      <c r="B2478" s="8"/>
      <c r="C2478" s="8"/>
      <c r="D2478" s="8"/>
      <c r="E2478" s="122"/>
      <c r="F2478" s="18"/>
      <c r="G2478" s="120"/>
      <c r="H2478" s="20"/>
      <c r="I2478" s="10"/>
      <c r="J2478" s="10"/>
      <c r="K2478" s="10"/>
      <c r="L2478" s="10"/>
      <c r="M2478" s="19"/>
    </row>
    <row r="2479" spans="1:13" s="11" customFormat="1">
      <c r="A2479" s="8"/>
      <c r="B2479" s="8"/>
      <c r="C2479" s="8"/>
      <c r="D2479" s="8"/>
      <c r="E2479" s="18"/>
      <c r="F2479" s="18"/>
      <c r="G2479" s="117"/>
      <c r="H2479" s="20"/>
      <c r="I2479" s="117"/>
      <c r="J2479" s="117"/>
      <c r="K2479" s="10"/>
      <c r="L2479" s="10"/>
      <c r="M2479" s="19"/>
    </row>
    <row r="2480" spans="1:13" s="11" customFormat="1">
      <c r="A2480" s="8"/>
      <c r="B2480" s="128"/>
      <c r="C2480" s="8"/>
      <c r="D2480" s="8"/>
      <c r="E2480" s="18"/>
      <c r="F2480" s="18"/>
      <c r="G2480" s="117"/>
      <c r="H2480" s="8"/>
      <c r="I2480" s="8"/>
      <c r="J2480" s="8"/>
      <c r="K2480" s="19"/>
      <c r="L2480" s="19"/>
      <c r="M2480" s="19"/>
    </row>
    <row r="2481" spans="1:13" s="11" customFormat="1">
      <c r="A2481" s="8"/>
      <c r="B2481" s="8"/>
      <c r="C2481" s="8"/>
      <c r="D2481" s="8"/>
      <c r="E2481" s="18"/>
      <c r="F2481" s="18"/>
      <c r="G2481" s="8"/>
      <c r="H2481" s="8"/>
      <c r="I2481" s="8"/>
      <c r="J2481" s="8"/>
      <c r="K2481" s="8"/>
      <c r="L2481" s="8"/>
      <c r="M2481" s="8"/>
    </row>
    <row r="2482" spans="1:13" s="11" customFormat="1">
      <c r="A2482" s="8"/>
      <c r="B2482" s="8"/>
      <c r="C2482" s="8"/>
      <c r="D2482" s="8"/>
      <c r="E2482" s="18"/>
      <c r="F2482" s="18"/>
      <c r="G2482" s="8"/>
      <c r="H2482" s="8"/>
      <c r="I2482" s="8"/>
      <c r="J2482" s="8"/>
      <c r="K2482" s="8"/>
      <c r="L2482" s="8"/>
      <c r="M2482" s="8"/>
    </row>
    <row r="2483" spans="1:13" s="11" customFormat="1">
      <c r="A2483" s="8"/>
      <c r="B2483" s="8"/>
      <c r="C2483" s="8"/>
      <c r="D2483" s="8"/>
      <c r="E2483" s="18"/>
      <c r="F2483" s="18"/>
      <c r="G2483" s="8"/>
      <c r="H2483" s="8"/>
      <c r="I2483" s="117"/>
      <c r="J2483" s="120"/>
      <c r="K2483" s="8"/>
      <c r="L2483" s="8"/>
      <c r="M2483" s="19"/>
    </row>
    <row r="2484" spans="1:13" s="11" customFormat="1">
      <c r="A2484" s="8"/>
      <c r="B2484" s="8"/>
      <c r="C2484" s="8"/>
      <c r="D2484" s="8"/>
      <c r="E2484" s="18"/>
      <c r="F2484" s="18"/>
      <c r="G2484" s="10"/>
      <c r="H2484" s="10"/>
      <c r="I2484" s="10"/>
      <c r="J2484" s="10"/>
      <c r="K2484" s="19"/>
      <c r="L2484" s="8"/>
      <c r="M2484" s="19"/>
    </row>
    <row r="2485" spans="1:13" s="11" customFormat="1">
      <c r="A2485" s="8"/>
      <c r="B2485" s="8"/>
      <c r="C2485" s="8"/>
      <c r="D2485" s="8"/>
      <c r="E2485" s="18"/>
      <c r="F2485" s="18"/>
      <c r="G2485" s="117"/>
      <c r="H2485" s="8"/>
      <c r="I2485" s="10"/>
      <c r="J2485" s="10"/>
      <c r="K2485" s="10"/>
      <c r="L2485" s="10"/>
      <c r="M2485" s="20"/>
    </row>
    <row r="2486" spans="1:13" s="11" customFormat="1">
      <c r="A2486" s="8"/>
      <c r="B2486" s="8"/>
      <c r="C2486" s="8"/>
      <c r="D2486" s="8"/>
      <c r="E2486" s="18"/>
      <c r="F2486" s="18"/>
      <c r="G2486" s="117"/>
      <c r="H2486" s="8"/>
      <c r="I2486" s="117"/>
      <c r="J2486" s="117"/>
      <c r="K2486" s="10"/>
      <c r="L2486" s="10"/>
      <c r="M2486" s="19"/>
    </row>
    <row r="2487" spans="1:13" s="11" customFormat="1">
      <c r="A2487" s="87"/>
      <c r="B2487" s="87"/>
      <c r="C2487" s="8"/>
      <c r="D2487" s="87"/>
      <c r="E2487" s="87"/>
      <c r="F2487" s="87"/>
      <c r="G2487" s="87"/>
      <c r="H2487" s="87"/>
      <c r="I2487" s="87"/>
      <c r="J2487" s="87"/>
      <c r="K2487" s="87"/>
      <c r="L2487" s="87"/>
      <c r="M2487" s="87"/>
    </row>
    <row r="2488" spans="1:13" s="11" customFormat="1">
      <c r="A2488" s="8"/>
      <c r="B2488" s="8"/>
      <c r="C2488" s="8"/>
      <c r="D2488" s="8"/>
      <c r="E2488" s="121"/>
      <c r="F2488" s="18"/>
      <c r="G2488" s="117"/>
      <c r="H2488" s="8"/>
      <c r="I2488" s="8"/>
      <c r="J2488" s="8"/>
      <c r="K2488" s="10"/>
      <c r="L2488" s="10"/>
      <c r="M2488" s="19"/>
    </row>
    <row r="2489" spans="1:13" s="11" customFormat="1">
      <c r="A2489" s="8"/>
      <c r="B2489" s="8"/>
      <c r="C2489" s="87"/>
      <c r="D2489" s="8"/>
      <c r="E2489" s="121"/>
      <c r="F2489" s="18"/>
      <c r="G2489" s="117"/>
      <c r="H2489" s="8"/>
      <c r="I2489" s="8"/>
      <c r="J2489" s="8"/>
      <c r="K2489" s="10"/>
      <c r="L2489" s="10"/>
      <c r="M2489" s="19"/>
    </row>
    <row r="2490" spans="1:13" s="11" customFormat="1">
      <c r="A2490" s="8"/>
      <c r="B2490" s="8"/>
      <c r="C2490" s="8"/>
      <c r="D2490" s="8"/>
      <c r="E2490" s="18"/>
      <c r="F2490" s="18"/>
      <c r="G2490" s="117"/>
      <c r="H2490" s="20"/>
      <c r="I2490" s="10"/>
      <c r="J2490" s="10"/>
      <c r="K2490" s="10"/>
      <c r="L2490" s="10"/>
      <c r="M2490" s="19"/>
    </row>
    <row r="2491" spans="1:13" s="11" customFormat="1">
      <c r="A2491" s="8"/>
      <c r="B2491" s="8"/>
      <c r="C2491" s="8"/>
      <c r="D2491" s="8"/>
      <c r="E2491" s="122"/>
      <c r="F2491" s="18"/>
      <c r="G2491" s="120"/>
      <c r="H2491" s="20"/>
      <c r="I2491" s="10"/>
      <c r="J2491" s="10"/>
      <c r="K2491" s="10"/>
      <c r="L2491" s="10"/>
      <c r="M2491" s="19"/>
    </row>
    <row r="2492" spans="1:13" s="11" customFormat="1">
      <c r="A2492" s="8"/>
      <c r="B2492" s="8"/>
      <c r="C2492" s="8"/>
      <c r="D2492" s="8"/>
      <c r="E2492" s="18"/>
      <c r="F2492" s="18"/>
      <c r="G2492" s="117"/>
      <c r="H2492" s="20"/>
      <c r="I2492" s="117"/>
      <c r="J2492" s="117"/>
      <c r="K2492" s="10"/>
      <c r="L2492" s="10"/>
      <c r="M2492" s="19"/>
    </row>
    <row r="2493" spans="1:13" s="11" customFormat="1">
      <c r="A2493" s="8"/>
      <c r="B2493" s="128"/>
      <c r="C2493" s="8"/>
      <c r="D2493" s="8"/>
      <c r="E2493" s="18"/>
      <c r="F2493" s="18"/>
      <c r="G2493" s="117"/>
      <c r="H2493" s="8"/>
      <c r="I2493" s="8"/>
      <c r="J2493" s="8"/>
      <c r="K2493" s="19"/>
      <c r="L2493" s="19"/>
      <c r="M2493" s="19"/>
    </row>
    <row r="2494" spans="1:13" s="11" customFormat="1">
      <c r="A2494" s="8"/>
      <c r="B2494" s="8"/>
      <c r="C2494" s="8"/>
      <c r="D2494" s="8"/>
      <c r="E2494" s="18"/>
      <c r="F2494" s="18"/>
      <c r="G2494" s="8"/>
      <c r="H2494" s="8"/>
      <c r="I2494" s="8"/>
      <c r="J2494" s="8"/>
      <c r="K2494" s="8"/>
      <c r="L2494" s="8"/>
      <c r="M2494" s="8"/>
    </row>
    <row r="2495" spans="1:13" s="11" customFormat="1">
      <c r="A2495" s="8"/>
      <c r="B2495" s="8"/>
      <c r="C2495" s="8"/>
      <c r="D2495" s="8"/>
      <c r="E2495" s="18"/>
      <c r="F2495" s="18"/>
      <c r="G2495" s="8"/>
      <c r="H2495" s="8"/>
      <c r="I2495" s="8"/>
      <c r="J2495" s="8"/>
      <c r="K2495" s="8"/>
      <c r="L2495" s="8"/>
      <c r="M2495" s="8"/>
    </row>
    <row r="2496" spans="1:13" s="11" customFormat="1">
      <c r="A2496" s="8"/>
      <c r="B2496" s="8"/>
      <c r="C2496" s="8"/>
      <c r="D2496" s="8"/>
      <c r="E2496" s="18"/>
      <c r="F2496" s="18"/>
      <c r="G2496" s="8"/>
      <c r="H2496" s="8"/>
      <c r="I2496" s="117"/>
      <c r="J2496" s="120"/>
      <c r="K2496" s="8"/>
      <c r="L2496" s="8"/>
      <c r="M2496" s="19"/>
    </row>
    <row r="2497" spans="1:13" s="11" customFormat="1">
      <c r="A2497" s="8"/>
      <c r="B2497" s="8"/>
      <c r="C2497" s="8"/>
      <c r="D2497" s="8"/>
      <c r="E2497" s="18"/>
      <c r="F2497" s="18"/>
      <c r="G2497" s="10"/>
      <c r="H2497" s="10"/>
      <c r="I2497" s="10"/>
      <c r="J2497" s="10"/>
      <c r="K2497" s="19"/>
      <c r="L2497" s="8"/>
      <c r="M2497" s="19"/>
    </row>
    <row r="2498" spans="1:13" s="11" customFormat="1">
      <c r="A2498" s="8"/>
      <c r="B2498" s="8"/>
      <c r="C2498" s="8"/>
      <c r="D2498" s="8"/>
      <c r="E2498" s="18"/>
      <c r="F2498" s="18"/>
      <c r="G2498" s="117"/>
      <c r="H2498" s="8"/>
      <c r="I2498" s="10"/>
      <c r="J2498" s="10"/>
      <c r="K2498" s="10"/>
      <c r="L2498" s="10"/>
      <c r="M2498" s="20"/>
    </row>
    <row r="2499" spans="1:13" s="11" customFormat="1">
      <c r="A2499" s="8"/>
      <c r="B2499" s="8"/>
      <c r="C2499" s="8"/>
      <c r="D2499" s="8"/>
      <c r="E2499" s="18"/>
      <c r="F2499" s="18"/>
      <c r="G2499" s="117"/>
      <c r="H2499" s="8"/>
      <c r="I2499" s="117"/>
      <c r="J2499" s="117"/>
      <c r="K2499" s="10"/>
      <c r="L2499" s="10"/>
      <c r="M2499" s="19"/>
    </row>
    <row r="2500" spans="1:13" s="11" customFormat="1">
      <c r="A2500" s="8"/>
      <c r="B2500" s="8"/>
      <c r="C2500" s="8"/>
      <c r="D2500" s="8"/>
      <c r="E2500" s="121"/>
      <c r="F2500" s="18"/>
      <c r="G2500" s="117"/>
      <c r="H2500" s="8"/>
      <c r="I2500" s="8"/>
      <c r="J2500" s="8"/>
      <c r="K2500" s="10"/>
      <c r="L2500" s="10"/>
      <c r="M2500" s="19"/>
    </row>
    <row r="2501" spans="1:13" s="11" customFormat="1">
      <c r="A2501" s="8"/>
      <c r="B2501" s="8"/>
      <c r="C2501" s="8"/>
      <c r="D2501" s="8"/>
      <c r="E2501" s="121"/>
      <c r="F2501" s="18"/>
      <c r="G2501" s="117"/>
      <c r="H2501" s="8"/>
      <c r="I2501" s="8"/>
      <c r="J2501" s="8"/>
      <c r="K2501" s="10"/>
      <c r="L2501" s="10"/>
      <c r="M2501" s="19"/>
    </row>
    <row r="2502" spans="1:13" s="11" customFormat="1">
      <c r="A2502" s="8"/>
      <c r="B2502" s="8"/>
      <c r="C2502" s="8"/>
      <c r="D2502" s="8"/>
      <c r="E2502" s="18"/>
      <c r="F2502" s="18"/>
      <c r="G2502" s="117"/>
      <c r="H2502" s="20"/>
      <c r="I2502" s="10"/>
      <c r="J2502" s="10"/>
      <c r="K2502" s="10"/>
      <c r="L2502" s="10"/>
      <c r="M2502" s="19"/>
    </row>
    <row r="2503" spans="1:13" s="11" customFormat="1">
      <c r="A2503" s="8"/>
      <c r="B2503" s="8"/>
      <c r="C2503" s="8"/>
      <c r="D2503" s="8"/>
      <c r="E2503" s="122"/>
      <c r="F2503" s="18"/>
      <c r="G2503" s="120"/>
      <c r="H2503" s="20"/>
      <c r="I2503" s="10"/>
      <c r="J2503" s="10"/>
      <c r="K2503" s="10"/>
      <c r="L2503" s="10"/>
      <c r="M2503" s="19"/>
    </row>
    <row r="2504" spans="1:13" s="11" customFormat="1">
      <c r="A2504" s="8"/>
      <c r="B2504" s="8"/>
      <c r="C2504" s="8"/>
      <c r="D2504" s="8"/>
      <c r="E2504" s="18"/>
      <c r="F2504" s="18"/>
      <c r="G2504" s="117"/>
      <c r="H2504" s="20"/>
      <c r="I2504" s="117"/>
      <c r="J2504" s="117"/>
      <c r="K2504" s="10"/>
      <c r="L2504" s="10"/>
      <c r="M2504" s="19"/>
    </row>
    <row r="2505" spans="1:13" s="11" customFormat="1">
      <c r="A2505" s="8"/>
      <c r="B2505" s="128"/>
      <c r="C2505" s="8"/>
      <c r="D2505" s="8"/>
      <c r="E2505" s="18"/>
      <c r="F2505" s="18"/>
      <c r="G2505" s="117"/>
      <c r="H2505" s="8"/>
      <c r="I2505" s="8"/>
      <c r="J2505" s="8"/>
      <c r="K2505" s="19"/>
      <c r="L2505" s="19"/>
      <c r="M2505" s="19"/>
    </row>
    <row r="2506" spans="1:13" s="11" customFormat="1">
      <c r="A2506" s="8"/>
      <c r="B2506" s="8"/>
      <c r="C2506" s="8"/>
      <c r="D2506" s="8"/>
      <c r="E2506" s="18"/>
      <c r="F2506" s="18"/>
      <c r="G2506" s="8"/>
      <c r="H2506" s="8"/>
      <c r="I2506" s="8"/>
      <c r="J2506" s="8"/>
      <c r="K2506" s="8"/>
      <c r="L2506" s="8"/>
      <c r="M2506" s="8"/>
    </row>
    <row r="2507" spans="1:13" s="11" customFormat="1">
      <c r="A2507" s="8"/>
      <c r="B2507" s="8"/>
      <c r="C2507" s="8"/>
      <c r="D2507" s="8"/>
      <c r="E2507" s="18"/>
      <c r="F2507" s="18"/>
      <c r="G2507" s="8"/>
      <c r="H2507" s="8"/>
      <c r="I2507" s="8"/>
      <c r="J2507" s="8"/>
      <c r="K2507" s="8"/>
      <c r="L2507" s="8"/>
      <c r="M2507" s="8"/>
    </row>
    <row r="2508" spans="1:13" s="11" customFormat="1">
      <c r="A2508" s="8"/>
      <c r="B2508" s="8"/>
      <c r="C2508" s="8"/>
      <c r="D2508" s="8"/>
      <c r="E2508" s="18"/>
      <c r="F2508" s="18"/>
      <c r="G2508" s="8"/>
      <c r="H2508" s="8"/>
      <c r="I2508" s="117"/>
      <c r="J2508" s="120"/>
      <c r="K2508" s="8"/>
      <c r="L2508" s="8"/>
      <c r="M2508" s="19"/>
    </row>
    <row r="2509" spans="1:13" s="11" customFormat="1">
      <c r="A2509" s="8"/>
      <c r="B2509" s="8"/>
      <c r="C2509" s="8"/>
      <c r="D2509" s="8"/>
      <c r="E2509" s="18"/>
      <c r="F2509" s="18"/>
      <c r="G2509" s="10"/>
      <c r="H2509" s="10"/>
      <c r="I2509" s="10"/>
      <c r="J2509" s="10"/>
      <c r="K2509" s="19"/>
      <c r="L2509" s="8"/>
      <c r="M2509" s="19"/>
    </row>
    <row r="2510" spans="1:13" s="11" customFormat="1">
      <c r="A2510" s="8"/>
      <c r="B2510" s="8"/>
      <c r="C2510" s="8"/>
      <c r="D2510" s="8"/>
      <c r="E2510" s="18"/>
      <c r="F2510" s="18"/>
      <c r="G2510" s="117"/>
      <c r="H2510" s="8"/>
      <c r="I2510" s="10"/>
      <c r="J2510" s="10"/>
      <c r="K2510" s="10"/>
      <c r="L2510" s="10"/>
      <c r="M2510" s="20"/>
    </row>
    <row r="2511" spans="1:13" s="11" customFormat="1">
      <c r="A2511" s="8"/>
      <c r="B2511" s="8"/>
      <c r="C2511" s="8"/>
      <c r="D2511" s="8"/>
      <c r="E2511" s="18"/>
      <c r="F2511" s="18"/>
      <c r="G2511" s="117"/>
      <c r="H2511" s="8"/>
      <c r="I2511" s="117"/>
      <c r="J2511" s="117"/>
      <c r="K2511" s="10"/>
      <c r="L2511" s="10"/>
      <c r="M2511" s="19"/>
    </row>
    <row r="2512" spans="1:13" s="11" customFormat="1">
      <c r="A2512" s="8"/>
      <c r="B2512" s="8"/>
      <c r="C2512" s="8"/>
      <c r="D2512" s="8"/>
      <c r="E2512" s="121"/>
      <c r="F2512" s="18"/>
      <c r="G2512" s="117"/>
      <c r="H2512" s="8"/>
      <c r="I2512" s="8"/>
      <c r="J2512" s="8"/>
      <c r="K2512" s="10"/>
      <c r="L2512" s="10"/>
      <c r="M2512" s="19"/>
    </row>
    <row r="2513" spans="1:13" s="11" customFormat="1">
      <c r="A2513" s="8"/>
      <c r="B2513" s="8"/>
      <c r="C2513" s="8"/>
      <c r="D2513" s="8"/>
      <c r="E2513" s="121"/>
      <c r="F2513" s="18"/>
      <c r="G2513" s="117"/>
      <c r="H2513" s="8"/>
      <c r="I2513" s="8"/>
      <c r="J2513" s="8"/>
      <c r="K2513" s="10"/>
      <c r="L2513" s="10"/>
      <c r="M2513" s="19"/>
    </row>
    <row r="2514" spans="1:13" s="11" customFormat="1">
      <c r="A2514" s="8"/>
      <c r="B2514" s="8"/>
      <c r="C2514" s="8"/>
      <c r="D2514" s="8"/>
      <c r="E2514" s="18"/>
      <c r="F2514" s="18"/>
      <c r="G2514" s="117"/>
      <c r="H2514" s="20"/>
      <c r="I2514" s="10"/>
      <c r="J2514" s="10"/>
      <c r="K2514" s="10"/>
      <c r="L2514" s="10"/>
      <c r="M2514" s="19"/>
    </row>
    <row r="2515" spans="1:13" s="11" customFormat="1">
      <c r="A2515" s="8"/>
      <c r="B2515" s="8"/>
      <c r="C2515" s="8"/>
      <c r="D2515" s="8"/>
      <c r="E2515" s="122"/>
      <c r="F2515" s="18"/>
      <c r="G2515" s="120"/>
      <c r="H2515" s="20"/>
      <c r="I2515" s="10"/>
      <c r="J2515" s="10"/>
      <c r="K2515" s="10"/>
      <c r="L2515" s="10"/>
      <c r="M2515" s="19"/>
    </row>
    <row r="2516" spans="1:13" s="11" customFormat="1">
      <c r="A2516" s="8"/>
      <c r="B2516" s="8"/>
      <c r="C2516" s="8"/>
      <c r="D2516" s="8"/>
      <c r="E2516" s="18"/>
      <c r="F2516" s="18"/>
      <c r="G2516" s="117"/>
      <c r="H2516" s="20"/>
      <c r="I2516" s="117"/>
      <c r="J2516" s="117"/>
      <c r="K2516" s="10"/>
      <c r="L2516" s="10"/>
      <c r="M2516" s="19"/>
    </row>
    <row r="2517" spans="1:13" s="11" customFormat="1">
      <c r="A2517" s="8"/>
      <c r="B2517" s="128"/>
      <c r="C2517" s="8"/>
      <c r="D2517" s="8"/>
      <c r="E2517" s="18"/>
      <c r="F2517" s="18"/>
      <c r="G2517" s="117"/>
      <c r="H2517" s="8"/>
      <c r="I2517" s="8"/>
      <c r="J2517" s="8"/>
      <c r="K2517" s="19"/>
      <c r="L2517" s="19"/>
      <c r="M2517" s="19"/>
    </row>
    <row r="2518" spans="1:13" s="11" customFormat="1">
      <c r="A2518" s="8"/>
      <c r="B2518" s="8"/>
      <c r="C2518" s="8"/>
      <c r="D2518" s="8"/>
      <c r="E2518" s="18"/>
      <c r="F2518" s="18"/>
      <c r="G2518" s="8"/>
      <c r="H2518" s="8"/>
      <c r="I2518" s="8"/>
      <c r="J2518" s="8"/>
      <c r="K2518" s="8"/>
      <c r="L2518" s="8"/>
      <c r="M2518" s="8"/>
    </row>
    <row r="2519" spans="1:13" s="11" customFormat="1">
      <c r="A2519" s="8"/>
      <c r="B2519" s="8"/>
      <c r="C2519" s="8"/>
      <c r="D2519" s="8"/>
      <c r="E2519" s="18"/>
      <c r="F2519" s="18"/>
      <c r="G2519" s="8"/>
      <c r="H2519" s="8"/>
      <c r="I2519" s="8"/>
      <c r="J2519" s="8"/>
      <c r="K2519" s="8"/>
      <c r="L2519" s="8"/>
      <c r="M2519" s="8"/>
    </row>
    <row r="2520" spans="1:13" s="11" customFormat="1">
      <c r="A2520" s="8"/>
      <c r="B2520" s="8"/>
      <c r="C2520" s="8"/>
      <c r="D2520" s="8"/>
      <c r="E2520" s="18"/>
      <c r="F2520" s="18"/>
      <c r="G2520" s="8"/>
      <c r="H2520" s="8"/>
      <c r="I2520" s="117"/>
      <c r="J2520" s="120"/>
      <c r="K2520" s="8"/>
      <c r="L2520" s="8"/>
      <c r="M2520" s="19"/>
    </row>
    <row r="2521" spans="1:13" s="11" customFormat="1">
      <c r="A2521" s="8"/>
      <c r="B2521" s="8"/>
      <c r="C2521" s="8"/>
      <c r="D2521" s="8"/>
      <c r="E2521" s="18"/>
      <c r="F2521" s="18"/>
      <c r="G2521" s="10"/>
      <c r="H2521" s="10"/>
      <c r="I2521" s="10"/>
      <c r="J2521" s="10"/>
      <c r="K2521" s="19"/>
      <c r="L2521" s="8"/>
      <c r="M2521" s="19"/>
    </row>
    <row r="2522" spans="1:13" s="11" customFormat="1">
      <c r="A2522" s="87"/>
      <c r="B2522" s="87"/>
      <c r="D2522" s="87"/>
      <c r="E2522" s="87"/>
      <c r="F2522" s="87"/>
      <c r="G2522" s="87"/>
      <c r="H2522" s="87"/>
      <c r="I2522" s="87"/>
      <c r="J2522" s="87"/>
      <c r="K2522" s="87"/>
      <c r="L2522" s="87"/>
      <c r="M2522" s="87"/>
    </row>
    <row r="2523" spans="1:13" s="11" customFormat="1">
      <c r="A2523" s="8"/>
      <c r="B2523" s="8"/>
      <c r="D2523" s="8"/>
      <c r="E2523" s="18"/>
      <c r="F2523" s="18"/>
      <c r="G2523" s="117"/>
      <c r="H2523" s="8"/>
      <c r="I2523" s="10"/>
      <c r="J2523" s="10"/>
      <c r="K2523" s="10"/>
      <c r="L2523" s="10"/>
      <c r="M2523" s="20"/>
    </row>
    <row r="2524" spans="1:13" s="11" customFormat="1">
      <c r="A2524" s="8"/>
      <c r="B2524" s="8"/>
      <c r="C2524" s="87"/>
      <c r="D2524" s="8"/>
      <c r="E2524" s="18"/>
      <c r="F2524" s="18"/>
      <c r="G2524" s="117"/>
      <c r="H2524" s="8"/>
      <c r="I2524" s="117"/>
      <c r="J2524" s="117"/>
      <c r="K2524" s="10"/>
      <c r="L2524" s="10"/>
      <c r="M2524" s="19"/>
    </row>
    <row r="2525" spans="1:13" s="11" customFormat="1">
      <c r="A2525" s="8"/>
      <c r="B2525" s="8"/>
      <c r="C2525" s="8"/>
      <c r="D2525" s="8"/>
      <c r="E2525" s="121"/>
      <c r="F2525" s="18"/>
      <c r="G2525" s="117"/>
      <c r="H2525" s="8"/>
      <c r="I2525" s="8"/>
      <c r="J2525" s="8"/>
      <c r="K2525" s="10"/>
      <c r="L2525" s="10"/>
      <c r="M2525" s="19"/>
    </row>
    <row r="2526" spans="1:13" s="11" customFormat="1">
      <c r="A2526" s="8"/>
      <c r="B2526" s="8"/>
      <c r="C2526" s="8"/>
      <c r="D2526" s="8"/>
      <c r="E2526" s="121"/>
      <c r="F2526" s="18"/>
      <c r="G2526" s="117"/>
      <c r="H2526" s="8"/>
      <c r="I2526" s="8"/>
      <c r="J2526" s="8"/>
      <c r="K2526" s="10"/>
      <c r="L2526" s="10"/>
      <c r="M2526" s="19"/>
    </row>
    <row r="2527" spans="1:13" s="11" customFormat="1">
      <c r="A2527" s="8"/>
      <c r="B2527" s="8"/>
      <c r="C2527" s="8"/>
      <c r="D2527" s="8"/>
      <c r="E2527" s="18"/>
      <c r="F2527" s="18"/>
      <c r="G2527" s="117"/>
      <c r="H2527" s="20"/>
      <c r="I2527" s="10"/>
      <c r="J2527" s="10"/>
      <c r="K2527" s="10"/>
      <c r="L2527" s="10"/>
      <c r="M2527" s="19"/>
    </row>
    <row r="2528" spans="1:13" s="11" customFormat="1">
      <c r="A2528" s="8"/>
      <c r="B2528" s="8"/>
      <c r="C2528" s="8"/>
      <c r="D2528" s="8"/>
      <c r="E2528" s="122"/>
      <c r="F2528" s="18"/>
      <c r="G2528" s="120"/>
      <c r="H2528" s="20"/>
      <c r="I2528" s="10"/>
      <c r="J2528" s="10"/>
      <c r="K2528" s="10"/>
      <c r="L2528" s="10"/>
      <c r="M2528" s="19"/>
    </row>
    <row r="2529" spans="1:13" s="11" customFormat="1">
      <c r="A2529" s="8"/>
      <c r="B2529" s="8"/>
      <c r="C2529" s="8"/>
      <c r="D2529" s="8"/>
      <c r="E2529" s="18"/>
      <c r="F2529" s="18"/>
      <c r="G2529" s="117"/>
      <c r="H2529" s="20"/>
      <c r="I2529" s="117"/>
      <c r="J2529" s="117"/>
      <c r="K2529" s="10"/>
      <c r="L2529" s="10"/>
      <c r="M2529" s="19"/>
    </row>
    <row r="2530" spans="1:13" s="11" customFormat="1">
      <c r="A2530" s="8"/>
      <c r="B2530" s="128"/>
      <c r="C2530" s="8"/>
      <c r="D2530" s="8"/>
      <c r="E2530" s="18"/>
      <c r="F2530" s="18"/>
      <c r="G2530" s="117"/>
      <c r="H2530" s="8"/>
      <c r="I2530" s="8"/>
      <c r="J2530" s="8"/>
      <c r="K2530" s="19"/>
      <c r="L2530" s="19"/>
      <c r="M2530" s="19"/>
    </row>
    <row r="2531" spans="1:13" s="11" customFormat="1">
      <c r="A2531" s="8"/>
      <c r="B2531" s="8"/>
      <c r="C2531" s="8"/>
      <c r="D2531" s="8"/>
      <c r="E2531" s="18"/>
      <c r="F2531" s="18"/>
      <c r="G2531" s="8"/>
      <c r="H2531" s="8"/>
      <c r="I2531" s="8"/>
      <c r="J2531" s="8"/>
      <c r="K2531" s="8"/>
      <c r="L2531" s="8"/>
      <c r="M2531" s="8"/>
    </row>
    <row r="2532" spans="1:13" s="11" customFormat="1">
      <c r="A2532" s="8"/>
      <c r="B2532" s="8"/>
      <c r="C2532" s="8"/>
      <c r="D2532" s="8"/>
      <c r="E2532" s="18"/>
      <c r="F2532" s="18"/>
      <c r="G2532" s="8"/>
      <c r="H2532" s="8"/>
      <c r="I2532" s="8"/>
      <c r="J2532" s="8"/>
      <c r="K2532" s="8"/>
      <c r="L2532" s="8"/>
      <c r="M2532" s="8"/>
    </row>
    <row r="2533" spans="1:13" s="11" customFormat="1">
      <c r="A2533" s="8"/>
      <c r="B2533" s="8"/>
      <c r="C2533" s="8"/>
      <c r="D2533" s="8"/>
      <c r="E2533" s="18"/>
      <c r="F2533" s="18"/>
      <c r="G2533" s="8"/>
      <c r="H2533" s="8"/>
      <c r="I2533" s="117"/>
      <c r="J2533" s="120"/>
      <c r="K2533" s="8"/>
      <c r="L2533" s="8"/>
      <c r="M2533" s="19"/>
    </row>
    <row r="2534" spans="1:13" s="11" customFormat="1">
      <c r="A2534" s="8"/>
      <c r="B2534" s="8"/>
      <c r="C2534" s="8"/>
      <c r="D2534" s="8"/>
      <c r="E2534" s="18"/>
      <c r="F2534" s="18"/>
      <c r="G2534" s="10"/>
      <c r="H2534" s="10"/>
      <c r="I2534" s="10"/>
      <c r="J2534" s="10"/>
      <c r="K2534" s="19"/>
      <c r="L2534" s="8"/>
      <c r="M2534" s="19"/>
    </row>
    <row r="2535" spans="1:13" s="11" customFormat="1">
      <c r="A2535" s="8"/>
      <c r="B2535" s="8"/>
      <c r="C2535" s="8"/>
      <c r="D2535" s="8"/>
      <c r="E2535" s="18"/>
      <c r="F2535" s="18"/>
      <c r="G2535" s="117"/>
      <c r="H2535" s="8"/>
      <c r="I2535" s="10"/>
      <c r="J2535" s="10"/>
      <c r="K2535" s="10"/>
      <c r="L2535" s="10"/>
      <c r="M2535" s="20"/>
    </row>
    <row r="2536" spans="1:13" s="11" customFormat="1">
      <c r="A2536" s="8"/>
      <c r="B2536" s="8"/>
      <c r="C2536" s="8"/>
      <c r="D2536" s="8"/>
      <c r="E2536" s="18"/>
      <c r="F2536" s="18"/>
      <c r="G2536" s="117"/>
      <c r="H2536" s="8"/>
      <c r="I2536" s="117"/>
      <c r="J2536" s="117"/>
      <c r="K2536" s="10"/>
      <c r="L2536" s="10"/>
      <c r="M2536" s="19"/>
    </row>
    <row r="2537" spans="1:13" s="11" customFormat="1">
      <c r="A2537" s="8"/>
      <c r="B2537" s="8"/>
      <c r="C2537" s="8"/>
      <c r="D2537" s="8"/>
      <c r="E2537" s="121"/>
      <c r="F2537" s="18"/>
      <c r="G2537" s="117"/>
      <c r="H2537" s="8"/>
      <c r="I2537" s="8"/>
      <c r="J2537" s="8"/>
      <c r="K2537" s="10"/>
      <c r="L2537" s="10"/>
      <c r="M2537" s="19"/>
    </row>
    <row r="2538" spans="1:13" s="11" customFormat="1">
      <c r="A2538" s="8"/>
      <c r="B2538" s="8"/>
      <c r="C2538" s="8"/>
      <c r="D2538" s="8"/>
      <c r="E2538" s="121"/>
      <c r="F2538" s="18"/>
      <c r="G2538" s="117"/>
      <c r="H2538" s="8"/>
      <c r="I2538" s="8"/>
      <c r="J2538" s="8"/>
      <c r="K2538" s="10"/>
      <c r="L2538" s="10"/>
      <c r="M2538" s="19"/>
    </row>
    <row r="2539" spans="1:13" s="11" customFormat="1">
      <c r="A2539" s="8"/>
      <c r="B2539" s="8"/>
      <c r="C2539" s="8"/>
      <c r="D2539" s="8"/>
      <c r="E2539" s="18"/>
      <c r="F2539" s="18"/>
      <c r="G2539" s="117"/>
      <c r="H2539" s="20"/>
      <c r="I2539" s="10"/>
      <c r="J2539" s="10"/>
      <c r="K2539" s="10"/>
      <c r="L2539" s="10"/>
      <c r="M2539" s="19"/>
    </row>
    <row r="2540" spans="1:13" s="11" customFormat="1">
      <c r="A2540" s="8"/>
      <c r="B2540" s="8"/>
      <c r="C2540" s="8"/>
      <c r="D2540" s="8"/>
      <c r="E2540" s="122"/>
      <c r="F2540" s="18"/>
      <c r="G2540" s="120"/>
      <c r="H2540" s="20"/>
      <c r="I2540" s="10"/>
      <c r="J2540" s="10"/>
      <c r="K2540" s="10"/>
      <c r="L2540" s="10"/>
      <c r="M2540" s="19"/>
    </row>
    <row r="2541" spans="1:13" s="11" customFormat="1">
      <c r="A2541" s="8"/>
      <c r="B2541" s="8"/>
      <c r="C2541" s="8"/>
      <c r="D2541" s="8"/>
      <c r="E2541" s="18"/>
      <c r="F2541" s="18"/>
      <c r="G2541" s="117"/>
      <c r="H2541" s="20"/>
      <c r="I2541" s="117"/>
      <c r="J2541" s="117"/>
      <c r="K2541" s="10"/>
      <c r="L2541" s="10"/>
      <c r="M2541" s="19"/>
    </row>
    <row r="2542" spans="1:13" s="11" customFormat="1">
      <c r="A2542" s="8"/>
      <c r="B2542" s="128"/>
      <c r="C2542" s="8"/>
      <c r="D2542" s="8"/>
      <c r="E2542" s="18"/>
      <c r="F2542" s="18"/>
      <c r="G2542" s="117"/>
      <c r="H2542" s="8"/>
      <c r="I2542" s="8"/>
      <c r="J2542" s="8"/>
      <c r="K2542" s="19"/>
      <c r="L2542" s="19"/>
      <c r="M2542" s="19"/>
    </row>
    <row r="2543" spans="1:13" s="11" customFormat="1">
      <c r="A2543" s="8"/>
      <c r="B2543" s="8"/>
      <c r="C2543" s="8"/>
      <c r="D2543" s="8"/>
      <c r="E2543" s="18"/>
      <c r="F2543" s="18"/>
    </row>
    <row r="2544" spans="1:13" s="11" customFormat="1">
      <c r="A2544" s="8"/>
      <c r="B2544" s="8"/>
      <c r="C2544" s="8"/>
      <c r="D2544" s="8"/>
      <c r="E2544" s="18"/>
      <c r="F2544" s="18"/>
      <c r="G2544" s="8"/>
      <c r="H2544" s="8"/>
      <c r="I2544" s="117"/>
      <c r="J2544" s="120"/>
      <c r="K2544" s="8"/>
      <c r="L2544" s="8"/>
      <c r="M2544" s="19"/>
    </row>
    <row r="2545" spans="1:13" s="11" customFormat="1">
      <c r="A2545" s="8"/>
      <c r="B2545" s="8"/>
      <c r="C2545" s="8"/>
      <c r="D2545" s="8"/>
      <c r="E2545" s="18"/>
      <c r="F2545" s="18"/>
      <c r="G2545" s="8"/>
      <c r="H2545" s="8"/>
      <c r="I2545" s="117"/>
      <c r="J2545" s="120"/>
      <c r="K2545" s="8"/>
      <c r="L2545" s="8"/>
      <c r="M2545" s="19"/>
    </row>
    <row r="2546" spans="1:13" s="11" customFormat="1">
      <c r="A2546" s="8"/>
      <c r="B2546" s="8"/>
      <c r="C2546" s="8"/>
      <c r="D2546" s="8"/>
      <c r="E2546" s="18"/>
      <c r="F2546" s="18"/>
      <c r="G2546" s="10"/>
      <c r="H2546" s="10"/>
      <c r="I2546" s="10"/>
      <c r="J2546" s="10"/>
      <c r="K2546" s="19"/>
      <c r="L2546" s="8"/>
      <c r="M2546" s="19"/>
    </row>
    <row r="2547" spans="1:13" s="11" customFormat="1">
      <c r="A2547" s="8"/>
      <c r="B2547" s="8"/>
      <c r="C2547" s="8"/>
      <c r="D2547" s="8"/>
      <c r="E2547" s="18"/>
      <c r="F2547" s="18"/>
      <c r="G2547" s="117"/>
      <c r="H2547" s="8"/>
      <c r="I2547" s="10"/>
      <c r="J2547" s="10"/>
      <c r="K2547" s="10"/>
      <c r="L2547" s="10"/>
      <c r="M2547" s="20"/>
    </row>
    <row r="2548" spans="1:13" s="11" customFormat="1">
      <c r="A2548" s="8"/>
      <c r="B2548" s="8"/>
      <c r="C2548" s="8"/>
      <c r="D2548" s="8"/>
      <c r="E2548" s="18"/>
      <c r="F2548" s="18"/>
      <c r="G2548" s="117"/>
      <c r="H2548" s="8"/>
      <c r="I2548" s="117"/>
      <c r="J2548" s="117"/>
      <c r="K2548" s="10"/>
      <c r="L2548" s="10"/>
      <c r="M2548" s="19"/>
    </row>
    <row r="2549" spans="1:13" s="11" customFormat="1">
      <c r="A2549" s="8"/>
      <c r="B2549" s="8"/>
      <c r="C2549" s="8"/>
      <c r="D2549" s="8"/>
      <c r="E2549" s="121"/>
      <c r="F2549" s="18"/>
      <c r="G2549" s="117"/>
      <c r="H2549" s="8"/>
      <c r="I2549" s="8"/>
      <c r="J2549" s="8"/>
      <c r="K2549" s="10"/>
      <c r="L2549" s="10"/>
      <c r="M2549" s="19"/>
    </row>
    <row r="2550" spans="1:13" s="11" customFormat="1">
      <c r="A2550" s="8"/>
      <c r="B2550" s="8"/>
      <c r="C2550" s="8"/>
      <c r="D2550" s="8"/>
      <c r="E2550" s="121"/>
      <c r="F2550" s="18"/>
      <c r="G2550" s="117"/>
      <c r="H2550" s="8"/>
      <c r="I2550" s="8"/>
      <c r="J2550" s="8"/>
      <c r="K2550" s="10"/>
      <c r="L2550" s="10"/>
      <c r="M2550" s="19"/>
    </row>
    <row r="2551" spans="1:13" s="11" customFormat="1">
      <c r="A2551" s="8"/>
      <c r="B2551" s="8"/>
      <c r="C2551" s="8"/>
      <c r="D2551" s="8"/>
      <c r="E2551" s="18"/>
      <c r="F2551" s="18"/>
      <c r="G2551" s="117"/>
      <c r="H2551" s="20"/>
      <c r="I2551" s="10"/>
      <c r="J2551" s="10"/>
      <c r="K2551" s="10"/>
      <c r="L2551" s="10"/>
      <c r="M2551" s="19"/>
    </row>
    <row r="2552" spans="1:13" s="11" customFormat="1">
      <c r="A2552" s="8"/>
      <c r="B2552" s="8"/>
      <c r="C2552" s="8"/>
      <c r="D2552" s="8"/>
      <c r="E2552" s="18"/>
      <c r="F2552" s="18"/>
      <c r="G2552" s="120"/>
      <c r="H2552" s="20"/>
      <c r="I2552" s="10"/>
      <c r="J2552" s="10"/>
      <c r="K2552" s="10"/>
      <c r="L2552" s="10"/>
      <c r="M2552" s="19"/>
    </row>
    <row r="2553" spans="1:13" s="11" customFormat="1">
      <c r="A2553" s="8"/>
      <c r="B2553" s="8"/>
      <c r="C2553" s="8"/>
      <c r="D2553" s="8"/>
      <c r="E2553" s="18"/>
      <c r="F2553" s="18"/>
      <c r="G2553" s="117"/>
      <c r="H2553" s="20"/>
      <c r="I2553" s="117"/>
      <c r="J2553" s="117"/>
      <c r="K2553" s="10"/>
      <c r="L2553" s="10"/>
      <c r="M2553" s="19"/>
    </row>
    <row r="2554" spans="1:13" s="11" customFormat="1">
      <c r="A2554" s="8"/>
      <c r="B2554" s="128"/>
      <c r="C2554" s="8"/>
      <c r="D2554" s="8"/>
      <c r="E2554" s="18"/>
      <c r="F2554" s="18"/>
      <c r="G2554" s="117"/>
      <c r="H2554" s="8"/>
      <c r="I2554" s="8"/>
      <c r="J2554" s="8"/>
      <c r="K2554" s="19"/>
      <c r="L2554" s="19"/>
      <c r="M2554" s="19"/>
    </row>
    <row r="2555" spans="1:13" s="11" customFormat="1">
      <c r="A2555" s="8"/>
      <c r="B2555" s="8"/>
      <c r="C2555" s="8"/>
      <c r="D2555" s="8"/>
      <c r="E2555" s="18"/>
      <c r="F2555" s="18"/>
    </row>
    <row r="2556" spans="1:13" s="11" customFormat="1">
      <c r="A2556" s="8"/>
      <c r="B2556" s="8"/>
      <c r="C2556" s="8"/>
      <c r="D2556" s="8"/>
      <c r="E2556" s="18"/>
      <c r="F2556" s="18"/>
      <c r="G2556" s="8"/>
      <c r="H2556" s="8"/>
      <c r="I2556" s="117"/>
      <c r="J2556" s="120"/>
      <c r="K2556" s="8"/>
      <c r="L2556" s="8"/>
      <c r="M2556" s="19"/>
    </row>
    <row r="2557" spans="1:13" s="11" customFormat="1">
      <c r="A2557" s="87"/>
      <c r="B2557" s="87"/>
      <c r="C2557" s="8"/>
      <c r="D2557" s="87"/>
      <c r="E2557" s="87"/>
      <c r="F2557" s="87"/>
      <c r="G2557" s="87"/>
      <c r="H2557" s="87"/>
      <c r="I2557" s="87"/>
      <c r="J2557" s="87"/>
      <c r="K2557" s="87"/>
      <c r="L2557" s="87"/>
      <c r="M2557" s="87"/>
    </row>
    <row r="2558" spans="1:13" s="11" customFormat="1">
      <c r="A2558" s="8"/>
      <c r="B2558" s="8"/>
      <c r="C2558" s="8"/>
      <c r="D2558" s="8"/>
      <c r="E2558" s="18"/>
      <c r="F2558" s="18"/>
      <c r="G2558" s="8"/>
      <c r="H2558" s="8"/>
      <c r="I2558" s="117"/>
      <c r="J2558" s="120"/>
      <c r="K2558" s="8"/>
      <c r="L2558" s="8"/>
      <c r="M2558" s="19"/>
    </row>
    <row r="2559" spans="1:13" s="11" customFormat="1">
      <c r="A2559" s="8"/>
      <c r="B2559" s="8"/>
      <c r="C2559" s="87"/>
      <c r="D2559" s="8"/>
      <c r="E2559" s="18"/>
      <c r="F2559" s="18"/>
      <c r="G2559" s="10"/>
      <c r="H2559" s="10"/>
      <c r="I2559" s="10"/>
      <c r="J2559" s="10"/>
      <c r="K2559" s="19"/>
      <c r="L2559" s="8"/>
      <c r="M2559" s="19"/>
    </row>
    <row r="2560" spans="1:13" s="11" customFormat="1">
      <c r="A2560" s="8"/>
      <c r="B2560" s="8"/>
      <c r="C2560" s="8"/>
      <c r="D2560" s="8"/>
      <c r="E2560" s="18"/>
      <c r="F2560" s="18"/>
      <c r="G2560" s="117"/>
      <c r="H2560" s="8"/>
      <c r="I2560" s="10"/>
      <c r="J2560" s="10"/>
      <c r="K2560" s="10"/>
      <c r="L2560" s="10"/>
      <c r="M2560" s="20"/>
    </row>
    <row r="2561" spans="1:13" s="11" customFormat="1">
      <c r="A2561" s="8"/>
      <c r="B2561" s="8"/>
      <c r="C2561" s="8"/>
      <c r="D2561" s="8"/>
      <c r="E2561" s="18"/>
      <c r="F2561" s="18"/>
      <c r="G2561" s="117"/>
      <c r="H2561" s="8"/>
      <c r="I2561" s="117"/>
      <c r="J2561" s="117"/>
      <c r="K2561" s="10"/>
      <c r="L2561" s="10"/>
      <c r="M2561" s="19"/>
    </row>
    <row r="2562" spans="1:13" s="11" customFormat="1">
      <c r="A2562" s="8"/>
      <c r="B2562" s="8"/>
      <c r="C2562" s="8"/>
      <c r="D2562" s="8"/>
      <c r="E2562" s="121"/>
      <c r="F2562" s="18"/>
      <c r="G2562" s="117"/>
      <c r="H2562" s="8"/>
      <c r="I2562" s="8"/>
      <c r="J2562" s="8"/>
      <c r="K2562" s="10"/>
      <c r="L2562" s="10"/>
      <c r="M2562" s="19"/>
    </row>
    <row r="2563" spans="1:13" s="11" customFormat="1">
      <c r="A2563" s="8"/>
      <c r="B2563" s="8"/>
      <c r="C2563" s="8"/>
      <c r="D2563" s="8"/>
      <c r="E2563" s="121"/>
      <c r="F2563" s="18"/>
      <c r="G2563" s="117"/>
      <c r="H2563" s="8"/>
      <c r="I2563" s="8"/>
      <c r="J2563" s="8"/>
      <c r="K2563" s="10"/>
      <c r="L2563" s="10"/>
      <c r="M2563" s="19"/>
    </row>
    <row r="2564" spans="1:13" s="11" customFormat="1">
      <c r="A2564" s="8"/>
      <c r="B2564" s="8"/>
      <c r="C2564" s="8"/>
      <c r="D2564" s="8"/>
      <c r="E2564" s="18"/>
      <c r="F2564" s="18"/>
      <c r="G2564" s="117"/>
      <c r="H2564" s="20"/>
      <c r="I2564" s="10"/>
      <c r="J2564" s="10"/>
      <c r="K2564" s="10"/>
      <c r="L2564" s="10"/>
      <c r="M2564" s="19"/>
    </row>
    <row r="2565" spans="1:13" s="11" customFormat="1">
      <c r="A2565" s="8"/>
      <c r="B2565" s="8"/>
      <c r="C2565" s="8"/>
      <c r="D2565" s="8"/>
      <c r="E2565" s="18"/>
      <c r="F2565" s="18"/>
      <c r="G2565" s="120"/>
      <c r="H2565" s="20"/>
      <c r="I2565" s="10"/>
      <c r="J2565" s="10"/>
      <c r="K2565" s="10"/>
      <c r="L2565" s="10"/>
      <c r="M2565" s="19"/>
    </row>
    <row r="2566" spans="1:13" s="11" customFormat="1">
      <c r="A2566" s="8"/>
      <c r="B2566" s="8"/>
      <c r="C2566" s="8"/>
      <c r="D2566" s="8"/>
      <c r="E2566" s="18"/>
      <c r="F2566" s="18"/>
      <c r="G2566" s="117"/>
      <c r="H2566" s="20"/>
      <c r="I2566" s="117"/>
      <c r="J2566" s="117"/>
      <c r="K2566" s="10"/>
      <c r="L2566" s="10"/>
      <c r="M2566" s="19"/>
    </row>
    <row r="2567" spans="1:13" s="11" customFormat="1">
      <c r="A2567" s="8"/>
      <c r="B2567" s="128"/>
      <c r="C2567" s="8"/>
      <c r="D2567" s="8"/>
      <c r="E2567" s="18"/>
      <c r="F2567" s="18"/>
      <c r="G2567" s="117"/>
      <c r="H2567" s="8"/>
      <c r="I2567" s="8"/>
      <c r="J2567" s="8"/>
      <c r="K2567" s="19"/>
      <c r="L2567" s="19"/>
      <c r="M2567" s="19"/>
    </row>
    <row r="2568" spans="1:13" s="11" customFormat="1">
      <c r="A2568" s="8"/>
      <c r="B2568" s="8"/>
      <c r="C2568" s="8"/>
      <c r="D2568" s="8"/>
      <c r="E2568" s="18"/>
      <c r="F2568" s="18"/>
      <c r="G2568" s="8"/>
      <c r="H2568" s="8"/>
      <c r="I2568" s="8"/>
      <c r="J2568" s="8"/>
      <c r="K2568" s="8"/>
      <c r="L2568" s="8"/>
      <c r="M2568" s="8"/>
    </row>
    <row r="2569" spans="1:13" s="11" customFormat="1">
      <c r="A2569" s="8"/>
      <c r="B2569" s="8"/>
      <c r="C2569" s="8"/>
      <c r="D2569" s="8"/>
      <c r="E2569" s="18"/>
      <c r="F2569" s="18"/>
      <c r="G2569" s="8"/>
      <c r="H2569" s="8"/>
      <c r="I2569" s="8"/>
      <c r="J2569" s="8"/>
      <c r="K2569" s="8"/>
      <c r="L2569" s="8"/>
      <c r="M2569" s="8"/>
    </row>
    <row r="2570" spans="1:13" s="11" customFormat="1">
      <c r="A2570" s="8"/>
      <c r="B2570" s="8"/>
      <c r="C2570" s="8"/>
      <c r="D2570" s="8"/>
      <c r="E2570" s="18"/>
      <c r="F2570" s="18"/>
      <c r="G2570" s="8"/>
      <c r="H2570" s="8"/>
      <c r="I2570" s="117"/>
      <c r="J2570" s="120"/>
      <c r="K2570" s="8"/>
      <c r="L2570" s="8"/>
      <c r="M2570" s="19"/>
    </row>
    <row r="2571" spans="1:13" s="11" customFormat="1">
      <c r="A2571" s="8"/>
      <c r="B2571" s="8"/>
      <c r="C2571" s="8"/>
      <c r="D2571" s="8"/>
      <c r="E2571" s="18"/>
      <c r="F2571" s="18"/>
      <c r="G2571" s="10"/>
      <c r="H2571" s="10"/>
      <c r="I2571" s="10"/>
      <c r="J2571" s="10"/>
      <c r="K2571" s="19"/>
      <c r="L2571" s="8"/>
      <c r="M2571" s="19"/>
    </row>
    <row r="2572" spans="1:13" s="11" customFormat="1">
      <c r="A2572" s="8"/>
      <c r="B2572" s="8"/>
      <c r="C2572" s="8"/>
      <c r="D2572" s="8"/>
      <c r="E2572" s="18"/>
      <c r="F2572" s="18"/>
      <c r="G2572" s="117"/>
      <c r="H2572" s="8"/>
      <c r="I2572" s="10"/>
      <c r="J2572" s="10"/>
      <c r="K2572" s="10"/>
      <c r="L2572" s="10"/>
      <c r="M2572" s="20"/>
    </row>
    <row r="2573" spans="1:13" s="11" customFormat="1">
      <c r="A2573" s="8"/>
      <c r="B2573" s="8"/>
      <c r="C2573" s="8"/>
      <c r="D2573" s="8"/>
      <c r="E2573" s="18"/>
      <c r="F2573" s="18"/>
      <c r="G2573" s="117"/>
      <c r="H2573" s="8"/>
      <c r="I2573" s="117"/>
      <c r="J2573" s="117"/>
      <c r="K2573" s="10"/>
      <c r="L2573" s="10"/>
      <c r="M2573" s="19"/>
    </row>
    <row r="2574" spans="1:13" s="11" customFormat="1">
      <c r="A2574" s="8"/>
      <c r="B2574" s="8"/>
      <c r="C2574" s="8"/>
      <c r="D2574" s="8"/>
      <c r="E2574" s="121"/>
      <c r="F2574" s="18"/>
      <c r="G2574" s="117"/>
      <c r="H2574" s="8"/>
      <c r="I2574" s="8"/>
      <c r="J2574" s="8"/>
      <c r="K2574" s="10"/>
      <c r="L2574" s="10"/>
      <c r="M2574" s="19"/>
    </row>
    <row r="2575" spans="1:13" s="11" customFormat="1">
      <c r="A2575" s="8"/>
      <c r="B2575" s="8"/>
      <c r="C2575" s="8"/>
      <c r="D2575" s="8"/>
      <c r="E2575" s="121"/>
      <c r="F2575" s="18"/>
      <c r="G2575" s="117"/>
      <c r="H2575" s="8"/>
      <c r="I2575" s="8"/>
      <c r="J2575" s="8"/>
      <c r="K2575" s="10"/>
      <c r="L2575" s="10"/>
      <c r="M2575" s="19"/>
    </row>
    <row r="2576" spans="1:13" s="11" customFormat="1">
      <c r="A2576" s="8"/>
      <c r="B2576" s="8"/>
      <c r="C2576" s="8"/>
      <c r="D2576" s="8"/>
      <c r="E2576" s="18"/>
      <c r="F2576" s="18"/>
      <c r="G2576" s="117"/>
      <c r="H2576" s="20"/>
      <c r="I2576" s="10"/>
      <c r="J2576" s="10"/>
      <c r="K2576" s="10"/>
      <c r="L2576" s="10"/>
      <c r="M2576" s="19"/>
    </row>
    <row r="2577" spans="1:13" s="11" customFormat="1">
      <c r="A2577" s="8"/>
      <c r="B2577" s="8"/>
      <c r="C2577" s="8"/>
      <c r="D2577" s="8"/>
      <c r="E2577" s="122"/>
      <c r="F2577" s="18"/>
      <c r="G2577" s="120"/>
      <c r="H2577" s="20"/>
      <c r="I2577" s="10"/>
      <c r="J2577" s="10"/>
      <c r="K2577" s="10"/>
      <c r="L2577" s="10"/>
      <c r="M2577" s="19"/>
    </row>
    <row r="2578" spans="1:13" s="11" customFormat="1">
      <c r="A2578" s="8"/>
      <c r="B2578" s="8"/>
      <c r="C2578" s="8"/>
      <c r="D2578" s="8"/>
      <c r="E2578" s="18"/>
      <c r="F2578" s="18"/>
      <c r="G2578" s="117"/>
      <c r="H2578" s="20"/>
      <c r="I2578" s="117"/>
      <c r="J2578" s="117"/>
      <c r="K2578" s="10"/>
      <c r="L2578" s="10"/>
      <c r="M2578" s="19"/>
    </row>
    <row r="2579" spans="1:13" s="11" customFormat="1">
      <c r="A2579" s="8"/>
      <c r="B2579" s="128"/>
      <c r="C2579" s="8"/>
      <c r="D2579" s="8"/>
      <c r="E2579" s="18"/>
      <c r="F2579" s="18"/>
      <c r="G2579" s="117"/>
      <c r="H2579" s="8"/>
      <c r="I2579" s="8"/>
      <c r="J2579" s="8"/>
      <c r="K2579" s="19"/>
      <c r="L2579" s="19"/>
      <c r="M2579" s="19"/>
    </row>
    <row r="2580" spans="1:13" s="11" customFormat="1">
      <c r="A2580" s="8"/>
      <c r="B2580" s="8"/>
      <c r="C2580" s="8"/>
      <c r="D2580" s="8"/>
      <c r="E2580" s="18"/>
      <c r="F2580" s="18"/>
    </row>
    <row r="2581" spans="1:13" s="11" customFormat="1">
      <c r="A2581" s="8"/>
      <c r="B2581" s="8"/>
      <c r="C2581" s="8"/>
      <c r="D2581" s="8"/>
      <c r="E2581" s="18"/>
      <c r="F2581" s="18"/>
      <c r="G2581" s="8"/>
      <c r="H2581" s="8"/>
      <c r="I2581" s="117"/>
      <c r="J2581" s="120"/>
      <c r="K2581" s="8"/>
      <c r="L2581" s="8"/>
      <c r="M2581" s="19"/>
    </row>
    <row r="2582" spans="1:13" s="11" customFormat="1">
      <c r="A2582" s="8"/>
      <c r="B2582" s="8"/>
      <c r="C2582" s="8"/>
      <c r="D2582" s="8"/>
      <c r="E2582" s="18"/>
      <c r="F2582" s="18"/>
      <c r="G2582" s="8"/>
      <c r="H2582" s="8"/>
      <c r="I2582" s="117"/>
      <c r="J2582" s="120"/>
      <c r="K2582" s="8"/>
      <c r="L2582" s="8"/>
      <c r="M2582" s="19"/>
    </row>
    <row r="2583" spans="1:13" s="11" customFormat="1">
      <c r="A2583" s="8"/>
      <c r="B2583" s="8"/>
      <c r="C2583" s="8"/>
      <c r="D2583" s="8"/>
      <c r="E2583" s="18"/>
      <c r="F2583" s="18"/>
      <c r="G2583" s="10"/>
      <c r="H2583" s="10"/>
      <c r="I2583" s="10"/>
      <c r="J2583" s="10"/>
      <c r="K2583" s="19"/>
      <c r="L2583" s="8"/>
      <c r="M2583" s="19"/>
    </row>
    <row r="2584" spans="1:13" s="11" customFormat="1">
      <c r="A2584" s="8"/>
      <c r="B2584" s="8"/>
      <c r="C2584" s="8"/>
      <c r="D2584" s="8"/>
      <c r="E2584" s="18"/>
      <c r="F2584" s="18"/>
      <c r="G2584" s="117"/>
      <c r="H2584" s="8"/>
      <c r="I2584" s="10"/>
      <c r="J2584" s="10"/>
      <c r="K2584" s="10"/>
      <c r="L2584" s="10"/>
      <c r="M2584" s="20"/>
    </row>
    <row r="2585" spans="1:13" s="11" customFormat="1">
      <c r="A2585" s="8"/>
      <c r="B2585" s="8"/>
      <c r="C2585" s="8"/>
      <c r="D2585" s="8"/>
      <c r="E2585" s="18"/>
      <c r="F2585" s="18"/>
      <c r="G2585" s="117"/>
      <c r="H2585" s="8"/>
      <c r="I2585" s="117"/>
      <c r="J2585" s="117"/>
      <c r="K2585" s="10"/>
      <c r="L2585" s="10"/>
      <c r="M2585" s="19"/>
    </row>
    <row r="2586" spans="1:13" s="11" customFormat="1">
      <c r="A2586" s="8"/>
      <c r="B2586" s="8"/>
      <c r="C2586" s="8"/>
      <c r="D2586" s="8"/>
      <c r="E2586" s="121"/>
      <c r="F2586" s="18"/>
      <c r="G2586" s="117"/>
      <c r="H2586" s="8"/>
      <c r="I2586" s="8"/>
      <c r="J2586" s="8"/>
      <c r="K2586" s="10"/>
      <c r="L2586" s="10"/>
      <c r="M2586" s="19"/>
    </row>
    <row r="2587" spans="1:13" s="11" customFormat="1">
      <c r="A2587" s="8"/>
      <c r="B2587" s="8"/>
      <c r="C2587" s="8"/>
      <c r="D2587" s="8"/>
      <c r="E2587" s="121"/>
      <c r="F2587" s="18"/>
      <c r="G2587" s="117"/>
      <c r="H2587" s="8"/>
      <c r="I2587" s="8"/>
      <c r="J2587" s="8"/>
      <c r="K2587" s="10"/>
      <c r="L2587" s="10"/>
      <c r="M2587" s="19"/>
    </row>
    <row r="2588" spans="1:13" s="11" customFormat="1">
      <c r="A2588" s="8"/>
      <c r="B2588" s="8"/>
      <c r="C2588" s="8"/>
      <c r="D2588" s="8"/>
      <c r="E2588" s="18"/>
      <c r="F2588" s="18"/>
      <c r="G2588" s="117"/>
      <c r="H2588" s="20"/>
      <c r="I2588" s="10"/>
      <c r="J2588" s="10"/>
      <c r="K2588" s="10"/>
      <c r="L2588" s="10"/>
      <c r="M2588" s="19"/>
    </row>
    <row r="2589" spans="1:13" s="11" customFormat="1">
      <c r="A2589" s="8"/>
      <c r="B2589" s="8"/>
      <c r="C2589" s="8"/>
      <c r="D2589" s="8"/>
      <c r="E2589" s="18"/>
      <c r="F2589" s="18"/>
      <c r="G2589" s="120"/>
      <c r="H2589" s="20"/>
      <c r="I2589" s="10"/>
      <c r="J2589" s="10"/>
      <c r="K2589" s="10"/>
      <c r="L2589" s="10"/>
      <c r="M2589" s="19"/>
    </row>
    <row r="2590" spans="1:13" s="11" customFormat="1">
      <c r="A2590" s="8"/>
      <c r="B2590" s="8"/>
      <c r="C2590" s="8"/>
      <c r="D2590" s="8"/>
      <c r="E2590" s="18"/>
      <c r="F2590" s="18"/>
      <c r="G2590" s="117"/>
      <c r="H2590" s="20"/>
      <c r="I2590" s="117"/>
      <c r="J2590" s="117"/>
      <c r="K2590" s="10"/>
      <c r="L2590" s="10"/>
      <c r="M2590" s="19"/>
    </row>
    <row r="2591" spans="1:13" s="11" customFormat="1">
      <c r="A2591" s="8"/>
      <c r="B2591" s="128"/>
      <c r="C2591" s="8"/>
      <c r="D2591" s="8"/>
      <c r="E2591" s="18"/>
      <c r="F2591" s="18"/>
      <c r="G2591" s="117"/>
      <c r="H2591" s="8"/>
      <c r="I2591" s="8"/>
      <c r="J2591" s="8"/>
      <c r="K2591" s="19"/>
      <c r="L2591" s="19"/>
      <c r="M2591" s="19"/>
    </row>
    <row r="2592" spans="1:13" s="11" customFormat="1">
      <c r="A2592" s="87"/>
      <c r="B2592" s="87"/>
      <c r="C2592" s="8"/>
      <c r="D2592" s="87"/>
      <c r="E2592" s="87"/>
      <c r="F2592" s="87"/>
      <c r="G2592" s="87"/>
      <c r="H2592" s="87"/>
      <c r="I2592" s="87"/>
      <c r="J2592" s="87"/>
      <c r="K2592" s="87"/>
      <c r="L2592" s="87"/>
      <c r="M2592" s="87"/>
    </row>
    <row r="2593" spans="1:13" s="11" customFormat="1">
      <c r="A2593" s="8"/>
      <c r="B2593" s="8"/>
      <c r="C2593" s="8"/>
      <c r="D2593" s="8"/>
      <c r="E2593" s="18"/>
      <c r="F2593" s="18"/>
    </row>
    <row r="2594" spans="1:13" s="11" customFormat="1">
      <c r="A2594" s="8"/>
      <c r="B2594" s="8"/>
      <c r="C2594" s="87"/>
      <c r="D2594" s="8"/>
      <c r="E2594" s="18"/>
      <c r="F2594" s="18"/>
      <c r="G2594" s="8"/>
      <c r="H2594" s="8"/>
      <c r="I2594" s="117"/>
      <c r="J2594" s="120"/>
      <c r="K2594" s="8"/>
      <c r="L2594" s="8"/>
      <c r="M2594" s="19"/>
    </row>
    <row r="2595" spans="1:13" s="11" customFormat="1">
      <c r="A2595" s="8"/>
      <c r="B2595" s="8"/>
      <c r="C2595" s="8"/>
      <c r="D2595" s="8"/>
      <c r="E2595" s="18"/>
      <c r="F2595" s="18"/>
      <c r="G2595" s="8"/>
      <c r="H2595" s="8"/>
      <c r="I2595" s="117"/>
      <c r="J2595" s="120"/>
      <c r="K2595" s="8"/>
      <c r="L2595" s="8"/>
      <c r="M2595" s="19"/>
    </row>
    <row r="2596" spans="1:13" s="11" customFormat="1">
      <c r="A2596" s="8"/>
      <c r="B2596" s="8"/>
      <c r="C2596" s="8"/>
      <c r="D2596" s="8"/>
      <c r="E2596" s="18"/>
      <c r="F2596" s="18"/>
      <c r="G2596" s="10"/>
      <c r="H2596" s="10"/>
      <c r="I2596" s="10"/>
      <c r="J2596" s="10"/>
      <c r="K2596" s="19"/>
      <c r="L2596" s="8"/>
      <c r="M2596" s="19"/>
    </row>
    <row r="2597" spans="1:13" s="11" customFormat="1">
      <c r="A2597" s="8"/>
      <c r="B2597" s="8"/>
      <c r="C2597" s="8"/>
      <c r="D2597" s="8"/>
      <c r="E2597" s="18"/>
      <c r="F2597" s="18"/>
      <c r="G2597" s="117"/>
      <c r="H2597" s="8"/>
      <c r="I2597" s="10"/>
      <c r="J2597" s="10"/>
      <c r="K2597" s="10"/>
      <c r="L2597" s="10"/>
      <c r="M2597" s="20"/>
    </row>
    <row r="2598" spans="1:13" s="11" customFormat="1">
      <c r="A2598" s="8"/>
      <c r="B2598" s="8"/>
      <c r="C2598" s="8"/>
      <c r="D2598" s="8"/>
      <c r="E2598" s="18"/>
      <c r="F2598" s="18"/>
      <c r="G2598" s="117"/>
      <c r="H2598" s="8"/>
      <c r="I2598" s="117"/>
      <c r="J2598" s="117"/>
      <c r="K2598" s="10"/>
      <c r="L2598" s="10"/>
      <c r="M2598" s="19"/>
    </row>
    <row r="2599" spans="1:13" s="11" customFormat="1">
      <c r="A2599" s="8"/>
      <c r="B2599" s="8"/>
      <c r="C2599" s="8"/>
      <c r="D2599" s="8"/>
      <c r="E2599" s="121"/>
      <c r="F2599" s="18"/>
      <c r="G2599" s="117"/>
      <c r="H2599" s="8"/>
      <c r="I2599" s="8"/>
      <c r="J2599" s="8"/>
      <c r="K2599" s="10"/>
      <c r="L2599" s="10"/>
      <c r="M2599" s="19"/>
    </row>
    <row r="2600" spans="1:13" s="11" customFormat="1">
      <c r="A2600" s="8"/>
      <c r="B2600" s="8"/>
      <c r="C2600" s="8"/>
      <c r="D2600" s="8"/>
      <c r="E2600" s="121"/>
      <c r="F2600" s="18"/>
      <c r="G2600" s="117"/>
      <c r="H2600" s="8"/>
      <c r="I2600" s="8"/>
      <c r="J2600" s="8"/>
      <c r="K2600" s="10"/>
      <c r="L2600" s="10"/>
      <c r="M2600" s="19"/>
    </row>
    <row r="2601" spans="1:13" s="11" customFormat="1">
      <c r="A2601" s="8"/>
      <c r="B2601" s="8"/>
      <c r="C2601" s="8"/>
      <c r="D2601" s="8"/>
      <c r="E2601" s="18"/>
      <c r="F2601" s="18"/>
      <c r="G2601" s="117"/>
      <c r="H2601" s="20"/>
      <c r="I2601" s="10"/>
      <c r="J2601" s="10"/>
      <c r="K2601" s="10"/>
      <c r="L2601" s="10"/>
      <c r="M2601" s="19"/>
    </row>
    <row r="2602" spans="1:13" s="11" customFormat="1">
      <c r="A2602" s="8"/>
      <c r="B2602" s="8"/>
      <c r="C2602" s="8"/>
      <c r="D2602" s="8"/>
      <c r="E2602" s="18"/>
      <c r="F2602" s="18"/>
      <c r="G2602" s="120"/>
      <c r="H2602" s="20"/>
      <c r="I2602" s="10"/>
      <c r="J2602" s="10"/>
      <c r="K2602" s="10"/>
      <c r="L2602" s="10"/>
      <c r="M2602" s="19"/>
    </row>
    <row r="2603" spans="1:13" s="11" customFormat="1">
      <c r="A2603" s="8"/>
      <c r="B2603" s="8"/>
      <c r="C2603" s="8"/>
      <c r="D2603" s="8"/>
      <c r="E2603" s="18"/>
      <c r="F2603" s="18"/>
      <c r="G2603" s="117"/>
      <c r="H2603" s="20"/>
      <c r="I2603" s="117"/>
      <c r="J2603" s="117"/>
      <c r="K2603" s="10"/>
      <c r="L2603" s="10"/>
      <c r="M2603" s="19"/>
    </row>
    <row r="2604" spans="1:13" s="11" customFormat="1">
      <c r="A2604" s="8"/>
      <c r="B2604" s="128"/>
      <c r="C2604" s="8"/>
      <c r="D2604" s="8"/>
      <c r="E2604" s="18"/>
      <c r="F2604" s="18"/>
      <c r="G2604" s="117"/>
      <c r="H2604" s="8"/>
      <c r="I2604" s="8"/>
      <c r="J2604" s="8"/>
      <c r="K2604" s="19"/>
      <c r="L2604" s="19"/>
      <c r="M2604" s="19"/>
    </row>
    <row r="2605" spans="1:13" s="11" customFormat="1">
      <c r="A2605" s="8"/>
      <c r="B2605" s="8"/>
      <c r="C2605" s="8"/>
      <c r="D2605" s="8"/>
      <c r="E2605" s="18"/>
      <c r="F2605" s="18"/>
    </row>
    <row r="2606" spans="1:13" s="11" customFormat="1">
      <c r="A2606" s="8"/>
      <c r="B2606" s="8"/>
      <c r="C2606" s="8"/>
      <c r="D2606" s="8"/>
      <c r="E2606" s="18"/>
      <c r="F2606" s="18"/>
      <c r="G2606" s="8"/>
      <c r="H2606" s="8"/>
      <c r="I2606" s="117"/>
      <c r="J2606" s="120"/>
      <c r="K2606" s="8"/>
      <c r="L2606" s="8"/>
      <c r="M2606" s="19"/>
    </row>
    <row r="2607" spans="1:13" s="11" customFormat="1">
      <c r="A2607" s="8"/>
      <c r="B2607" s="8"/>
      <c r="C2607" s="8"/>
      <c r="D2607" s="8"/>
      <c r="E2607" s="18"/>
      <c r="F2607" s="18"/>
      <c r="G2607" s="8"/>
      <c r="H2607" s="8"/>
      <c r="I2607" s="117"/>
      <c r="J2607" s="120"/>
      <c r="K2607" s="8"/>
      <c r="L2607" s="8"/>
      <c r="M2607" s="19"/>
    </row>
    <row r="2608" spans="1:13" s="11" customFormat="1">
      <c r="A2608" s="8"/>
      <c r="B2608" s="8"/>
      <c r="C2608" s="8"/>
      <c r="D2608" s="8"/>
      <c r="E2608" s="18"/>
      <c r="F2608" s="18"/>
      <c r="G2608" s="10"/>
      <c r="H2608" s="10"/>
      <c r="I2608" s="10"/>
      <c r="J2608" s="10"/>
      <c r="K2608" s="19"/>
      <c r="L2608" s="8"/>
      <c r="M2608" s="19"/>
    </row>
    <row r="2609" spans="1:13" s="11" customFormat="1">
      <c r="A2609" s="8"/>
      <c r="B2609" s="8"/>
      <c r="C2609" s="8"/>
      <c r="D2609" s="8"/>
      <c r="E2609" s="18"/>
      <c r="F2609" s="18"/>
      <c r="G2609" s="117"/>
      <c r="H2609" s="8"/>
      <c r="I2609" s="10"/>
      <c r="J2609" s="10"/>
      <c r="K2609" s="10"/>
      <c r="L2609" s="10"/>
      <c r="M2609" s="20"/>
    </row>
    <row r="2610" spans="1:13" s="11" customFormat="1">
      <c r="A2610" s="8"/>
      <c r="B2610" s="8"/>
      <c r="C2610" s="8"/>
      <c r="D2610" s="8"/>
      <c r="E2610" s="18"/>
      <c r="F2610" s="18"/>
      <c r="G2610" s="117"/>
      <c r="H2610" s="8"/>
      <c r="I2610" s="117"/>
      <c r="J2610" s="117"/>
      <c r="K2610" s="10"/>
      <c r="L2610" s="10"/>
      <c r="M2610" s="19"/>
    </row>
    <row r="2611" spans="1:13" s="11" customFormat="1">
      <c r="A2611" s="8"/>
      <c r="B2611" s="8"/>
      <c r="C2611" s="8"/>
      <c r="D2611" s="8"/>
      <c r="E2611" s="121"/>
      <c r="F2611" s="18"/>
      <c r="G2611" s="117"/>
      <c r="H2611" s="8"/>
      <c r="I2611" s="8"/>
      <c r="J2611" s="8"/>
      <c r="K2611" s="10"/>
      <c r="L2611" s="10"/>
      <c r="M2611" s="19"/>
    </row>
    <row r="2612" spans="1:13" s="11" customFormat="1">
      <c r="A2612" s="8"/>
      <c r="B2612" s="8"/>
      <c r="C2612" s="8"/>
      <c r="D2612" s="8"/>
      <c r="E2612" s="121"/>
      <c r="F2612" s="18"/>
      <c r="G2612" s="117"/>
      <c r="H2612" s="8"/>
      <c r="I2612" s="8"/>
      <c r="J2612" s="8"/>
      <c r="K2612" s="10"/>
      <c r="L2612" s="10"/>
      <c r="M2612" s="19"/>
    </row>
    <row r="2613" spans="1:13" s="11" customFormat="1">
      <c r="A2613" s="8"/>
      <c r="B2613" s="8"/>
      <c r="C2613" s="8"/>
      <c r="D2613" s="8"/>
      <c r="E2613" s="18"/>
      <c r="F2613" s="18"/>
      <c r="G2613" s="117"/>
      <c r="H2613" s="20"/>
      <c r="I2613" s="10"/>
      <c r="J2613" s="10"/>
      <c r="K2613" s="10"/>
      <c r="L2613" s="10"/>
      <c r="M2613" s="19"/>
    </row>
    <row r="2614" spans="1:13" s="11" customFormat="1">
      <c r="A2614" s="8"/>
      <c r="B2614" s="8"/>
      <c r="C2614" s="8"/>
      <c r="D2614" s="8"/>
      <c r="E2614" s="18"/>
      <c r="F2614" s="18"/>
      <c r="G2614" s="120"/>
      <c r="H2614" s="20"/>
      <c r="I2614" s="10"/>
      <c r="J2614" s="10"/>
      <c r="K2614" s="10"/>
      <c r="L2614" s="10"/>
      <c r="M2614" s="19"/>
    </row>
    <row r="2615" spans="1:13" s="11" customFormat="1">
      <c r="A2615" s="8"/>
      <c r="B2615" s="8"/>
      <c r="C2615" s="8"/>
      <c r="D2615" s="8"/>
      <c r="E2615" s="18"/>
      <c r="F2615" s="18"/>
      <c r="G2615" s="117"/>
      <c r="H2615" s="20"/>
      <c r="I2615" s="117"/>
      <c r="J2615" s="117"/>
      <c r="K2615" s="10"/>
      <c r="L2615" s="10"/>
      <c r="M2615" s="19"/>
    </row>
    <row r="2616" spans="1:13" s="11" customFormat="1">
      <c r="A2616" s="8"/>
      <c r="B2616" s="128"/>
      <c r="C2616" s="8"/>
      <c r="D2616" s="8"/>
      <c r="E2616" s="18"/>
      <c r="F2616" s="18"/>
      <c r="G2616" s="117"/>
      <c r="H2616" s="8"/>
      <c r="I2616" s="8"/>
      <c r="J2616" s="8"/>
      <c r="K2616" s="19"/>
      <c r="L2616" s="19"/>
      <c r="M2616" s="19"/>
    </row>
    <row r="2617" spans="1:13" s="11" customFormat="1">
      <c r="A2617" s="8"/>
      <c r="B2617" s="8"/>
      <c r="C2617" s="8"/>
      <c r="D2617" s="8"/>
      <c r="E2617" s="18"/>
      <c r="F2617" s="18"/>
    </row>
    <row r="2618" spans="1:13" s="11" customFormat="1">
      <c r="A2618" s="8"/>
      <c r="B2618" s="8"/>
      <c r="C2618" s="8"/>
      <c r="D2618" s="8"/>
      <c r="E2618" s="18"/>
      <c r="F2618" s="18"/>
      <c r="G2618" s="8"/>
      <c r="H2618" s="8"/>
      <c r="I2618" s="117"/>
      <c r="J2618" s="120"/>
      <c r="K2618" s="8"/>
      <c r="L2618" s="8"/>
      <c r="M2618" s="19"/>
    </row>
    <row r="2619" spans="1:13" s="11" customFormat="1">
      <c r="A2619" s="8"/>
      <c r="B2619" s="8"/>
      <c r="C2619" s="8"/>
      <c r="D2619" s="8"/>
      <c r="E2619" s="18"/>
      <c r="F2619" s="18"/>
      <c r="G2619" s="8"/>
      <c r="H2619" s="8"/>
      <c r="I2619" s="117"/>
      <c r="J2619" s="120"/>
      <c r="K2619" s="8"/>
      <c r="L2619" s="8"/>
      <c r="M2619" s="19"/>
    </row>
    <row r="2620" spans="1:13" s="11" customFormat="1">
      <c r="A2620" s="8"/>
      <c r="B2620" s="8"/>
      <c r="C2620" s="8"/>
      <c r="D2620" s="8"/>
      <c r="E2620" s="18"/>
      <c r="F2620" s="18"/>
      <c r="G2620" s="10"/>
      <c r="H2620" s="10"/>
      <c r="I2620" s="10"/>
      <c r="J2620" s="10"/>
      <c r="K2620" s="19"/>
      <c r="L2620" s="8"/>
      <c r="M2620" s="19"/>
    </row>
    <row r="2621" spans="1:13" s="11" customFormat="1">
      <c r="A2621" s="8"/>
      <c r="B2621" s="8"/>
      <c r="C2621" s="8"/>
      <c r="D2621" s="8"/>
      <c r="E2621" s="18"/>
      <c r="F2621" s="18"/>
      <c r="G2621" s="117"/>
      <c r="H2621" s="8"/>
      <c r="I2621" s="10"/>
      <c r="J2621" s="10"/>
      <c r="K2621" s="10"/>
      <c r="L2621" s="10"/>
      <c r="M2621" s="20"/>
    </row>
    <row r="2622" spans="1:13" s="11" customFormat="1">
      <c r="A2622" s="8"/>
      <c r="B2622" s="8"/>
      <c r="C2622" s="8"/>
      <c r="D2622" s="8"/>
      <c r="E2622" s="18"/>
      <c r="F2622" s="18"/>
      <c r="G2622" s="117"/>
      <c r="H2622" s="8"/>
      <c r="I2622" s="117"/>
      <c r="J2622" s="117"/>
      <c r="K2622" s="10"/>
      <c r="L2622" s="10"/>
      <c r="M2622" s="19"/>
    </row>
    <row r="2623" spans="1:13" s="11" customFormat="1">
      <c r="A2623" s="8"/>
      <c r="B2623" s="8"/>
      <c r="C2623" s="8"/>
      <c r="D2623" s="8"/>
      <c r="E2623" s="121"/>
      <c r="F2623" s="18"/>
      <c r="G2623" s="117"/>
      <c r="H2623" s="8"/>
      <c r="I2623" s="8"/>
      <c r="J2623" s="8"/>
      <c r="K2623" s="10"/>
      <c r="L2623" s="10"/>
      <c r="M2623" s="19"/>
    </row>
    <row r="2624" spans="1:13" s="11" customFormat="1">
      <c r="A2624" s="8"/>
      <c r="B2624" s="8"/>
      <c r="C2624" s="8"/>
      <c r="D2624" s="8"/>
      <c r="E2624" s="121"/>
      <c r="F2624" s="18"/>
      <c r="G2624" s="117"/>
      <c r="H2624" s="8"/>
      <c r="I2624" s="8"/>
      <c r="J2624" s="8"/>
      <c r="K2624" s="10"/>
      <c r="L2624" s="10"/>
      <c r="M2624" s="19"/>
    </row>
    <row r="2625" spans="1:13" s="11" customFormat="1">
      <c r="A2625" s="8"/>
      <c r="B2625" s="8"/>
      <c r="C2625" s="8"/>
      <c r="D2625" s="8"/>
      <c r="E2625" s="18"/>
      <c r="F2625" s="18"/>
      <c r="G2625" s="117"/>
      <c r="H2625" s="20"/>
      <c r="I2625" s="10"/>
      <c r="J2625" s="10"/>
      <c r="K2625" s="10"/>
      <c r="L2625" s="10"/>
      <c r="M2625" s="19"/>
    </row>
    <row r="2626" spans="1:13" s="11" customFormat="1">
      <c r="A2626" s="8"/>
      <c r="B2626" s="8"/>
      <c r="C2626" s="8"/>
      <c r="D2626" s="8"/>
      <c r="E2626" s="18"/>
      <c r="F2626" s="18"/>
      <c r="G2626" s="120"/>
      <c r="H2626" s="20"/>
      <c r="I2626" s="10"/>
      <c r="J2626" s="10"/>
      <c r="K2626" s="10"/>
      <c r="L2626" s="10"/>
      <c r="M2626" s="19"/>
    </row>
    <row r="2627" spans="1:13" s="11" customFormat="1">
      <c r="A2627" s="87"/>
      <c r="B2627" s="87"/>
      <c r="C2627" s="8"/>
      <c r="D2627" s="87"/>
      <c r="E2627" s="87"/>
      <c r="F2627" s="87"/>
      <c r="G2627" s="87"/>
      <c r="H2627" s="87"/>
      <c r="I2627" s="87"/>
      <c r="J2627" s="87"/>
      <c r="K2627" s="87"/>
      <c r="L2627" s="87"/>
      <c r="M2627" s="87"/>
    </row>
    <row r="2628" spans="1:13" s="11" customFormat="1">
      <c r="A2628" s="8"/>
      <c r="B2628" s="8"/>
      <c r="C2628" s="8"/>
      <c r="D2628" s="8"/>
      <c r="E2628" s="18"/>
      <c r="F2628" s="18"/>
      <c r="G2628" s="117"/>
      <c r="H2628" s="20"/>
      <c r="I2628" s="117"/>
      <c r="J2628" s="117"/>
      <c r="K2628" s="10"/>
      <c r="L2628" s="10"/>
      <c r="M2628" s="19"/>
    </row>
    <row r="2629" spans="1:13" s="11" customFormat="1">
      <c r="A2629" s="8"/>
      <c r="B2629" s="128"/>
      <c r="C2629" s="87"/>
      <c r="D2629" s="8"/>
      <c r="E2629" s="18"/>
      <c r="F2629" s="18"/>
      <c r="G2629" s="117"/>
      <c r="H2629" s="8"/>
      <c r="I2629" s="8"/>
      <c r="J2629" s="8"/>
      <c r="K2629" s="19"/>
      <c r="L2629" s="19"/>
      <c r="M2629" s="19"/>
    </row>
    <row r="2630" spans="1:13" s="11" customFormat="1">
      <c r="A2630" s="8"/>
      <c r="B2630" s="8"/>
      <c r="C2630" s="8"/>
      <c r="D2630" s="8"/>
      <c r="E2630" s="18"/>
      <c r="F2630" s="18"/>
    </row>
    <row r="2631" spans="1:13" s="11" customFormat="1">
      <c r="A2631" s="8"/>
      <c r="B2631" s="8"/>
      <c r="C2631" s="8"/>
      <c r="D2631" s="8"/>
      <c r="E2631" s="18"/>
      <c r="F2631" s="18"/>
      <c r="G2631" s="8"/>
      <c r="H2631" s="8"/>
      <c r="I2631" s="117"/>
      <c r="J2631" s="120"/>
      <c r="K2631" s="8"/>
      <c r="L2631" s="8"/>
      <c r="M2631" s="19"/>
    </row>
    <row r="2632" spans="1:13" s="11" customFormat="1">
      <c r="A2632" s="8"/>
      <c r="B2632" s="8"/>
      <c r="C2632" s="8"/>
      <c r="D2632" s="8"/>
      <c r="E2632" s="18"/>
      <c r="F2632" s="18"/>
      <c r="G2632" s="8"/>
      <c r="H2632" s="8"/>
      <c r="I2632" s="117"/>
      <c r="J2632" s="120"/>
      <c r="K2632" s="8"/>
      <c r="L2632" s="8"/>
      <c r="M2632" s="19"/>
    </row>
    <row r="2633" spans="1:13" s="11" customFormat="1">
      <c r="A2633" s="8"/>
      <c r="B2633" s="8"/>
      <c r="C2633" s="8"/>
      <c r="D2633" s="8"/>
      <c r="E2633" s="18"/>
      <c r="F2633" s="18"/>
      <c r="G2633" s="10"/>
      <c r="H2633" s="10"/>
      <c r="I2633" s="10"/>
      <c r="J2633" s="10"/>
      <c r="K2633" s="19"/>
      <c r="L2633" s="8"/>
      <c r="M2633" s="19"/>
    </row>
    <row r="2634" spans="1:13" s="11" customFormat="1">
      <c r="A2634" s="8"/>
      <c r="B2634" s="8"/>
      <c r="C2634" s="8"/>
      <c r="D2634" s="8"/>
      <c r="E2634" s="18"/>
      <c r="F2634" s="18"/>
      <c r="G2634" s="117"/>
      <c r="H2634" s="8"/>
      <c r="I2634" s="10"/>
      <c r="J2634" s="10"/>
      <c r="K2634" s="10"/>
      <c r="L2634" s="10"/>
      <c r="M2634" s="20"/>
    </row>
    <row r="2635" spans="1:13" s="11" customFormat="1">
      <c r="A2635" s="8"/>
      <c r="B2635" s="8"/>
      <c r="C2635" s="8"/>
      <c r="D2635" s="8"/>
      <c r="E2635" s="18"/>
      <c r="F2635" s="18"/>
      <c r="G2635" s="117"/>
      <c r="H2635" s="8"/>
      <c r="I2635" s="117"/>
      <c r="J2635" s="117"/>
      <c r="K2635" s="10"/>
      <c r="L2635" s="10"/>
      <c r="M2635" s="19"/>
    </row>
    <row r="2636" spans="1:13" s="11" customFormat="1">
      <c r="A2636" s="8"/>
      <c r="B2636" s="8"/>
      <c r="C2636" s="8"/>
      <c r="D2636" s="8"/>
      <c r="E2636" s="121"/>
      <c r="F2636" s="18"/>
      <c r="G2636" s="117"/>
      <c r="H2636" s="8"/>
      <c r="I2636" s="8"/>
      <c r="J2636" s="8"/>
      <c r="K2636" s="10"/>
      <c r="L2636" s="10"/>
      <c r="M2636" s="19"/>
    </row>
    <row r="2637" spans="1:13" s="11" customFormat="1">
      <c r="A2637" s="8"/>
      <c r="B2637" s="8"/>
      <c r="C2637" s="8"/>
      <c r="D2637" s="8"/>
      <c r="E2637" s="121"/>
      <c r="F2637" s="18"/>
      <c r="G2637" s="117"/>
      <c r="H2637" s="8"/>
      <c r="I2637" s="8"/>
      <c r="J2637" s="8"/>
      <c r="K2637" s="10"/>
      <c r="L2637" s="10"/>
      <c r="M2637" s="19"/>
    </row>
    <row r="2638" spans="1:13" s="11" customFormat="1">
      <c r="A2638" s="8"/>
      <c r="B2638" s="8"/>
      <c r="C2638" s="8"/>
      <c r="D2638" s="8"/>
      <c r="E2638" s="18"/>
      <c r="F2638" s="18"/>
      <c r="G2638" s="117"/>
      <c r="H2638" s="20"/>
      <c r="I2638" s="10"/>
      <c r="J2638" s="10"/>
      <c r="K2638" s="10"/>
      <c r="L2638" s="10"/>
      <c r="M2638" s="19"/>
    </row>
    <row r="2639" spans="1:13" s="11" customFormat="1">
      <c r="A2639" s="8"/>
      <c r="B2639" s="8"/>
      <c r="C2639" s="8"/>
      <c r="D2639" s="8"/>
      <c r="E2639" s="18"/>
      <c r="F2639" s="18"/>
      <c r="G2639" s="120"/>
      <c r="H2639" s="20"/>
      <c r="I2639" s="10"/>
      <c r="J2639" s="10"/>
      <c r="K2639" s="10"/>
      <c r="L2639" s="10"/>
      <c r="M2639" s="19"/>
    </row>
    <row r="2640" spans="1:13" s="11" customFormat="1">
      <c r="A2640" s="8"/>
      <c r="B2640" s="8"/>
      <c r="C2640" s="8"/>
      <c r="D2640" s="8"/>
      <c r="E2640" s="18"/>
      <c r="F2640" s="18"/>
      <c r="G2640" s="117"/>
      <c r="H2640" s="20"/>
      <c r="I2640" s="117"/>
      <c r="J2640" s="117"/>
      <c r="K2640" s="10"/>
      <c r="L2640" s="10"/>
      <c r="M2640" s="19"/>
    </row>
    <row r="2641" spans="1:13" s="11" customFormat="1">
      <c r="A2641" s="8"/>
      <c r="B2641" s="128"/>
      <c r="C2641" s="8"/>
      <c r="D2641" s="8"/>
      <c r="E2641" s="18"/>
      <c r="F2641" s="18"/>
      <c r="G2641" s="117"/>
      <c r="H2641" s="8"/>
      <c r="I2641" s="8"/>
      <c r="J2641" s="8"/>
      <c r="K2641" s="19"/>
      <c r="L2641" s="19"/>
      <c r="M2641" s="19"/>
    </row>
    <row r="2642" spans="1:13" s="11" customFormat="1">
      <c r="A2642" s="8"/>
      <c r="B2642" s="8"/>
      <c r="C2642" s="8"/>
      <c r="D2642" s="8"/>
      <c r="E2642" s="18"/>
      <c r="F2642" s="18"/>
    </row>
    <row r="2643" spans="1:13" s="11" customFormat="1">
      <c r="A2643" s="8"/>
      <c r="B2643" s="8"/>
      <c r="C2643" s="8"/>
      <c r="D2643" s="8"/>
      <c r="E2643" s="18"/>
      <c r="F2643" s="18"/>
      <c r="G2643" s="8"/>
      <c r="H2643" s="8"/>
      <c r="I2643" s="117"/>
      <c r="J2643" s="120"/>
      <c r="K2643" s="8"/>
      <c r="L2643" s="8"/>
      <c r="M2643" s="19"/>
    </row>
    <row r="2644" spans="1:13" s="11" customFormat="1">
      <c r="A2644" s="8"/>
      <c r="B2644" s="8"/>
      <c r="C2644" s="8"/>
      <c r="D2644" s="8"/>
      <c r="E2644" s="18"/>
      <c r="F2644" s="18"/>
      <c r="G2644" s="8"/>
      <c r="H2644" s="8"/>
      <c r="I2644" s="117"/>
      <c r="J2644" s="120"/>
      <c r="K2644" s="8"/>
      <c r="L2644" s="8"/>
      <c r="M2644" s="19"/>
    </row>
    <row r="2645" spans="1:13" s="11" customFormat="1">
      <c r="A2645" s="8"/>
      <c r="B2645" s="8"/>
      <c r="C2645" s="8"/>
      <c r="D2645" s="8"/>
      <c r="E2645" s="18"/>
      <c r="F2645" s="18"/>
      <c r="G2645" s="10"/>
      <c r="H2645" s="10"/>
      <c r="I2645" s="10"/>
      <c r="J2645" s="10"/>
      <c r="K2645" s="19"/>
      <c r="L2645" s="8"/>
      <c r="M2645" s="19"/>
    </row>
    <row r="2646" spans="1:13" s="11" customFormat="1">
      <c r="A2646" s="8"/>
      <c r="B2646" s="8"/>
      <c r="C2646" s="8"/>
      <c r="D2646" s="8"/>
      <c r="E2646" s="18"/>
      <c r="F2646" s="18"/>
      <c r="G2646" s="117"/>
      <c r="H2646" s="8"/>
      <c r="I2646" s="10"/>
      <c r="J2646" s="10"/>
      <c r="K2646" s="10"/>
      <c r="L2646" s="10"/>
      <c r="M2646" s="20"/>
    </row>
    <row r="2647" spans="1:13" s="11" customFormat="1">
      <c r="A2647" s="8"/>
      <c r="B2647" s="8"/>
      <c r="C2647" s="8"/>
      <c r="D2647" s="8"/>
      <c r="E2647" s="18"/>
      <c r="F2647" s="18"/>
      <c r="G2647" s="117"/>
      <c r="H2647" s="8"/>
      <c r="I2647" s="117"/>
      <c r="J2647" s="117"/>
      <c r="K2647" s="10"/>
      <c r="L2647" s="10"/>
      <c r="M2647" s="19"/>
    </row>
    <row r="2648" spans="1:13" s="11" customFormat="1">
      <c r="A2648" s="8"/>
      <c r="B2648" s="8"/>
      <c r="C2648" s="8"/>
      <c r="D2648" s="8"/>
      <c r="E2648" s="121"/>
      <c r="F2648" s="18"/>
      <c r="G2648" s="117"/>
      <c r="H2648" s="8"/>
      <c r="I2648" s="8"/>
      <c r="J2648" s="8"/>
      <c r="K2648" s="10"/>
      <c r="L2648" s="10"/>
      <c r="M2648" s="19"/>
    </row>
    <row r="2649" spans="1:13" s="11" customFormat="1">
      <c r="A2649" s="8"/>
      <c r="B2649" s="8"/>
      <c r="C2649" s="8"/>
      <c r="D2649" s="8"/>
      <c r="E2649" s="121"/>
      <c r="F2649" s="18"/>
      <c r="G2649" s="117"/>
      <c r="H2649" s="8"/>
      <c r="I2649" s="8"/>
      <c r="J2649" s="8"/>
      <c r="K2649" s="10"/>
      <c r="L2649" s="10"/>
      <c r="M2649" s="19"/>
    </row>
    <row r="2650" spans="1:13" s="11" customFormat="1">
      <c r="A2650" s="8"/>
      <c r="B2650" s="8"/>
      <c r="C2650" s="8"/>
      <c r="D2650" s="8"/>
      <c r="E2650" s="18"/>
      <c r="F2650" s="18"/>
      <c r="G2650" s="117"/>
      <c r="H2650" s="20"/>
      <c r="I2650" s="10"/>
      <c r="J2650" s="10"/>
      <c r="K2650" s="10"/>
      <c r="L2650" s="10"/>
      <c r="M2650" s="19"/>
    </row>
    <row r="2651" spans="1:13" s="11" customFormat="1">
      <c r="A2651" s="8"/>
      <c r="B2651" s="8"/>
      <c r="C2651" s="8"/>
      <c r="D2651" s="8"/>
      <c r="E2651" s="18"/>
      <c r="F2651" s="18"/>
      <c r="G2651" s="120"/>
      <c r="H2651" s="20"/>
      <c r="I2651" s="10"/>
      <c r="J2651" s="10"/>
      <c r="K2651" s="10"/>
      <c r="L2651" s="10"/>
      <c r="M2651" s="19"/>
    </row>
    <row r="2652" spans="1:13" s="11" customFormat="1">
      <c r="A2652" s="8"/>
      <c r="B2652" s="8"/>
      <c r="C2652" s="8"/>
      <c r="D2652" s="8"/>
      <c r="E2652" s="18"/>
      <c r="F2652" s="18"/>
      <c r="G2652" s="117"/>
      <c r="H2652" s="20"/>
      <c r="I2652" s="117"/>
      <c r="J2652" s="117"/>
      <c r="K2652" s="10"/>
      <c r="L2652" s="10"/>
      <c r="M2652" s="19"/>
    </row>
    <row r="2653" spans="1:13" s="11" customFormat="1">
      <c r="A2653" s="8"/>
      <c r="B2653" s="128"/>
      <c r="C2653" s="8"/>
      <c r="D2653" s="8"/>
      <c r="E2653" s="18"/>
      <c r="F2653" s="18"/>
      <c r="G2653" s="117"/>
      <c r="H2653" s="8"/>
      <c r="I2653" s="8"/>
      <c r="J2653" s="8"/>
      <c r="K2653" s="19"/>
      <c r="L2653" s="19"/>
      <c r="M2653" s="19"/>
    </row>
    <row r="2654" spans="1:13" s="11" customFormat="1">
      <c r="A2654" s="8"/>
      <c r="B2654" s="8"/>
      <c r="C2654" s="8"/>
      <c r="D2654" s="8"/>
      <c r="E2654" s="18"/>
      <c r="F2654" s="18"/>
    </row>
    <row r="2655" spans="1:13" s="11" customFormat="1">
      <c r="A2655" s="8"/>
      <c r="B2655" s="8"/>
      <c r="C2655" s="8"/>
      <c r="D2655" s="8"/>
      <c r="E2655" s="18"/>
      <c r="F2655" s="18"/>
      <c r="G2655" s="8"/>
      <c r="H2655" s="8"/>
      <c r="I2655" s="117"/>
      <c r="J2655" s="120"/>
      <c r="K2655" s="8"/>
      <c r="L2655" s="8"/>
      <c r="M2655" s="19"/>
    </row>
    <row r="2656" spans="1:13" s="11" customFormat="1">
      <c r="A2656" s="8"/>
      <c r="B2656" s="8"/>
      <c r="C2656" s="8"/>
      <c r="D2656" s="8"/>
      <c r="E2656" s="18"/>
      <c r="F2656" s="18"/>
      <c r="G2656" s="8"/>
      <c r="H2656" s="8"/>
      <c r="I2656" s="117"/>
      <c r="J2656" s="120"/>
      <c r="K2656" s="8"/>
      <c r="L2656" s="8"/>
      <c r="M2656" s="19"/>
    </row>
    <row r="2657" spans="1:13" s="11" customFormat="1">
      <c r="A2657" s="8"/>
      <c r="B2657" s="8"/>
      <c r="C2657" s="8"/>
      <c r="D2657" s="8"/>
      <c r="E2657" s="18"/>
      <c r="F2657" s="18"/>
      <c r="G2657" s="10"/>
      <c r="H2657" s="10"/>
      <c r="I2657" s="10"/>
      <c r="J2657" s="10"/>
      <c r="K2657" s="19"/>
      <c r="L2657" s="8"/>
      <c r="M2657" s="19"/>
    </row>
    <row r="2658" spans="1:13" s="11" customFormat="1">
      <c r="A2658" s="8"/>
      <c r="B2658" s="8"/>
      <c r="C2658" s="8"/>
      <c r="D2658" s="8"/>
      <c r="E2658" s="18"/>
      <c r="F2658" s="18"/>
      <c r="G2658" s="117"/>
      <c r="H2658" s="8"/>
      <c r="I2658" s="10"/>
      <c r="J2658" s="10"/>
      <c r="K2658" s="10"/>
      <c r="L2658" s="10"/>
      <c r="M2658" s="20"/>
    </row>
    <row r="2659" spans="1:13" s="11" customFormat="1">
      <c r="A2659" s="8"/>
      <c r="B2659" s="8"/>
      <c r="C2659" s="8"/>
      <c r="D2659" s="8"/>
      <c r="E2659" s="18"/>
      <c r="F2659" s="18"/>
      <c r="G2659" s="117"/>
      <c r="H2659" s="8"/>
      <c r="I2659" s="117"/>
      <c r="J2659" s="117"/>
      <c r="K2659" s="10"/>
      <c r="L2659" s="10"/>
      <c r="M2659" s="19"/>
    </row>
    <row r="2660" spans="1:13" s="11" customFormat="1">
      <c r="A2660" s="8"/>
      <c r="B2660" s="8"/>
      <c r="C2660" s="8"/>
      <c r="D2660" s="8"/>
      <c r="E2660" s="121"/>
      <c r="F2660" s="18"/>
      <c r="G2660" s="117"/>
      <c r="H2660" s="8"/>
      <c r="I2660" s="8"/>
      <c r="J2660" s="8"/>
      <c r="K2660" s="10"/>
      <c r="L2660" s="10"/>
      <c r="M2660" s="19"/>
    </row>
    <row r="2661" spans="1:13" s="11" customFormat="1">
      <c r="A2661" s="8"/>
      <c r="B2661" s="8"/>
      <c r="C2661" s="8"/>
      <c r="D2661" s="8"/>
      <c r="E2661" s="121"/>
      <c r="F2661" s="18"/>
      <c r="G2661" s="117"/>
      <c r="H2661" s="8"/>
      <c r="I2661" s="8"/>
      <c r="J2661" s="8"/>
      <c r="K2661" s="10"/>
      <c r="L2661" s="10"/>
      <c r="M2661" s="19"/>
    </row>
    <row r="2662" spans="1:13" s="11" customFormat="1">
      <c r="A2662" s="87"/>
      <c r="B2662" s="87"/>
      <c r="C2662" s="8"/>
      <c r="D2662" s="87"/>
      <c r="E2662" s="87"/>
      <c r="F2662" s="87"/>
      <c r="G2662" s="87"/>
      <c r="H2662" s="87"/>
      <c r="I2662" s="87"/>
      <c r="J2662" s="87"/>
      <c r="K2662" s="87"/>
      <c r="L2662" s="87"/>
      <c r="M2662" s="87"/>
    </row>
    <row r="2663" spans="1:13" s="11" customFormat="1">
      <c r="A2663" s="8"/>
      <c r="B2663" s="8"/>
      <c r="C2663" s="8"/>
      <c r="D2663" s="8"/>
      <c r="E2663" s="18"/>
      <c r="F2663" s="18"/>
      <c r="G2663" s="117"/>
      <c r="H2663" s="20"/>
      <c r="I2663" s="10"/>
      <c r="J2663" s="10"/>
      <c r="K2663" s="10"/>
      <c r="L2663" s="10"/>
      <c r="M2663" s="19"/>
    </row>
    <row r="2664" spans="1:13" s="11" customFormat="1">
      <c r="A2664" s="8"/>
      <c r="B2664" s="8"/>
      <c r="C2664" s="87"/>
      <c r="D2664" s="8"/>
      <c r="E2664" s="18"/>
      <c r="F2664" s="18"/>
      <c r="G2664" s="120"/>
      <c r="H2664" s="20"/>
      <c r="I2664" s="10"/>
      <c r="J2664" s="10"/>
      <c r="K2664" s="10"/>
      <c r="L2664" s="10"/>
      <c r="M2664" s="19"/>
    </row>
    <row r="2665" spans="1:13" s="11" customFormat="1">
      <c r="A2665" s="8"/>
      <c r="B2665" s="8"/>
      <c r="C2665" s="8"/>
      <c r="D2665" s="8"/>
      <c r="E2665" s="18"/>
      <c r="F2665" s="18"/>
      <c r="G2665" s="117"/>
      <c r="H2665" s="20"/>
      <c r="I2665" s="117"/>
      <c r="J2665" s="117"/>
      <c r="K2665" s="10"/>
      <c r="L2665" s="10"/>
      <c r="M2665" s="19"/>
    </row>
    <row r="2666" spans="1:13" s="11" customFormat="1">
      <c r="A2666" s="8"/>
      <c r="B2666" s="128"/>
      <c r="C2666" s="8"/>
      <c r="D2666" s="8"/>
      <c r="E2666" s="18"/>
      <c r="F2666" s="18"/>
      <c r="G2666" s="117"/>
      <c r="H2666" s="8"/>
      <c r="I2666" s="8"/>
      <c r="J2666" s="8"/>
      <c r="K2666" s="19"/>
      <c r="L2666" s="19"/>
      <c r="M2666" s="19"/>
    </row>
    <row r="2667" spans="1:13" s="11" customFormat="1">
      <c r="A2667" s="8"/>
      <c r="B2667" s="8"/>
      <c r="C2667" s="8"/>
      <c r="D2667" s="8"/>
      <c r="E2667" s="18"/>
      <c r="F2667" s="18"/>
    </row>
    <row r="2668" spans="1:13" s="11" customFormat="1">
      <c r="A2668" s="8"/>
      <c r="B2668" s="8"/>
      <c r="C2668" s="8"/>
      <c r="D2668" s="8"/>
      <c r="E2668" s="18"/>
      <c r="F2668" s="18"/>
      <c r="G2668" s="8"/>
      <c r="H2668" s="8"/>
      <c r="I2668" s="117"/>
      <c r="J2668" s="120"/>
      <c r="K2668" s="8"/>
      <c r="L2668" s="8"/>
      <c r="M2668" s="19"/>
    </row>
    <row r="2669" spans="1:13" s="11" customFormat="1">
      <c r="A2669" s="8"/>
      <c r="B2669" s="8"/>
      <c r="C2669" s="8"/>
      <c r="D2669" s="8"/>
      <c r="E2669" s="18"/>
      <c r="F2669" s="18"/>
      <c r="G2669" s="8"/>
      <c r="H2669" s="8"/>
      <c r="I2669" s="117"/>
      <c r="J2669" s="120"/>
      <c r="K2669" s="8"/>
      <c r="L2669" s="8"/>
      <c r="M2669" s="19"/>
    </row>
    <row r="2670" spans="1:13" s="11" customFormat="1">
      <c r="A2670" s="8"/>
      <c r="B2670" s="8"/>
      <c r="C2670" s="8"/>
      <c r="D2670" s="8"/>
      <c r="E2670" s="18"/>
      <c r="F2670" s="18"/>
      <c r="G2670" s="10"/>
      <c r="H2670" s="10"/>
      <c r="I2670" s="10"/>
      <c r="J2670" s="10"/>
      <c r="K2670" s="19"/>
      <c r="L2670" s="8"/>
      <c r="M2670" s="19"/>
    </row>
    <row r="2671" spans="1:13" s="11" customFormat="1">
      <c r="A2671" s="8"/>
      <c r="B2671" s="8"/>
      <c r="C2671" s="8"/>
      <c r="D2671" s="8"/>
      <c r="E2671" s="18"/>
      <c r="F2671" s="18"/>
      <c r="G2671" s="117"/>
      <c r="H2671" s="8"/>
      <c r="I2671" s="10"/>
      <c r="J2671" s="10"/>
      <c r="K2671" s="10"/>
      <c r="L2671" s="10"/>
      <c r="M2671" s="20"/>
    </row>
    <row r="2672" spans="1:13" s="11" customFormat="1">
      <c r="A2672" s="8"/>
      <c r="B2672" s="8"/>
      <c r="C2672" s="8"/>
      <c r="D2672" s="8"/>
      <c r="E2672" s="18"/>
      <c r="F2672" s="18"/>
      <c r="G2672" s="117"/>
      <c r="H2672" s="8"/>
      <c r="I2672" s="117"/>
      <c r="J2672" s="117"/>
      <c r="K2672" s="10"/>
      <c r="L2672" s="10"/>
      <c r="M2672" s="19"/>
    </row>
    <row r="2673" spans="1:13" s="11" customFormat="1">
      <c r="A2673" s="8"/>
      <c r="B2673" s="8"/>
      <c r="C2673" s="8"/>
      <c r="D2673" s="8"/>
      <c r="E2673" s="121"/>
      <c r="F2673" s="18"/>
      <c r="G2673" s="117"/>
      <c r="H2673" s="8"/>
      <c r="I2673" s="8"/>
      <c r="J2673" s="8"/>
      <c r="K2673" s="10"/>
      <c r="L2673" s="10"/>
      <c r="M2673" s="19"/>
    </row>
    <row r="2674" spans="1:13" s="11" customFormat="1">
      <c r="A2674" s="8"/>
      <c r="B2674" s="8"/>
      <c r="C2674" s="8"/>
      <c r="D2674" s="8"/>
      <c r="E2674" s="121"/>
      <c r="F2674" s="18"/>
      <c r="G2674" s="117"/>
      <c r="H2674" s="8"/>
      <c r="I2674" s="8"/>
      <c r="J2674" s="8"/>
      <c r="K2674" s="10"/>
      <c r="L2674" s="10"/>
      <c r="M2674" s="19"/>
    </row>
    <row r="2675" spans="1:13" s="11" customFormat="1">
      <c r="A2675" s="8"/>
      <c r="B2675" s="8"/>
      <c r="C2675" s="8"/>
      <c r="D2675" s="8"/>
      <c r="E2675" s="18"/>
      <c r="F2675" s="18"/>
      <c r="G2675" s="117"/>
      <c r="H2675" s="20"/>
      <c r="I2675" s="10"/>
      <c r="J2675" s="10"/>
      <c r="K2675" s="10"/>
      <c r="L2675" s="10"/>
      <c r="M2675" s="19"/>
    </row>
    <row r="2676" spans="1:13" s="11" customFormat="1">
      <c r="A2676" s="8"/>
      <c r="B2676" s="8"/>
      <c r="C2676" s="8"/>
      <c r="D2676" s="8"/>
      <c r="E2676" s="18"/>
      <c r="F2676" s="18"/>
      <c r="G2676" s="120"/>
      <c r="H2676" s="20"/>
      <c r="I2676" s="10"/>
      <c r="J2676" s="10"/>
      <c r="K2676" s="10"/>
      <c r="L2676" s="10"/>
      <c r="M2676" s="19"/>
    </row>
    <row r="2677" spans="1:13" s="11" customFormat="1">
      <c r="A2677" s="8"/>
      <c r="B2677" s="8"/>
      <c r="C2677" s="8"/>
      <c r="D2677" s="8"/>
      <c r="E2677" s="18"/>
      <c r="F2677" s="18"/>
      <c r="G2677" s="117"/>
      <c r="H2677" s="20"/>
      <c r="I2677" s="117"/>
      <c r="J2677" s="117"/>
      <c r="K2677" s="10"/>
      <c r="L2677" s="10"/>
      <c r="M2677" s="19"/>
    </row>
    <row r="2678" spans="1:13" s="11" customFormat="1">
      <c r="A2678" s="8"/>
      <c r="B2678" s="128"/>
      <c r="C2678" s="8"/>
      <c r="D2678" s="8"/>
      <c r="E2678" s="18"/>
      <c r="F2678" s="18"/>
      <c r="G2678" s="117"/>
      <c r="H2678" s="8"/>
      <c r="I2678" s="8"/>
      <c r="J2678" s="8"/>
      <c r="K2678" s="19"/>
      <c r="L2678" s="19"/>
      <c r="M2678" s="19"/>
    </row>
    <row r="2679" spans="1:13" s="11" customFormat="1">
      <c r="A2679" s="8"/>
      <c r="B2679" s="8"/>
      <c r="C2679" s="8"/>
      <c r="D2679" s="8"/>
      <c r="E2679" s="18"/>
      <c r="F2679" s="18"/>
    </row>
    <row r="2680" spans="1:13" s="11" customFormat="1">
      <c r="A2680" s="8"/>
      <c r="B2680" s="8"/>
      <c r="C2680" s="8"/>
      <c r="D2680" s="8"/>
      <c r="E2680" s="18"/>
      <c r="F2680" s="18"/>
      <c r="G2680" s="8"/>
      <c r="H2680" s="8"/>
      <c r="I2680" s="117"/>
      <c r="J2680" s="120"/>
      <c r="K2680" s="8"/>
      <c r="L2680" s="8"/>
      <c r="M2680" s="19"/>
    </row>
    <row r="2681" spans="1:13" s="11" customFormat="1">
      <c r="A2681" s="8"/>
      <c r="B2681" s="8"/>
      <c r="C2681" s="8"/>
      <c r="D2681" s="8"/>
      <c r="E2681" s="18"/>
      <c r="F2681" s="18"/>
      <c r="G2681" s="8"/>
      <c r="H2681" s="8"/>
      <c r="I2681" s="117"/>
      <c r="J2681" s="120"/>
      <c r="K2681" s="8"/>
      <c r="L2681" s="8"/>
      <c r="M2681" s="19"/>
    </row>
    <row r="2682" spans="1:13" s="11" customFormat="1">
      <c r="A2682" s="8"/>
      <c r="B2682" s="8"/>
      <c r="C2682" s="8"/>
      <c r="D2682" s="8"/>
      <c r="E2682" s="18"/>
      <c r="F2682" s="18"/>
      <c r="G2682" s="10"/>
      <c r="H2682" s="10"/>
      <c r="I2682" s="10"/>
      <c r="J2682" s="10"/>
      <c r="K2682" s="19"/>
      <c r="L2682" s="8"/>
      <c r="M2682" s="19"/>
    </row>
    <row r="2683" spans="1:13" s="11" customFormat="1">
      <c r="A2683" s="8"/>
      <c r="B2683" s="8"/>
      <c r="C2683" s="8"/>
      <c r="D2683" s="8"/>
      <c r="E2683" s="18"/>
      <c r="F2683" s="18"/>
      <c r="G2683" s="117"/>
      <c r="H2683" s="8"/>
      <c r="I2683" s="10"/>
      <c r="J2683" s="10"/>
      <c r="K2683" s="10"/>
      <c r="L2683" s="10"/>
      <c r="M2683" s="20"/>
    </row>
    <row r="2684" spans="1:13" s="11" customFormat="1">
      <c r="A2684" s="8"/>
      <c r="B2684" s="8"/>
      <c r="C2684" s="8"/>
      <c r="D2684" s="8"/>
      <c r="E2684" s="18"/>
      <c r="F2684" s="18"/>
      <c r="G2684" s="117"/>
      <c r="H2684" s="8"/>
      <c r="I2684" s="117"/>
      <c r="J2684" s="117"/>
      <c r="K2684" s="10"/>
      <c r="L2684" s="10"/>
      <c r="M2684" s="19"/>
    </row>
    <row r="2685" spans="1:13" s="11" customFormat="1">
      <c r="A2685" s="8"/>
      <c r="B2685" s="8"/>
      <c r="C2685" s="8"/>
      <c r="D2685" s="8"/>
      <c r="E2685" s="121"/>
      <c r="F2685" s="18"/>
      <c r="G2685" s="117"/>
      <c r="H2685" s="8"/>
      <c r="I2685" s="8"/>
      <c r="J2685" s="8"/>
      <c r="K2685" s="10"/>
      <c r="L2685" s="10"/>
      <c r="M2685" s="19"/>
    </row>
    <row r="2686" spans="1:13" s="11" customFormat="1">
      <c r="A2686" s="8"/>
      <c r="B2686" s="8"/>
      <c r="C2686" s="8"/>
      <c r="D2686" s="8"/>
      <c r="E2686" s="121"/>
      <c r="F2686" s="18"/>
      <c r="G2686" s="117"/>
      <c r="H2686" s="8"/>
      <c r="I2686" s="8"/>
      <c r="J2686" s="8"/>
      <c r="K2686" s="10"/>
      <c r="L2686" s="10"/>
      <c r="M2686" s="19"/>
    </row>
    <row r="2687" spans="1:13" s="11" customFormat="1">
      <c r="A2687" s="8"/>
      <c r="B2687" s="8"/>
      <c r="C2687" s="8"/>
      <c r="D2687" s="8"/>
      <c r="E2687" s="18"/>
      <c r="F2687" s="18"/>
      <c r="G2687" s="117"/>
      <c r="H2687" s="20"/>
      <c r="I2687" s="10"/>
      <c r="J2687" s="10"/>
      <c r="K2687" s="10"/>
      <c r="L2687" s="10"/>
      <c r="M2687" s="19"/>
    </row>
    <row r="2688" spans="1:13" s="11" customFormat="1">
      <c r="A2688" s="8"/>
      <c r="B2688" s="8"/>
      <c r="C2688" s="8"/>
      <c r="D2688" s="8"/>
      <c r="E2688" s="18"/>
      <c r="F2688" s="18"/>
      <c r="G2688" s="120"/>
      <c r="H2688" s="20"/>
      <c r="I2688" s="10"/>
      <c r="J2688" s="10"/>
      <c r="K2688" s="10"/>
      <c r="L2688" s="10"/>
      <c r="M2688" s="19"/>
    </row>
    <row r="2689" spans="1:13" s="11" customFormat="1">
      <c r="A2689" s="8"/>
      <c r="B2689" s="8"/>
      <c r="C2689" s="8"/>
      <c r="D2689" s="8"/>
      <c r="E2689" s="18"/>
      <c r="F2689" s="18"/>
      <c r="G2689" s="117"/>
      <c r="H2689" s="20"/>
      <c r="I2689" s="117"/>
      <c r="J2689" s="117"/>
      <c r="K2689" s="10"/>
      <c r="L2689" s="10"/>
      <c r="M2689" s="19"/>
    </row>
    <row r="2690" spans="1:13" s="11" customFormat="1">
      <c r="A2690" s="8"/>
      <c r="B2690" s="128"/>
      <c r="C2690" s="8"/>
      <c r="D2690" s="8"/>
      <c r="E2690" s="18"/>
      <c r="F2690" s="18"/>
      <c r="G2690" s="117"/>
      <c r="H2690" s="8"/>
      <c r="I2690" s="8"/>
      <c r="J2690" s="8"/>
      <c r="K2690" s="19"/>
      <c r="L2690" s="19"/>
      <c r="M2690" s="19"/>
    </row>
    <row r="2691" spans="1:13" s="11" customFormat="1">
      <c r="A2691" s="8"/>
      <c r="B2691" s="8"/>
      <c r="C2691" s="8"/>
      <c r="D2691" s="8"/>
      <c r="E2691" s="18"/>
      <c r="F2691" s="18"/>
    </row>
    <row r="2692" spans="1:13" s="11" customFormat="1">
      <c r="A2692" s="8"/>
      <c r="B2692" s="8"/>
      <c r="C2692" s="8"/>
      <c r="D2692" s="8"/>
      <c r="E2692" s="18"/>
      <c r="F2692" s="18"/>
      <c r="G2692" s="8"/>
      <c r="H2692" s="8"/>
      <c r="I2692" s="117"/>
      <c r="J2692" s="120"/>
      <c r="K2692" s="8"/>
      <c r="L2692" s="8"/>
      <c r="M2692" s="19"/>
    </row>
    <row r="2693" spans="1:13" s="11" customFormat="1">
      <c r="A2693" s="8"/>
      <c r="B2693" s="8"/>
      <c r="C2693" s="8"/>
      <c r="D2693" s="8"/>
      <c r="E2693" s="18"/>
      <c r="F2693" s="18"/>
      <c r="G2693" s="8"/>
      <c r="H2693" s="8"/>
      <c r="I2693" s="117"/>
      <c r="J2693" s="120"/>
      <c r="K2693" s="8"/>
      <c r="L2693" s="8"/>
      <c r="M2693" s="19"/>
    </row>
    <row r="2694" spans="1:13" s="11" customFormat="1">
      <c r="A2694" s="8"/>
      <c r="B2694" s="8"/>
      <c r="C2694" s="8"/>
      <c r="D2694" s="8"/>
      <c r="E2694" s="18"/>
      <c r="F2694" s="18"/>
      <c r="G2694" s="10"/>
      <c r="H2694" s="10"/>
      <c r="I2694" s="10"/>
      <c r="J2694" s="10"/>
      <c r="K2694" s="19"/>
      <c r="L2694" s="8"/>
      <c r="M2694" s="19"/>
    </row>
    <row r="2695" spans="1:13" s="11" customFormat="1">
      <c r="A2695" s="8"/>
      <c r="B2695" s="8"/>
      <c r="C2695" s="8"/>
      <c r="D2695" s="8"/>
      <c r="E2695" s="18"/>
      <c r="F2695" s="18"/>
      <c r="G2695" s="117"/>
      <c r="H2695" s="8"/>
      <c r="I2695" s="10"/>
      <c r="J2695" s="10"/>
      <c r="K2695" s="10"/>
      <c r="L2695" s="10"/>
      <c r="M2695" s="20"/>
    </row>
    <row r="2696" spans="1:13" s="11" customFormat="1">
      <c r="A2696" s="8"/>
      <c r="B2696" s="8"/>
      <c r="C2696" s="8"/>
      <c r="D2696" s="8"/>
      <c r="E2696" s="18"/>
      <c r="F2696" s="18"/>
      <c r="G2696" s="117"/>
      <c r="H2696" s="8"/>
      <c r="I2696" s="117"/>
      <c r="J2696" s="117"/>
      <c r="K2696" s="10"/>
      <c r="L2696" s="10"/>
      <c r="M2696" s="19"/>
    </row>
    <row r="2697" spans="1:13" s="11" customFormat="1">
      <c r="A2697" s="87"/>
      <c r="B2697" s="87"/>
      <c r="C2697" s="8"/>
      <c r="D2697" s="87"/>
      <c r="E2697" s="87"/>
      <c r="F2697" s="87"/>
      <c r="G2697" s="87"/>
      <c r="H2697" s="87"/>
      <c r="I2697" s="87"/>
      <c r="J2697" s="87"/>
      <c r="K2697" s="87"/>
      <c r="L2697" s="87"/>
      <c r="M2697" s="87"/>
    </row>
    <row r="2698" spans="1:13" s="11" customFormat="1">
      <c r="A2698" s="8"/>
      <c r="B2698" s="8"/>
      <c r="C2698" s="8"/>
      <c r="D2698" s="8"/>
      <c r="E2698" s="121"/>
      <c r="F2698" s="18"/>
      <c r="G2698" s="117"/>
      <c r="H2698" s="8"/>
      <c r="I2698" s="8"/>
      <c r="J2698" s="8"/>
      <c r="K2698" s="10"/>
      <c r="L2698" s="10"/>
      <c r="M2698" s="19"/>
    </row>
    <row r="2699" spans="1:13" s="11" customFormat="1">
      <c r="A2699" s="8"/>
      <c r="B2699" s="8"/>
      <c r="C2699" s="87"/>
      <c r="D2699" s="8"/>
      <c r="E2699" s="121"/>
      <c r="F2699" s="18"/>
      <c r="G2699" s="117"/>
      <c r="H2699" s="8"/>
      <c r="I2699" s="8"/>
      <c r="J2699" s="8"/>
      <c r="K2699" s="10"/>
      <c r="L2699" s="10"/>
      <c r="M2699" s="19"/>
    </row>
    <row r="2700" spans="1:13" s="11" customFormat="1">
      <c r="A2700" s="8"/>
      <c r="B2700" s="8"/>
      <c r="C2700" s="8"/>
      <c r="D2700" s="8"/>
      <c r="E2700" s="18"/>
      <c r="F2700" s="18"/>
      <c r="G2700" s="117"/>
      <c r="H2700" s="20"/>
      <c r="I2700" s="10"/>
      <c r="J2700" s="10"/>
      <c r="K2700" s="10"/>
      <c r="L2700" s="10"/>
      <c r="M2700" s="19"/>
    </row>
    <row r="2701" spans="1:13" s="11" customFormat="1">
      <c r="A2701" s="8"/>
      <c r="B2701" s="8"/>
      <c r="C2701" s="8"/>
      <c r="D2701" s="8"/>
      <c r="E2701" s="18"/>
      <c r="F2701" s="18"/>
      <c r="G2701" s="120"/>
      <c r="H2701" s="20"/>
      <c r="I2701" s="10"/>
      <c r="J2701" s="10"/>
      <c r="K2701" s="10"/>
      <c r="L2701" s="10"/>
      <c r="M2701" s="19"/>
    </row>
    <row r="2702" spans="1:13" s="11" customFormat="1">
      <c r="A2702" s="8"/>
      <c r="B2702" s="8"/>
      <c r="C2702" s="8"/>
      <c r="D2702" s="8"/>
      <c r="E2702" s="18"/>
      <c r="F2702" s="18"/>
      <c r="G2702" s="117"/>
      <c r="H2702" s="20"/>
      <c r="I2702" s="117"/>
      <c r="J2702" s="117"/>
      <c r="K2702" s="10"/>
      <c r="L2702" s="10"/>
      <c r="M2702" s="19"/>
    </row>
    <row r="2703" spans="1:13" s="11" customFormat="1">
      <c r="A2703" s="8"/>
      <c r="B2703" s="128"/>
      <c r="C2703" s="8"/>
      <c r="D2703" s="8"/>
      <c r="E2703" s="18"/>
      <c r="F2703" s="18"/>
      <c r="G2703" s="117"/>
      <c r="H2703" s="8"/>
      <c r="I2703" s="8"/>
      <c r="J2703" s="8"/>
      <c r="K2703" s="19"/>
      <c r="L2703" s="19"/>
      <c r="M2703" s="19"/>
    </row>
    <row r="2704" spans="1:13" s="11" customFormat="1">
      <c r="A2704" s="8"/>
      <c r="B2704" s="8"/>
      <c r="C2704" s="8"/>
      <c r="D2704" s="8"/>
      <c r="E2704" s="18"/>
      <c r="F2704" s="18"/>
    </row>
    <row r="2705" spans="1:13" s="11" customFormat="1">
      <c r="A2705" s="8"/>
      <c r="B2705" s="8"/>
      <c r="C2705" s="8"/>
      <c r="D2705" s="8"/>
      <c r="E2705" s="18"/>
      <c r="F2705" s="18"/>
      <c r="G2705" s="8"/>
      <c r="H2705" s="8"/>
      <c r="I2705" s="117"/>
      <c r="J2705" s="120"/>
      <c r="K2705" s="8"/>
      <c r="L2705" s="8"/>
      <c r="M2705" s="19"/>
    </row>
    <row r="2706" spans="1:13" s="11" customFormat="1">
      <c r="A2706" s="8"/>
      <c r="B2706" s="8"/>
      <c r="C2706" s="8"/>
      <c r="D2706" s="8"/>
      <c r="E2706" s="18"/>
      <c r="F2706" s="18"/>
      <c r="G2706" s="8"/>
      <c r="H2706" s="8"/>
      <c r="I2706" s="117"/>
      <c r="J2706" s="120"/>
      <c r="K2706" s="8"/>
      <c r="L2706" s="8"/>
      <c r="M2706" s="19"/>
    </row>
    <row r="2707" spans="1:13" s="11" customFormat="1">
      <c r="A2707" s="8"/>
      <c r="B2707" s="8"/>
      <c r="C2707" s="8"/>
      <c r="D2707" s="8"/>
      <c r="E2707" s="18"/>
      <c r="F2707" s="18"/>
      <c r="G2707" s="10"/>
      <c r="H2707" s="10"/>
      <c r="I2707" s="10"/>
      <c r="J2707" s="10"/>
      <c r="K2707" s="19"/>
      <c r="L2707" s="8"/>
      <c r="M2707" s="19"/>
    </row>
    <row r="2708" spans="1:13" s="11" customFormat="1">
      <c r="A2708" s="8"/>
      <c r="B2708" s="8"/>
      <c r="C2708" s="8"/>
      <c r="D2708" s="8"/>
      <c r="E2708" s="18"/>
      <c r="F2708" s="18"/>
      <c r="G2708" s="117"/>
      <c r="H2708" s="8"/>
      <c r="I2708" s="10"/>
      <c r="J2708" s="10"/>
      <c r="K2708" s="10"/>
      <c r="L2708" s="10"/>
      <c r="M2708" s="20"/>
    </row>
    <row r="2709" spans="1:13" s="11" customFormat="1">
      <c r="A2709" s="8"/>
      <c r="B2709" s="8"/>
      <c r="C2709" s="8"/>
      <c r="D2709" s="8"/>
      <c r="E2709" s="18"/>
      <c r="F2709" s="18"/>
      <c r="G2709" s="117"/>
      <c r="H2709" s="8"/>
      <c r="I2709" s="117"/>
      <c r="J2709" s="117"/>
      <c r="K2709" s="10"/>
      <c r="L2709" s="10"/>
      <c r="M2709" s="19"/>
    </row>
    <row r="2710" spans="1:13" s="11" customFormat="1">
      <c r="A2710" s="8"/>
      <c r="B2710" s="8"/>
      <c r="C2710" s="8"/>
      <c r="D2710" s="8"/>
      <c r="E2710" s="121"/>
      <c r="F2710" s="18"/>
      <c r="G2710" s="117"/>
      <c r="H2710" s="8"/>
      <c r="I2710" s="8"/>
      <c r="J2710" s="8"/>
      <c r="K2710" s="10"/>
      <c r="L2710" s="10"/>
      <c r="M2710" s="19"/>
    </row>
    <row r="2711" spans="1:13" s="11" customFormat="1">
      <c r="A2711" s="8"/>
      <c r="B2711" s="8"/>
      <c r="C2711" s="8"/>
      <c r="D2711" s="8"/>
      <c r="E2711" s="121"/>
      <c r="F2711" s="18"/>
      <c r="G2711" s="117"/>
      <c r="H2711" s="8"/>
      <c r="I2711" s="8"/>
      <c r="J2711" s="8"/>
      <c r="K2711" s="10"/>
      <c r="L2711" s="10"/>
      <c r="M2711" s="19"/>
    </row>
    <row r="2712" spans="1:13" s="11" customFormat="1">
      <c r="A2712" s="8"/>
      <c r="B2712" s="8"/>
      <c r="C2712" s="8"/>
      <c r="D2712" s="8"/>
      <c r="E2712" s="18"/>
      <c r="F2712" s="18"/>
      <c r="G2712" s="117"/>
      <c r="H2712" s="20"/>
      <c r="I2712" s="10"/>
      <c r="J2712" s="10"/>
      <c r="K2712" s="10"/>
      <c r="L2712" s="10"/>
      <c r="M2712" s="19"/>
    </row>
    <row r="2713" spans="1:13" s="11" customFormat="1">
      <c r="A2713" s="8"/>
      <c r="B2713" s="8"/>
      <c r="C2713" s="8"/>
      <c r="D2713" s="8"/>
      <c r="E2713" s="18"/>
      <c r="F2713" s="18"/>
      <c r="G2713" s="120"/>
      <c r="H2713" s="20"/>
      <c r="I2713" s="10"/>
      <c r="J2713" s="10"/>
      <c r="K2713" s="10"/>
      <c r="L2713" s="10"/>
      <c r="M2713" s="19"/>
    </row>
    <row r="2714" spans="1:13" s="11" customFormat="1">
      <c r="A2714" s="8"/>
      <c r="B2714" s="8"/>
      <c r="C2714" s="8"/>
      <c r="D2714" s="8"/>
      <c r="E2714" s="18"/>
      <c r="F2714" s="18"/>
      <c r="G2714" s="117"/>
      <c r="H2714" s="20"/>
      <c r="I2714" s="117"/>
      <c r="J2714" s="117"/>
      <c r="K2714" s="10"/>
      <c r="L2714" s="10"/>
      <c r="M2714" s="19"/>
    </row>
    <row r="2715" spans="1:13" s="11" customFormat="1">
      <c r="A2715" s="8"/>
      <c r="B2715" s="128"/>
      <c r="C2715" s="8"/>
      <c r="D2715" s="8"/>
      <c r="E2715" s="18"/>
      <c r="F2715" s="18"/>
      <c r="G2715" s="117"/>
      <c r="H2715" s="8"/>
      <c r="I2715" s="8"/>
      <c r="J2715" s="8"/>
      <c r="K2715" s="19"/>
      <c r="L2715" s="19"/>
      <c r="M2715" s="19"/>
    </row>
    <row r="2716" spans="1:13" s="11" customFormat="1">
      <c r="A2716" s="8"/>
      <c r="B2716" s="8"/>
      <c r="C2716" s="8"/>
      <c r="D2716" s="8"/>
      <c r="E2716" s="18"/>
      <c r="F2716" s="18"/>
      <c r="G2716" s="8"/>
      <c r="H2716" s="8"/>
      <c r="I2716" s="8"/>
      <c r="J2716" s="8"/>
      <c r="K2716" s="8"/>
      <c r="L2716" s="8"/>
      <c r="M2716" s="8"/>
    </row>
    <row r="2717" spans="1:13" s="11" customFormat="1">
      <c r="A2717" s="8"/>
      <c r="B2717" s="8"/>
      <c r="C2717" s="8"/>
      <c r="D2717" s="8"/>
      <c r="E2717" s="18"/>
      <c r="F2717" s="18"/>
      <c r="G2717" s="8"/>
      <c r="H2717" s="8"/>
      <c r="I2717" s="8"/>
      <c r="J2717" s="8"/>
      <c r="K2717" s="8"/>
      <c r="L2717" s="8"/>
      <c r="M2717" s="8"/>
    </row>
    <row r="2718" spans="1:13" s="11" customFormat="1">
      <c r="A2718" s="8"/>
      <c r="B2718" s="8"/>
      <c r="C2718" s="8"/>
      <c r="D2718" s="8"/>
      <c r="E2718" s="18"/>
      <c r="F2718" s="18"/>
      <c r="G2718" s="8"/>
      <c r="H2718" s="8"/>
      <c r="I2718" s="117"/>
      <c r="J2718" s="120"/>
      <c r="K2718" s="8"/>
      <c r="L2718" s="8"/>
      <c r="M2718" s="19"/>
    </row>
    <row r="2719" spans="1:13" s="11" customFormat="1">
      <c r="A2719" s="8"/>
      <c r="B2719" s="8"/>
      <c r="C2719" s="8"/>
      <c r="D2719" s="8"/>
      <c r="E2719" s="18"/>
      <c r="F2719" s="18"/>
      <c r="G2719" s="10"/>
      <c r="H2719" s="10"/>
      <c r="I2719" s="10"/>
      <c r="J2719" s="10"/>
      <c r="K2719" s="19"/>
      <c r="L2719" s="8"/>
      <c r="M2719" s="19"/>
    </row>
    <row r="2720" spans="1:13" s="11" customFormat="1">
      <c r="A2720" s="8"/>
      <c r="B2720" s="8"/>
      <c r="C2720" s="8"/>
      <c r="D2720" s="8"/>
      <c r="E2720" s="18"/>
      <c r="F2720" s="18"/>
      <c r="G2720" s="117"/>
      <c r="H2720" s="8"/>
      <c r="I2720" s="10"/>
      <c r="J2720" s="10"/>
      <c r="K2720" s="10"/>
      <c r="L2720" s="10"/>
      <c r="M2720" s="20"/>
    </row>
    <row r="2721" spans="1:13" s="11" customFormat="1">
      <c r="A2721" s="8"/>
      <c r="B2721" s="8"/>
      <c r="C2721" s="8"/>
      <c r="D2721" s="8"/>
      <c r="E2721" s="18"/>
      <c r="F2721" s="18"/>
      <c r="G2721" s="117"/>
      <c r="H2721" s="8"/>
      <c r="I2721" s="117"/>
      <c r="J2721" s="117"/>
      <c r="K2721" s="10"/>
      <c r="L2721" s="10"/>
      <c r="M2721" s="19"/>
    </row>
    <row r="2722" spans="1:13" s="11" customFormat="1">
      <c r="A2722" s="8"/>
      <c r="B2722" s="8"/>
      <c r="C2722" s="8"/>
      <c r="D2722" s="8"/>
      <c r="E2722" s="121"/>
      <c r="F2722" s="18"/>
      <c r="G2722" s="117"/>
      <c r="H2722" s="8"/>
      <c r="I2722" s="8"/>
      <c r="J2722" s="8"/>
      <c r="K2722" s="10"/>
      <c r="L2722" s="10"/>
      <c r="M2722" s="19"/>
    </row>
    <row r="2723" spans="1:13" s="11" customFormat="1">
      <c r="A2723" s="8"/>
      <c r="B2723" s="8"/>
      <c r="C2723" s="8"/>
      <c r="D2723" s="8"/>
      <c r="E2723" s="121"/>
      <c r="F2723" s="18"/>
      <c r="G2723" s="117"/>
      <c r="H2723" s="8"/>
      <c r="I2723" s="8"/>
      <c r="J2723" s="8"/>
      <c r="K2723" s="10"/>
      <c r="L2723" s="10"/>
      <c r="M2723" s="19"/>
    </row>
    <row r="2724" spans="1:13" s="11" customFormat="1">
      <c r="A2724" s="8"/>
      <c r="B2724" s="8"/>
      <c r="C2724" s="8"/>
      <c r="D2724" s="8"/>
      <c r="E2724" s="18"/>
      <c r="F2724" s="18"/>
      <c r="G2724" s="117"/>
      <c r="H2724" s="20"/>
      <c r="I2724" s="10"/>
      <c r="J2724" s="10"/>
      <c r="K2724" s="10"/>
      <c r="L2724" s="10"/>
      <c r="M2724" s="19"/>
    </row>
    <row r="2725" spans="1:13" s="11" customFormat="1">
      <c r="A2725" s="8"/>
      <c r="B2725" s="8"/>
      <c r="C2725" s="8"/>
      <c r="D2725" s="8"/>
      <c r="E2725" s="122"/>
      <c r="F2725" s="18"/>
      <c r="G2725" s="120"/>
      <c r="H2725" s="20"/>
      <c r="I2725" s="10"/>
      <c r="J2725" s="10"/>
      <c r="K2725" s="10"/>
      <c r="L2725" s="10"/>
      <c r="M2725" s="19"/>
    </row>
    <row r="2726" spans="1:13" s="11" customFormat="1">
      <c r="A2726" s="8"/>
      <c r="B2726" s="8"/>
      <c r="C2726" s="8"/>
      <c r="D2726" s="8"/>
      <c r="E2726" s="18"/>
      <c r="F2726" s="18"/>
      <c r="G2726" s="117"/>
      <c r="H2726" s="20"/>
      <c r="I2726" s="117"/>
      <c r="J2726" s="117"/>
      <c r="K2726" s="10"/>
      <c r="L2726" s="10"/>
      <c r="M2726" s="19"/>
    </row>
    <row r="2727" spans="1:13" s="11" customFormat="1">
      <c r="A2727" s="8"/>
      <c r="B2727" s="128"/>
      <c r="C2727" s="8"/>
      <c r="D2727" s="8"/>
      <c r="E2727" s="18"/>
      <c r="F2727" s="18"/>
      <c r="G2727" s="117"/>
      <c r="H2727" s="8"/>
      <c r="I2727" s="8"/>
      <c r="J2727" s="8"/>
      <c r="K2727" s="19"/>
      <c r="L2727" s="19"/>
      <c r="M2727" s="19"/>
    </row>
    <row r="2728" spans="1:13" s="11" customFormat="1">
      <c r="A2728" s="127"/>
      <c r="B2728" s="8"/>
      <c r="C2728" s="8"/>
      <c r="D2728" s="8"/>
      <c r="E2728" s="18"/>
      <c r="F2728" s="18"/>
    </row>
    <row r="2729" spans="1:13" s="11" customFormat="1">
      <c r="A2729" s="8"/>
      <c r="B2729" s="8"/>
      <c r="C2729" s="8"/>
      <c r="D2729" s="8"/>
      <c r="E2729" s="18"/>
      <c r="F2729" s="18"/>
      <c r="G2729" s="8"/>
      <c r="H2729" s="8"/>
      <c r="I2729" s="117"/>
      <c r="J2729" s="120"/>
      <c r="K2729" s="8"/>
      <c r="L2729" s="8"/>
      <c r="M2729" s="19"/>
    </row>
    <row r="2730" spans="1:13" s="11" customFormat="1">
      <c r="A2730" s="8"/>
      <c r="B2730" s="8"/>
      <c r="C2730" s="8"/>
      <c r="D2730" s="8"/>
      <c r="E2730" s="18"/>
      <c r="F2730" s="18"/>
      <c r="G2730" s="8"/>
      <c r="H2730" s="8"/>
      <c r="I2730" s="117"/>
      <c r="J2730" s="120"/>
      <c r="K2730" s="8"/>
      <c r="L2730" s="8"/>
      <c r="M2730" s="19"/>
    </row>
    <row r="2731" spans="1:13" s="11" customFormat="1">
      <c r="A2731" s="8"/>
      <c r="B2731" s="8"/>
      <c r="C2731" s="8"/>
      <c r="D2731" s="8"/>
      <c r="E2731" s="18"/>
      <c r="F2731" s="18"/>
      <c r="G2731" s="10"/>
      <c r="H2731" s="10"/>
      <c r="I2731" s="10"/>
      <c r="J2731" s="10"/>
      <c r="K2731" s="19"/>
      <c r="L2731" s="8"/>
      <c r="M2731" s="19"/>
    </row>
    <row r="2732" spans="1:13" s="11" customFormat="1">
      <c r="A2732" s="87"/>
      <c r="B2732" s="87"/>
      <c r="C2732" s="8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</row>
    <row r="2733" spans="1:13" s="11" customFormat="1">
      <c r="A2733" s="8"/>
      <c r="B2733" s="8"/>
      <c r="C2733" s="8"/>
      <c r="D2733" s="8"/>
      <c r="E2733" s="18"/>
      <c r="F2733" s="18"/>
      <c r="G2733" s="117"/>
      <c r="H2733" s="8"/>
      <c r="I2733" s="10"/>
      <c r="J2733" s="10"/>
      <c r="K2733" s="10"/>
      <c r="L2733" s="10"/>
      <c r="M2733" s="20"/>
    </row>
    <row r="2734" spans="1:13" s="11" customFormat="1">
      <c r="A2734" s="8"/>
      <c r="B2734" s="8"/>
      <c r="C2734" s="87"/>
      <c r="D2734" s="8"/>
      <c r="E2734" s="18"/>
      <c r="F2734" s="18"/>
      <c r="G2734" s="117"/>
      <c r="H2734" s="8"/>
      <c r="I2734" s="117"/>
      <c r="J2734" s="117"/>
      <c r="K2734" s="10"/>
      <c r="L2734" s="10"/>
      <c r="M2734" s="19"/>
    </row>
    <row r="2735" spans="1:13" s="11" customFormat="1">
      <c r="A2735" s="8"/>
      <c r="B2735" s="8"/>
      <c r="C2735" s="8"/>
      <c r="D2735" s="8"/>
      <c r="E2735" s="121"/>
      <c r="F2735" s="18"/>
      <c r="G2735" s="117"/>
      <c r="H2735" s="8"/>
      <c r="I2735" s="8"/>
      <c r="J2735" s="8"/>
      <c r="K2735" s="10"/>
      <c r="L2735" s="10"/>
      <c r="M2735" s="19"/>
    </row>
    <row r="2736" spans="1:13" s="11" customFormat="1">
      <c r="A2736" s="8"/>
      <c r="B2736" s="8"/>
      <c r="C2736" s="8"/>
      <c r="D2736" s="8"/>
      <c r="E2736" s="121"/>
      <c r="F2736" s="18"/>
      <c r="G2736" s="117"/>
      <c r="H2736" s="8"/>
      <c r="I2736" s="8"/>
      <c r="J2736" s="8"/>
      <c r="K2736" s="10"/>
      <c r="L2736" s="10"/>
      <c r="M2736" s="19"/>
    </row>
    <row r="2737" spans="1:13" s="11" customFormat="1">
      <c r="A2737" s="8"/>
      <c r="B2737" s="8"/>
      <c r="C2737" s="8"/>
      <c r="D2737" s="8"/>
      <c r="E2737" s="18"/>
      <c r="F2737" s="18"/>
      <c r="G2737" s="117"/>
      <c r="H2737" s="20"/>
      <c r="I2737" s="10"/>
      <c r="J2737" s="10"/>
      <c r="K2737" s="10"/>
      <c r="L2737" s="10"/>
      <c r="M2737" s="19"/>
    </row>
    <row r="2738" spans="1:13" s="11" customFormat="1">
      <c r="A2738" s="8"/>
      <c r="B2738" s="8"/>
      <c r="C2738" s="8"/>
      <c r="D2738" s="8"/>
      <c r="E2738" s="18"/>
      <c r="F2738" s="18"/>
      <c r="G2738" s="120"/>
      <c r="H2738" s="20"/>
      <c r="I2738" s="10"/>
      <c r="J2738" s="10"/>
      <c r="K2738" s="10"/>
      <c r="L2738" s="10"/>
      <c r="M2738" s="19"/>
    </row>
    <row r="2739" spans="1:13" s="11" customFormat="1">
      <c r="A2739" s="8"/>
      <c r="B2739" s="8"/>
      <c r="C2739" s="8"/>
      <c r="D2739" s="8"/>
      <c r="E2739" s="18"/>
      <c r="F2739" s="18"/>
      <c r="G2739" s="117"/>
      <c r="H2739" s="20"/>
      <c r="I2739" s="117"/>
      <c r="J2739" s="117"/>
      <c r="K2739" s="10"/>
      <c r="L2739" s="10"/>
      <c r="M2739" s="19"/>
    </row>
    <row r="2740" spans="1:13" s="11" customFormat="1">
      <c r="A2740" s="8"/>
      <c r="B2740" s="128"/>
      <c r="C2740" s="8"/>
      <c r="D2740" s="8"/>
      <c r="E2740" s="18"/>
      <c r="F2740" s="18"/>
      <c r="G2740" s="117"/>
      <c r="H2740" s="8"/>
      <c r="I2740" s="8"/>
      <c r="J2740" s="8"/>
      <c r="K2740" s="19"/>
      <c r="L2740" s="19"/>
      <c r="M2740" s="19"/>
    </row>
    <row r="2741" spans="1:13" s="11" customFormat="1" ht="15.75" customHeight="1">
      <c r="A2741" s="127"/>
      <c r="B2741" s="8"/>
      <c r="C2741" s="8"/>
      <c r="D2741" s="8"/>
      <c r="E2741" s="18"/>
      <c r="F2741" s="18"/>
    </row>
    <row r="2742" spans="1:13" s="11" customFormat="1">
      <c r="A2742" s="8"/>
      <c r="B2742" s="8"/>
      <c r="C2742" s="8"/>
      <c r="D2742" s="8"/>
      <c r="E2742" s="18"/>
      <c r="F2742" s="18"/>
      <c r="G2742" s="8"/>
      <c r="H2742" s="8"/>
      <c r="I2742" s="117"/>
      <c r="J2742" s="120"/>
      <c r="K2742" s="8"/>
      <c r="L2742" s="8"/>
      <c r="M2742" s="19"/>
    </row>
    <row r="2743" spans="1:13" s="11" customFormat="1">
      <c r="A2743" s="8"/>
      <c r="B2743" s="8"/>
      <c r="C2743" s="8"/>
      <c r="D2743" s="8"/>
      <c r="E2743" s="18"/>
      <c r="F2743" s="18"/>
      <c r="G2743" s="8"/>
      <c r="H2743" s="8"/>
      <c r="I2743" s="117"/>
      <c r="J2743" s="120"/>
      <c r="K2743" s="8"/>
      <c r="L2743" s="8"/>
      <c r="M2743" s="19"/>
    </row>
    <row r="2744" spans="1:13" s="11" customFormat="1">
      <c r="A2744" s="8"/>
      <c r="B2744" s="8"/>
      <c r="C2744" s="8"/>
      <c r="D2744" s="8"/>
      <c r="E2744" s="18"/>
      <c r="F2744" s="18"/>
      <c r="G2744" s="10"/>
      <c r="H2744" s="10"/>
      <c r="I2744" s="10"/>
      <c r="J2744" s="10"/>
      <c r="K2744" s="19"/>
      <c r="L2744" s="8"/>
      <c r="M2744" s="19"/>
    </row>
    <row r="2745" spans="1:13" s="11" customFormat="1">
      <c r="A2745" s="8"/>
      <c r="B2745" s="8"/>
      <c r="C2745" s="8"/>
      <c r="D2745" s="8"/>
      <c r="E2745" s="18"/>
      <c r="F2745" s="18"/>
      <c r="G2745" s="117"/>
      <c r="H2745" s="8"/>
      <c r="I2745" s="10"/>
      <c r="J2745" s="10"/>
      <c r="K2745" s="10"/>
      <c r="L2745" s="10"/>
      <c r="M2745" s="20"/>
    </row>
    <row r="2746" spans="1:13" s="11" customFormat="1">
      <c r="A2746" s="8"/>
      <c r="B2746" s="8"/>
      <c r="C2746" s="8"/>
      <c r="D2746" s="8"/>
      <c r="E2746" s="18"/>
      <c r="F2746" s="18"/>
      <c r="G2746" s="117"/>
      <c r="H2746" s="8"/>
      <c r="I2746" s="117"/>
      <c r="J2746" s="117"/>
      <c r="K2746" s="10"/>
      <c r="L2746" s="10"/>
      <c r="M2746" s="19"/>
    </row>
    <row r="2747" spans="1:13" s="11" customFormat="1">
      <c r="A2747" s="8"/>
      <c r="B2747" s="8"/>
      <c r="C2747" s="8"/>
      <c r="D2747" s="8"/>
      <c r="E2747" s="121"/>
      <c r="F2747" s="18"/>
      <c r="G2747" s="117"/>
      <c r="H2747" s="8"/>
      <c r="I2747" s="8"/>
      <c r="J2747" s="8"/>
      <c r="K2747" s="10"/>
      <c r="L2747" s="10"/>
      <c r="M2747" s="19"/>
    </row>
    <row r="2748" spans="1:13" s="11" customFormat="1">
      <c r="A2748" s="8"/>
      <c r="B2748" s="8"/>
      <c r="C2748" s="8"/>
      <c r="D2748" s="8"/>
      <c r="E2748" s="121"/>
      <c r="F2748" s="18"/>
      <c r="G2748" s="117"/>
      <c r="H2748" s="8"/>
      <c r="I2748" s="8"/>
      <c r="J2748" s="8"/>
      <c r="K2748" s="10"/>
      <c r="L2748" s="10"/>
      <c r="M2748" s="19"/>
    </row>
    <row r="2749" spans="1:13" s="11" customFormat="1">
      <c r="A2749" s="8"/>
      <c r="B2749" s="8"/>
      <c r="C2749" s="8"/>
      <c r="D2749" s="8"/>
      <c r="E2749" s="18"/>
      <c r="F2749" s="18"/>
      <c r="G2749" s="117"/>
      <c r="H2749" s="20"/>
      <c r="I2749" s="10"/>
      <c r="J2749" s="10"/>
      <c r="K2749" s="10"/>
      <c r="L2749" s="10"/>
      <c r="M2749" s="19"/>
    </row>
    <row r="2750" spans="1:13" s="11" customFormat="1">
      <c r="A2750" s="8"/>
      <c r="B2750" s="8"/>
      <c r="C2750" s="8"/>
      <c r="D2750" s="8"/>
      <c r="E2750" s="18"/>
      <c r="F2750" s="18"/>
      <c r="G2750" s="120"/>
      <c r="H2750" s="20"/>
      <c r="I2750" s="10"/>
      <c r="J2750" s="10"/>
      <c r="K2750" s="10"/>
      <c r="L2750" s="10"/>
      <c r="M2750" s="19"/>
    </row>
    <row r="2751" spans="1:13" s="11" customFormat="1">
      <c r="A2751" s="8"/>
      <c r="B2751" s="8"/>
      <c r="C2751" s="8"/>
      <c r="D2751" s="8"/>
      <c r="E2751" s="18"/>
      <c r="F2751" s="18"/>
      <c r="G2751" s="117"/>
      <c r="H2751" s="20"/>
      <c r="I2751" s="117"/>
      <c r="J2751" s="117"/>
      <c r="K2751" s="10"/>
      <c r="L2751" s="10"/>
      <c r="M2751" s="19"/>
    </row>
    <row r="2752" spans="1:13" s="11" customFormat="1">
      <c r="A2752" s="8"/>
      <c r="B2752" s="128"/>
      <c r="C2752" s="8"/>
      <c r="D2752" s="8"/>
      <c r="E2752" s="18"/>
      <c r="F2752" s="18"/>
      <c r="G2752" s="117"/>
      <c r="H2752" s="8"/>
      <c r="I2752" s="8"/>
      <c r="J2752" s="8"/>
      <c r="K2752" s="19"/>
      <c r="L2752" s="19"/>
      <c r="M2752" s="19"/>
    </row>
    <row r="2753" spans="1:13" s="11" customFormat="1" ht="16.5" customHeight="1">
      <c r="A2753" s="127"/>
      <c r="B2753" s="8"/>
      <c r="C2753" s="8"/>
      <c r="D2753" s="8"/>
      <c r="E2753" s="18"/>
      <c r="F2753" s="18"/>
    </row>
    <row r="2754" spans="1:13" s="11" customFormat="1">
      <c r="A2754" s="8"/>
      <c r="B2754" s="8"/>
      <c r="C2754" s="8"/>
      <c r="D2754" s="8"/>
      <c r="E2754" s="18"/>
      <c r="F2754" s="18"/>
      <c r="G2754" s="8"/>
      <c r="H2754" s="8"/>
      <c r="I2754" s="117"/>
      <c r="J2754" s="120"/>
      <c r="K2754" s="8"/>
      <c r="L2754" s="8"/>
      <c r="M2754" s="19"/>
    </row>
    <row r="2755" spans="1:13" s="11" customFormat="1">
      <c r="A2755" s="8"/>
      <c r="B2755" s="8"/>
      <c r="C2755" s="8"/>
      <c r="D2755" s="8"/>
      <c r="E2755" s="18"/>
      <c r="F2755" s="18"/>
      <c r="G2755" s="8"/>
      <c r="H2755" s="8"/>
      <c r="I2755" s="117"/>
      <c r="J2755" s="120"/>
      <c r="K2755" s="8"/>
      <c r="L2755" s="8"/>
      <c r="M2755" s="19"/>
    </row>
    <row r="2756" spans="1:13" s="11" customFormat="1">
      <c r="A2756" s="8"/>
      <c r="B2756" s="8"/>
      <c r="C2756" s="8"/>
      <c r="D2756" s="8"/>
      <c r="E2756" s="18"/>
      <c r="F2756" s="18"/>
      <c r="G2756" s="10"/>
      <c r="H2756" s="10"/>
      <c r="I2756" s="10"/>
      <c r="J2756" s="10"/>
      <c r="K2756" s="19"/>
      <c r="L2756" s="8"/>
      <c r="M2756" s="19"/>
    </row>
    <row r="2757" spans="1:13" s="11" customFormat="1">
      <c r="A2757" s="8"/>
      <c r="B2757" s="8"/>
      <c r="C2757" s="8"/>
      <c r="D2757" s="8"/>
      <c r="E2757" s="18"/>
      <c r="F2757" s="18"/>
      <c r="G2757" s="117"/>
      <c r="H2757" s="8"/>
      <c r="I2757" s="10"/>
      <c r="J2757" s="10"/>
      <c r="K2757" s="10"/>
      <c r="L2757" s="10"/>
      <c r="M2757" s="20"/>
    </row>
    <row r="2758" spans="1:13" s="11" customFormat="1">
      <c r="A2758" s="8"/>
      <c r="B2758" s="8"/>
      <c r="C2758" s="8"/>
      <c r="D2758" s="8"/>
      <c r="E2758" s="18"/>
      <c r="F2758" s="18"/>
      <c r="G2758" s="117"/>
      <c r="H2758" s="8"/>
      <c r="I2758" s="117"/>
      <c r="J2758" s="117"/>
      <c r="K2758" s="10"/>
      <c r="L2758" s="10"/>
      <c r="M2758" s="19"/>
    </row>
    <row r="2759" spans="1:13" s="11" customFormat="1">
      <c r="A2759" s="8"/>
      <c r="B2759" s="8"/>
      <c r="C2759" s="8"/>
      <c r="D2759" s="8"/>
      <c r="E2759" s="121"/>
      <c r="F2759" s="18"/>
      <c r="G2759" s="117"/>
      <c r="H2759" s="8"/>
      <c r="I2759" s="8"/>
      <c r="J2759" s="8"/>
      <c r="K2759" s="10"/>
      <c r="L2759" s="10"/>
      <c r="M2759" s="19"/>
    </row>
    <row r="2760" spans="1:13" s="11" customFormat="1">
      <c r="A2760" s="8"/>
      <c r="B2760" s="8"/>
      <c r="C2760" s="8"/>
      <c r="D2760" s="8"/>
      <c r="E2760" s="121"/>
      <c r="F2760" s="18"/>
      <c r="G2760" s="117"/>
      <c r="H2760" s="8"/>
      <c r="I2760" s="8"/>
      <c r="J2760" s="8"/>
      <c r="K2760" s="10"/>
      <c r="L2760" s="10"/>
      <c r="M2760" s="19"/>
    </row>
    <row r="2761" spans="1:13" s="11" customFormat="1">
      <c r="A2761" s="8"/>
      <c r="B2761" s="8"/>
      <c r="C2761" s="8"/>
      <c r="D2761" s="8"/>
      <c r="E2761" s="18"/>
      <c r="F2761" s="18"/>
      <c r="G2761" s="117"/>
      <c r="H2761" s="20"/>
      <c r="I2761" s="10"/>
      <c r="J2761" s="10"/>
      <c r="K2761" s="10"/>
      <c r="L2761" s="10"/>
      <c r="M2761" s="19"/>
    </row>
    <row r="2762" spans="1:13" s="11" customFormat="1">
      <c r="A2762" s="8"/>
      <c r="B2762" s="8"/>
      <c r="C2762" s="8"/>
      <c r="D2762" s="8"/>
      <c r="E2762" s="18"/>
      <c r="F2762" s="18"/>
      <c r="G2762" s="120"/>
      <c r="H2762" s="20"/>
      <c r="I2762" s="10"/>
      <c r="J2762" s="10"/>
      <c r="K2762" s="10"/>
      <c r="L2762" s="10"/>
      <c r="M2762" s="19"/>
    </row>
    <row r="2763" spans="1:13" s="11" customFormat="1">
      <c r="A2763" s="8"/>
      <c r="B2763" s="8"/>
      <c r="C2763" s="8"/>
      <c r="D2763" s="8"/>
      <c r="E2763" s="18"/>
      <c r="F2763" s="18"/>
      <c r="G2763" s="117"/>
      <c r="H2763" s="20"/>
      <c r="I2763" s="117"/>
      <c r="J2763" s="117"/>
      <c r="K2763" s="10"/>
      <c r="L2763" s="10"/>
      <c r="M2763" s="19"/>
    </row>
    <row r="2764" spans="1:13" s="11" customFormat="1">
      <c r="A2764" s="8"/>
      <c r="B2764" s="128"/>
      <c r="C2764" s="8"/>
      <c r="D2764" s="8"/>
      <c r="E2764" s="18"/>
      <c r="F2764" s="18"/>
      <c r="G2764" s="117"/>
      <c r="H2764" s="8"/>
      <c r="I2764" s="8"/>
      <c r="J2764" s="8"/>
      <c r="K2764" s="19"/>
      <c r="L2764" s="19"/>
      <c r="M2764" s="19"/>
    </row>
    <row r="2765" spans="1:13" s="11" customFormat="1">
      <c r="C2765" s="8"/>
    </row>
    <row r="2766" spans="1:13" s="11" customFormat="1">
      <c r="C2766" s="8"/>
    </row>
    <row r="2767" spans="1:13" s="11" customFormat="1">
      <c r="A2767" s="87"/>
      <c r="B2767" s="87"/>
      <c r="C2767" s="8"/>
      <c r="D2767" s="87"/>
      <c r="E2767" s="87"/>
      <c r="F2767" s="87"/>
      <c r="G2767" s="87"/>
      <c r="H2767" s="87"/>
      <c r="I2767" s="87"/>
      <c r="J2767" s="87"/>
      <c r="K2767" s="87"/>
      <c r="L2767" s="87"/>
      <c r="M2767" s="87"/>
    </row>
    <row r="2768" spans="1:13" s="11" customFormat="1" ht="16.5" customHeight="1">
      <c r="A2768" s="127"/>
      <c r="B2768" s="8"/>
      <c r="C2768" s="8"/>
      <c r="D2768" s="8"/>
      <c r="E2768" s="18"/>
      <c r="F2768" s="18"/>
    </row>
    <row r="2769" spans="1:13" s="11" customFormat="1">
      <c r="A2769" s="8"/>
      <c r="B2769" s="8"/>
      <c r="C2769" s="87"/>
      <c r="D2769" s="8"/>
      <c r="E2769" s="18"/>
      <c r="F2769" s="18"/>
      <c r="G2769" s="8"/>
      <c r="H2769" s="8"/>
      <c r="I2769" s="117"/>
      <c r="J2769" s="120"/>
      <c r="K2769" s="8"/>
      <c r="L2769" s="8"/>
      <c r="M2769" s="19"/>
    </row>
    <row r="2770" spans="1:13" s="11" customFormat="1">
      <c r="A2770" s="8"/>
      <c r="B2770" s="8"/>
      <c r="C2770" s="8"/>
      <c r="D2770" s="8"/>
      <c r="E2770" s="18"/>
      <c r="F2770" s="18"/>
      <c r="G2770" s="8"/>
      <c r="H2770" s="8"/>
      <c r="I2770" s="117"/>
      <c r="J2770" s="120"/>
      <c r="K2770" s="8"/>
      <c r="L2770" s="8"/>
      <c r="M2770" s="19"/>
    </row>
    <row r="2771" spans="1:13" s="11" customFormat="1">
      <c r="A2771" s="8"/>
      <c r="B2771" s="8"/>
      <c r="C2771" s="8"/>
      <c r="D2771" s="8"/>
      <c r="E2771" s="18"/>
      <c r="F2771" s="18"/>
      <c r="G2771" s="10"/>
      <c r="H2771" s="10"/>
      <c r="I2771" s="10"/>
      <c r="J2771" s="10"/>
      <c r="K2771" s="19"/>
      <c r="L2771" s="8"/>
      <c r="M2771" s="19"/>
    </row>
    <row r="2772" spans="1:13" s="11" customFormat="1">
      <c r="A2772" s="8"/>
      <c r="B2772" s="8"/>
      <c r="C2772" s="8"/>
      <c r="D2772" s="8"/>
      <c r="E2772" s="18"/>
      <c r="F2772" s="18"/>
      <c r="G2772" s="117"/>
      <c r="H2772" s="8"/>
      <c r="I2772" s="10"/>
      <c r="J2772" s="10"/>
      <c r="K2772" s="10"/>
      <c r="L2772" s="10"/>
      <c r="M2772" s="20"/>
    </row>
    <row r="2773" spans="1:13" s="11" customFormat="1">
      <c r="A2773" s="8"/>
      <c r="B2773" s="8"/>
      <c r="C2773" s="8"/>
      <c r="D2773" s="8"/>
      <c r="E2773" s="18"/>
      <c r="F2773" s="18"/>
      <c r="G2773" s="117"/>
      <c r="H2773" s="8"/>
      <c r="I2773" s="117"/>
      <c r="J2773" s="117"/>
      <c r="K2773" s="10"/>
      <c r="L2773" s="10"/>
      <c r="M2773" s="19"/>
    </row>
    <row r="2774" spans="1:13" s="11" customFormat="1">
      <c r="A2774" s="8"/>
      <c r="B2774" s="8"/>
      <c r="C2774" s="8"/>
      <c r="D2774" s="8"/>
      <c r="E2774" s="121"/>
      <c r="F2774" s="18"/>
      <c r="G2774" s="117"/>
      <c r="H2774" s="8"/>
      <c r="I2774" s="8"/>
      <c r="J2774" s="8"/>
      <c r="K2774" s="10"/>
      <c r="L2774" s="10"/>
      <c r="M2774" s="19"/>
    </row>
    <row r="2775" spans="1:13" s="11" customFormat="1">
      <c r="A2775" s="8"/>
      <c r="B2775" s="8"/>
      <c r="C2775" s="8"/>
      <c r="D2775" s="8"/>
      <c r="E2775" s="121"/>
      <c r="F2775" s="18"/>
      <c r="G2775" s="117"/>
      <c r="H2775" s="8"/>
      <c r="I2775" s="8"/>
      <c r="J2775" s="8"/>
      <c r="K2775" s="10"/>
      <c r="L2775" s="10"/>
      <c r="M2775" s="19"/>
    </row>
    <row r="2776" spans="1:13" s="11" customFormat="1">
      <c r="A2776" s="8"/>
      <c r="B2776" s="8"/>
      <c r="C2776" s="8"/>
      <c r="D2776" s="8"/>
      <c r="E2776" s="18"/>
      <c r="F2776" s="18"/>
      <c r="G2776" s="117"/>
      <c r="H2776" s="20"/>
      <c r="I2776" s="10"/>
      <c r="J2776" s="10"/>
      <c r="K2776" s="10"/>
      <c r="L2776" s="10"/>
      <c r="M2776" s="19"/>
    </row>
    <row r="2777" spans="1:13" s="11" customFormat="1">
      <c r="A2777" s="8"/>
      <c r="B2777" s="8"/>
      <c r="C2777" s="8"/>
      <c r="D2777" s="8"/>
      <c r="E2777" s="18"/>
      <c r="F2777" s="18"/>
      <c r="G2777" s="120"/>
      <c r="H2777" s="20"/>
      <c r="I2777" s="10"/>
      <c r="J2777" s="10"/>
      <c r="K2777" s="10"/>
      <c r="L2777" s="10"/>
      <c r="M2777" s="19"/>
    </row>
    <row r="2778" spans="1:13" s="11" customFormat="1">
      <c r="A2778" s="8"/>
      <c r="B2778" s="8"/>
      <c r="C2778" s="8"/>
      <c r="D2778" s="8"/>
      <c r="E2778" s="18"/>
      <c r="F2778" s="18"/>
      <c r="G2778" s="117"/>
      <c r="H2778" s="20"/>
      <c r="I2778" s="117"/>
      <c r="J2778" s="117"/>
      <c r="K2778" s="10"/>
      <c r="L2778" s="10"/>
      <c r="M2778" s="19"/>
    </row>
    <row r="2779" spans="1:13" s="11" customFormat="1">
      <c r="A2779" s="8"/>
      <c r="B2779" s="128"/>
      <c r="C2779" s="8"/>
      <c r="D2779" s="8"/>
      <c r="E2779" s="18"/>
      <c r="F2779" s="18"/>
      <c r="G2779" s="117"/>
      <c r="H2779" s="8"/>
      <c r="I2779" s="8"/>
      <c r="J2779" s="8"/>
      <c r="K2779" s="19"/>
      <c r="L2779" s="19"/>
      <c r="M2779" s="19"/>
    </row>
    <row r="2780" spans="1:13" s="11" customFormat="1" ht="16.5" customHeight="1">
      <c r="A2780" s="127"/>
      <c r="B2780" s="8"/>
      <c r="C2780" s="8"/>
      <c r="D2780" s="8"/>
      <c r="E2780" s="18"/>
      <c r="F2780" s="18"/>
    </row>
    <row r="2781" spans="1:13" s="11" customFormat="1">
      <c r="A2781" s="8"/>
      <c r="B2781" s="8"/>
      <c r="C2781" s="8"/>
      <c r="D2781" s="8"/>
      <c r="E2781" s="18"/>
      <c r="F2781" s="18"/>
      <c r="G2781" s="8"/>
      <c r="H2781" s="8"/>
      <c r="I2781" s="117"/>
      <c r="J2781" s="120"/>
      <c r="K2781" s="8"/>
      <c r="L2781" s="8"/>
      <c r="M2781" s="19"/>
    </row>
    <row r="2782" spans="1:13" s="11" customFormat="1">
      <c r="A2782" s="8"/>
      <c r="B2782" s="8"/>
      <c r="C2782" s="8"/>
      <c r="D2782" s="8"/>
      <c r="E2782" s="18"/>
      <c r="F2782" s="18"/>
      <c r="G2782" s="8"/>
      <c r="H2782" s="8"/>
      <c r="I2782" s="117"/>
      <c r="J2782" s="120"/>
      <c r="K2782" s="8"/>
      <c r="L2782" s="8"/>
      <c r="M2782" s="19"/>
    </row>
    <row r="2783" spans="1:13" s="11" customFormat="1">
      <c r="A2783" s="8"/>
      <c r="B2783" s="8"/>
      <c r="C2783" s="8"/>
      <c r="D2783" s="8"/>
      <c r="E2783" s="18"/>
      <c r="F2783" s="18"/>
      <c r="G2783" s="10"/>
      <c r="H2783" s="10"/>
      <c r="I2783" s="10"/>
      <c r="J2783" s="10"/>
      <c r="K2783" s="19"/>
      <c r="L2783" s="8"/>
      <c r="M2783" s="19"/>
    </row>
    <row r="2784" spans="1:13" s="11" customFormat="1">
      <c r="A2784" s="8"/>
      <c r="B2784" s="8"/>
      <c r="C2784" s="8"/>
      <c r="D2784" s="8"/>
      <c r="E2784" s="18"/>
      <c r="F2784" s="18"/>
      <c r="G2784" s="117"/>
      <c r="H2784" s="8"/>
      <c r="I2784" s="10"/>
      <c r="J2784" s="10"/>
      <c r="K2784" s="10"/>
      <c r="L2784" s="10"/>
      <c r="M2784" s="20"/>
    </row>
    <row r="2785" spans="1:13" s="11" customFormat="1">
      <c r="A2785" s="8"/>
      <c r="B2785" s="8"/>
      <c r="C2785" s="8"/>
      <c r="D2785" s="8"/>
      <c r="E2785" s="18"/>
      <c r="F2785" s="18"/>
      <c r="G2785" s="117"/>
      <c r="H2785" s="8"/>
      <c r="I2785" s="117"/>
      <c r="J2785" s="117"/>
      <c r="K2785" s="10"/>
      <c r="L2785" s="10"/>
      <c r="M2785" s="19"/>
    </row>
    <row r="2786" spans="1:13" s="11" customFormat="1">
      <c r="A2786" s="8"/>
      <c r="B2786" s="8"/>
      <c r="C2786" s="8"/>
      <c r="D2786" s="8"/>
      <c r="E2786" s="121"/>
      <c r="F2786" s="18"/>
      <c r="G2786" s="117"/>
      <c r="H2786" s="8"/>
      <c r="I2786" s="8"/>
      <c r="J2786" s="8"/>
      <c r="K2786" s="10"/>
      <c r="L2786" s="10"/>
      <c r="M2786" s="19"/>
    </row>
    <row r="2787" spans="1:13" s="11" customFormat="1">
      <c r="A2787" s="8"/>
      <c r="B2787" s="8"/>
      <c r="C2787" s="8"/>
      <c r="D2787" s="8"/>
      <c r="E2787" s="121"/>
      <c r="F2787" s="18"/>
      <c r="G2787" s="117"/>
      <c r="H2787" s="8"/>
      <c r="I2787" s="8"/>
      <c r="J2787" s="8"/>
      <c r="K2787" s="10"/>
      <c r="L2787" s="10"/>
      <c r="M2787" s="19"/>
    </row>
    <row r="2788" spans="1:13" s="11" customFormat="1">
      <c r="A2788" s="8"/>
      <c r="B2788" s="8"/>
      <c r="C2788" s="8"/>
      <c r="D2788" s="8"/>
      <c r="E2788" s="18"/>
      <c r="F2788" s="18"/>
      <c r="G2788" s="117"/>
      <c r="H2788" s="20"/>
      <c r="I2788" s="10"/>
      <c r="J2788" s="10"/>
      <c r="K2788" s="10"/>
      <c r="L2788" s="10"/>
      <c r="M2788" s="19"/>
    </row>
    <row r="2789" spans="1:13" s="11" customFormat="1">
      <c r="A2789" s="8"/>
      <c r="B2789" s="8"/>
      <c r="C2789" s="8"/>
      <c r="D2789" s="8"/>
      <c r="E2789" s="18"/>
      <c r="F2789" s="18"/>
      <c r="G2789" s="120"/>
      <c r="H2789" s="20"/>
      <c r="I2789" s="10"/>
      <c r="J2789" s="10"/>
      <c r="K2789" s="10"/>
      <c r="L2789" s="10"/>
      <c r="M2789" s="19"/>
    </row>
    <row r="2790" spans="1:13" s="11" customFormat="1">
      <c r="A2790" s="8"/>
      <c r="B2790" s="8"/>
      <c r="C2790" s="8"/>
      <c r="D2790" s="8"/>
      <c r="E2790" s="18"/>
      <c r="F2790" s="18"/>
      <c r="G2790" s="117"/>
      <c r="H2790" s="20"/>
      <c r="I2790" s="117"/>
      <c r="J2790" s="117"/>
      <c r="K2790" s="10"/>
      <c r="L2790" s="10"/>
      <c r="M2790" s="19"/>
    </row>
    <row r="2791" spans="1:13" s="11" customFormat="1">
      <c r="A2791" s="8"/>
      <c r="B2791" s="128"/>
      <c r="C2791" s="8"/>
      <c r="D2791" s="8"/>
      <c r="E2791" s="18"/>
      <c r="F2791" s="18"/>
      <c r="G2791" s="117"/>
      <c r="H2791" s="8"/>
      <c r="I2791" s="8"/>
      <c r="J2791" s="8"/>
      <c r="K2791" s="19"/>
      <c r="L2791" s="19"/>
      <c r="M2791" s="19"/>
    </row>
    <row r="2792" spans="1:13" s="11" customFormat="1" ht="16.5" customHeight="1">
      <c r="A2792" s="127"/>
      <c r="B2792" s="8"/>
      <c r="C2792" s="8"/>
      <c r="D2792" s="8"/>
      <c r="E2792" s="18"/>
      <c r="F2792" s="18"/>
    </row>
    <row r="2793" spans="1:13" s="11" customFormat="1">
      <c r="A2793" s="8"/>
      <c r="B2793" s="8"/>
      <c r="C2793" s="8"/>
      <c r="D2793" s="8"/>
      <c r="E2793" s="18"/>
      <c r="F2793" s="18"/>
      <c r="G2793" s="8"/>
      <c r="H2793" s="8"/>
      <c r="I2793" s="117"/>
      <c r="J2793" s="120"/>
      <c r="K2793" s="8"/>
      <c r="L2793" s="8"/>
      <c r="M2793" s="19"/>
    </row>
    <row r="2794" spans="1:13" s="11" customFormat="1">
      <c r="A2794" s="8"/>
      <c r="B2794" s="8"/>
      <c r="C2794" s="8"/>
      <c r="D2794" s="8"/>
      <c r="E2794" s="18"/>
      <c r="F2794" s="18"/>
      <c r="G2794" s="8"/>
      <c r="H2794" s="8"/>
      <c r="I2794" s="117"/>
      <c r="J2794" s="120"/>
      <c r="K2794" s="8"/>
      <c r="L2794" s="8"/>
      <c r="M2794" s="19"/>
    </row>
    <row r="2795" spans="1:13" s="11" customFormat="1">
      <c r="A2795" s="8"/>
      <c r="B2795" s="8"/>
      <c r="C2795" s="8"/>
      <c r="D2795" s="8"/>
      <c r="E2795" s="18"/>
      <c r="F2795" s="18"/>
      <c r="G2795" s="10"/>
      <c r="H2795" s="10"/>
      <c r="I2795" s="10"/>
      <c r="J2795" s="10"/>
      <c r="K2795" s="19"/>
      <c r="L2795" s="8"/>
      <c r="M2795" s="19"/>
    </row>
    <row r="2796" spans="1:13" s="11" customFormat="1">
      <c r="A2796" s="8"/>
      <c r="B2796" s="8"/>
      <c r="C2796" s="8"/>
      <c r="D2796" s="8"/>
      <c r="E2796" s="18"/>
      <c r="F2796" s="18"/>
      <c r="G2796" s="117"/>
      <c r="H2796" s="8"/>
      <c r="I2796" s="10"/>
      <c r="J2796" s="10"/>
      <c r="K2796" s="10"/>
      <c r="L2796" s="10"/>
      <c r="M2796" s="20"/>
    </row>
    <row r="2797" spans="1:13" s="11" customFormat="1">
      <c r="A2797" s="8"/>
      <c r="B2797" s="8"/>
      <c r="C2797" s="8"/>
      <c r="D2797" s="8"/>
      <c r="E2797" s="18"/>
      <c r="F2797" s="18"/>
      <c r="G2797" s="117"/>
      <c r="H2797" s="8"/>
      <c r="I2797" s="117"/>
      <c r="J2797" s="117"/>
      <c r="K2797" s="10"/>
      <c r="L2797" s="10"/>
      <c r="M2797" s="19"/>
    </row>
    <row r="2798" spans="1:13" s="11" customFormat="1">
      <c r="A2798" s="8"/>
      <c r="B2798" s="8"/>
      <c r="C2798" s="8"/>
      <c r="D2798" s="8"/>
      <c r="E2798" s="121"/>
      <c r="F2798" s="18"/>
      <c r="G2798" s="117"/>
      <c r="H2798" s="8"/>
      <c r="I2798" s="8"/>
      <c r="J2798" s="8"/>
      <c r="K2798" s="10"/>
      <c r="L2798" s="10"/>
      <c r="M2798" s="19"/>
    </row>
    <row r="2799" spans="1:13" s="11" customFormat="1">
      <c r="A2799" s="8"/>
      <c r="B2799" s="8"/>
      <c r="C2799" s="8"/>
      <c r="D2799" s="8"/>
      <c r="E2799" s="121"/>
      <c r="F2799" s="18"/>
      <c r="G2799" s="117"/>
      <c r="H2799" s="8"/>
      <c r="I2799" s="8"/>
      <c r="J2799" s="8"/>
      <c r="K2799" s="10"/>
      <c r="L2799" s="10"/>
      <c r="M2799" s="19"/>
    </row>
    <row r="2800" spans="1:13" s="11" customFormat="1">
      <c r="A2800" s="8"/>
      <c r="B2800" s="8"/>
      <c r="C2800" s="8"/>
      <c r="D2800" s="8"/>
      <c r="E2800" s="18"/>
      <c r="F2800" s="18"/>
      <c r="G2800" s="117"/>
      <c r="H2800" s="20"/>
      <c r="I2800" s="10"/>
      <c r="J2800" s="10"/>
      <c r="K2800" s="10"/>
      <c r="L2800" s="10"/>
      <c r="M2800" s="19"/>
    </row>
    <row r="2801" spans="1:13" s="11" customFormat="1">
      <c r="A2801" s="8"/>
      <c r="B2801" s="8"/>
      <c r="C2801" s="8"/>
      <c r="D2801" s="8"/>
      <c r="E2801" s="18"/>
      <c r="F2801" s="18"/>
      <c r="G2801" s="120"/>
      <c r="H2801" s="20"/>
      <c r="I2801" s="10"/>
      <c r="J2801" s="10"/>
      <c r="K2801" s="10"/>
      <c r="L2801" s="10"/>
      <c r="M2801" s="19"/>
    </row>
    <row r="2802" spans="1:13" s="11" customFormat="1">
      <c r="A2802" s="87"/>
      <c r="B2802" s="87"/>
      <c r="C2802" s="8"/>
      <c r="D2802" s="87"/>
      <c r="E2802" s="87"/>
      <c r="F2802" s="87"/>
      <c r="G2802" s="87"/>
      <c r="H2802" s="87"/>
      <c r="I2802" s="87"/>
      <c r="J2802" s="87"/>
      <c r="K2802" s="87"/>
      <c r="L2802" s="87"/>
      <c r="M2802" s="87"/>
    </row>
    <row r="2803" spans="1:13" s="11" customFormat="1">
      <c r="A2803" s="8"/>
      <c r="B2803" s="8"/>
      <c r="C2803" s="8"/>
      <c r="D2803" s="8"/>
      <c r="E2803" s="18"/>
      <c r="F2803" s="18"/>
      <c r="G2803" s="117"/>
      <c r="H2803" s="20"/>
      <c r="I2803" s="117"/>
      <c r="J2803" s="117"/>
      <c r="K2803" s="10"/>
      <c r="L2803" s="10"/>
      <c r="M2803" s="19"/>
    </row>
    <row r="2804" spans="1:13" s="11" customFormat="1">
      <c r="A2804" s="8"/>
      <c r="B2804" s="128"/>
      <c r="C2804" s="87"/>
      <c r="D2804" s="8"/>
      <c r="E2804" s="18"/>
      <c r="F2804" s="18"/>
      <c r="G2804" s="117"/>
      <c r="H2804" s="8"/>
      <c r="I2804" s="8"/>
      <c r="J2804" s="8"/>
      <c r="K2804" s="19"/>
      <c r="L2804" s="19"/>
      <c r="M2804" s="19"/>
    </row>
    <row r="2805" spans="1:13" s="11" customFormat="1" ht="16.5" customHeight="1">
      <c r="A2805" s="127"/>
      <c r="B2805" s="8"/>
      <c r="C2805" s="8"/>
      <c r="D2805" s="8"/>
      <c r="E2805" s="18"/>
      <c r="F2805" s="18"/>
    </row>
    <row r="2806" spans="1:13" s="11" customFormat="1">
      <c r="A2806" s="8"/>
      <c r="B2806" s="8"/>
      <c r="C2806" s="8"/>
      <c r="D2806" s="8"/>
      <c r="E2806" s="18"/>
      <c r="F2806" s="18"/>
      <c r="G2806" s="8"/>
      <c r="H2806" s="8"/>
      <c r="I2806" s="117"/>
      <c r="J2806" s="120"/>
      <c r="K2806" s="8"/>
      <c r="L2806" s="8"/>
      <c r="M2806" s="19"/>
    </row>
    <row r="2807" spans="1:13" s="11" customFormat="1">
      <c r="A2807" s="8"/>
      <c r="B2807" s="8"/>
      <c r="C2807" s="8"/>
      <c r="D2807" s="8"/>
      <c r="E2807" s="18"/>
      <c r="F2807" s="18"/>
      <c r="G2807" s="8"/>
      <c r="H2807" s="8"/>
      <c r="I2807" s="117"/>
      <c r="J2807" s="120"/>
      <c r="K2807" s="8"/>
      <c r="L2807" s="8"/>
      <c r="M2807" s="19"/>
    </row>
    <row r="2808" spans="1:13" s="11" customFormat="1">
      <c r="A2808" s="8"/>
      <c r="B2808" s="8"/>
      <c r="C2808" s="8"/>
      <c r="D2808" s="8"/>
      <c r="E2808" s="18"/>
      <c r="F2808" s="18"/>
      <c r="G2808" s="10"/>
      <c r="H2808" s="10"/>
      <c r="I2808" s="10"/>
      <c r="J2808" s="10"/>
      <c r="K2808" s="19"/>
      <c r="L2808" s="8"/>
      <c r="M2808" s="19"/>
    </row>
    <row r="2809" spans="1:13" s="11" customFormat="1">
      <c r="A2809" s="8"/>
      <c r="B2809" s="8"/>
      <c r="C2809" s="8"/>
      <c r="D2809" s="8"/>
      <c r="E2809" s="18"/>
      <c r="F2809" s="18"/>
      <c r="G2809" s="117"/>
      <c r="H2809" s="8"/>
      <c r="I2809" s="10"/>
      <c r="J2809" s="10"/>
      <c r="K2809" s="10"/>
      <c r="L2809" s="10"/>
      <c r="M2809" s="20"/>
    </row>
    <row r="2810" spans="1:13" s="11" customFormat="1">
      <c r="A2810" s="8"/>
      <c r="B2810" s="8"/>
      <c r="C2810" s="8"/>
      <c r="D2810" s="8"/>
      <c r="E2810" s="18"/>
      <c r="F2810" s="18"/>
      <c r="G2810" s="117"/>
      <c r="H2810" s="8"/>
      <c r="I2810" s="117"/>
      <c r="J2810" s="117"/>
      <c r="K2810" s="10"/>
      <c r="L2810" s="10"/>
      <c r="M2810" s="19"/>
    </row>
    <row r="2811" spans="1:13" s="11" customFormat="1">
      <c r="A2811" s="8"/>
      <c r="B2811" s="8"/>
      <c r="C2811" s="8"/>
      <c r="D2811" s="8"/>
      <c r="E2811" s="121"/>
      <c r="F2811" s="18"/>
      <c r="G2811" s="117"/>
      <c r="H2811" s="8"/>
      <c r="I2811" s="8"/>
      <c r="J2811" s="8"/>
      <c r="K2811" s="10"/>
      <c r="L2811" s="10"/>
      <c r="M2811" s="19"/>
    </row>
    <row r="2812" spans="1:13" s="11" customFormat="1">
      <c r="A2812" s="8"/>
      <c r="B2812" s="8"/>
      <c r="C2812" s="8"/>
      <c r="D2812" s="8"/>
      <c r="E2812" s="121"/>
      <c r="F2812" s="18"/>
      <c r="G2812" s="117"/>
      <c r="H2812" s="8"/>
      <c r="I2812" s="8"/>
      <c r="J2812" s="8"/>
      <c r="K2812" s="10"/>
      <c r="L2812" s="10"/>
      <c r="M2812" s="19"/>
    </row>
    <row r="2813" spans="1:13" s="11" customFormat="1">
      <c r="A2813" s="8"/>
      <c r="B2813" s="8"/>
      <c r="C2813" s="8"/>
      <c r="D2813" s="8"/>
      <c r="E2813" s="18"/>
      <c r="F2813" s="18"/>
      <c r="G2813" s="117"/>
      <c r="H2813" s="20"/>
      <c r="I2813" s="10"/>
      <c r="J2813" s="10"/>
      <c r="K2813" s="10"/>
      <c r="L2813" s="10"/>
      <c r="M2813" s="19"/>
    </row>
    <row r="2814" spans="1:13" s="11" customFormat="1">
      <c r="A2814" s="8"/>
      <c r="B2814" s="8"/>
      <c r="C2814" s="8"/>
      <c r="D2814" s="8"/>
      <c r="E2814" s="18"/>
      <c r="F2814" s="18"/>
      <c r="G2814" s="120"/>
      <c r="H2814" s="20"/>
      <c r="I2814" s="10"/>
      <c r="J2814" s="10"/>
      <c r="K2814" s="10"/>
      <c r="L2814" s="10"/>
      <c r="M2814" s="19"/>
    </row>
    <row r="2815" spans="1:13" s="11" customFormat="1">
      <c r="A2815" s="8"/>
      <c r="B2815" s="8"/>
      <c r="C2815" s="8"/>
      <c r="D2815" s="8"/>
      <c r="E2815" s="18"/>
      <c r="F2815" s="18"/>
      <c r="G2815" s="117"/>
      <c r="H2815" s="20"/>
      <c r="I2815" s="117"/>
      <c r="J2815" s="117"/>
      <c r="K2815" s="10"/>
      <c r="L2815" s="10"/>
      <c r="M2815" s="19"/>
    </row>
    <row r="2816" spans="1:13" s="11" customFormat="1">
      <c r="A2816" s="8"/>
      <c r="B2816" s="128"/>
      <c r="C2816" s="8"/>
      <c r="D2816" s="8"/>
      <c r="E2816" s="18"/>
      <c r="F2816" s="18"/>
      <c r="G2816" s="117"/>
      <c r="H2816" s="8"/>
      <c r="I2816" s="8"/>
      <c r="J2816" s="8"/>
      <c r="K2816" s="19"/>
      <c r="L2816" s="19"/>
      <c r="M2816" s="19"/>
    </row>
    <row r="2817" spans="1:13" s="11" customFormat="1" ht="16.5" customHeight="1">
      <c r="A2817" s="127"/>
      <c r="B2817" s="8"/>
      <c r="C2817" s="8"/>
      <c r="D2817" s="8"/>
      <c r="E2817" s="18"/>
      <c r="F2817" s="18"/>
    </row>
    <row r="2818" spans="1:13" s="11" customFormat="1">
      <c r="A2818" s="8"/>
      <c r="B2818" s="8"/>
      <c r="C2818" s="8"/>
      <c r="D2818" s="8"/>
      <c r="E2818" s="18"/>
      <c r="F2818" s="18"/>
      <c r="G2818" s="8"/>
      <c r="H2818" s="8"/>
      <c r="I2818" s="117"/>
      <c r="J2818" s="120"/>
      <c r="K2818" s="8"/>
      <c r="L2818" s="8"/>
      <c r="M2818" s="19"/>
    </row>
    <row r="2819" spans="1:13" s="11" customFormat="1">
      <c r="A2819" s="8"/>
      <c r="B2819" s="8"/>
      <c r="C2819" s="8"/>
      <c r="D2819" s="8"/>
      <c r="E2819" s="18"/>
      <c r="F2819" s="18"/>
      <c r="G2819" s="8"/>
      <c r="H2819" s="8"/>
      <c r="I2819" s="117"/>
      <c r="J2819" s="120"/>
      <c r="K2819" s="8"/>
      <c r="L2819" s="8"/>
      <c r="M2819" s="19"/>
    </row>
    <row r="2820" spans="1:13" s="11" customFormat="1">
      <c r="A2820" s="8"/>
      <c r="B2820" s="8"/>
      <c r="C2820" s="8"/>
      <c r="D2820" s="8"/>
      <c r="E2820" s="18"/>
      <c r="F2820" s="18"/>
      <c r="G2820" s="10"/>
      <c r="H2820" s="10"/>
      <c r="I2820" s="10"/>
      <c r="J2820" s="10"/>
      <c r="K2820" s="19"/>
      <c r="L2820" s="8"/>
      <c r="M2820" s="19"/>
    </row>
    <row r="2821" spans="1:13" s="11" customFormat="1">
      <c r="A2821" s="8"/>
      <c r="B2821" s="8"/>
      <c r="C2821" s="8"/>
      <c r="D2821" s="8"/>
      <c r="E2821" s="18"/>
      <c r="F2821" s="18"/>
      <c r="G2821" s="117"/>
      <c r="H2821" s="8"/>
      <c r="I2821" s="10"/>
      <c r="J2821" s="10"/>
      <c r="K2821" s="10"/>
      <c r="L2821" s="10"/>
      <c r="M2821" s="20"/>
    </row>
    <row r="2822" spans="1:13" s="11" customFormat="1">
      <c r="A2822" s="8"/>
      <c r="B2822" s="8"/>
      <c r="C2822" s="8"/>
      <c r="D2822" s="8"/>
      <c r="E2822" s="18"/>
      <c r="F2822" s="18"/>
      <c r="G2822" s="117"/>
      <c r="H2822" s="8"/>
      <c r="I2822" s="117"/>
      <c r="J2822" s="117"/>
      <c r="K2822" s="10"/>
      <c r="L2822" s="10"/>
      <c r="M2822" s="19"/>
    </row>
    <row r="2823" spans="1:13" s="11" customFormat="1">
      <c r="A2823" s="8"/>
      <c r="B2823" s="8"/>
      <c r="C2823" s="8"/>
      <c r="D2823" s="8"/>
      <c r="E2823" s="121"/>
      <c r="F2823" s="18"/>
      <c r="G2823" s="117"/>
      <c r="H2823" s="8"/>
      <c r="I2823" s="8"/>
      <c r="J2823" s="8"/>
      <c r="K2823" s="10"/>
      <c r="L2823" s="10"/>
      <c r="M2823" s="19"/>
    </row>
    <row r="2824" spans="1:13" s="11" customFormat="1">
      <c r="A2824" s="8"/>
      <c r="B2824" s="8"/>
      <c r="C2824" s="8"/>
      <c r="D2824" s="8"/>
      <c r="E2824" s="121"/>
      <c r="F2824" s="18"/>
      <c r="G2824" s="117"/>
      <c r="H2824" s="8"/>
      <c r="I2824" s="8"/>
      <c r="J2824" s="8"/>
      <c r="K2824" s="10"/>
      <c r="L2824" s="10"/>
      <c r="M2824" s="19"/>
    </row>
    <row r="2825" spans="1:13" s="11" customFormat="1">
      <c r="A2825" s="8"/>
      <c r="B2825" s="8"/>
      <c r="C2825" s="8"/>
      <c r="D2825" s="8"/>
      <c r="E2825" s="18"/>
      <c r="F2825" s="18"/>
      <c r="G2825" s="117"/>
      <c r="H2825" s="20"/>
      <c r="I2825" s="10"/>
      <c r="J2825" s="10"/>
      <c r="K2825" s="10"/>
      <c r="L2825" s="10"/>
      <c r="M2825" s="19"/>
    </row>
    <row r="2826" spans="1:13" s="11" customFormat="1">
      <c r="A2826" s="8"/>
      <c r="B2826" s="8"/>
      <c r="C2826" s="8"/>
      <c r="D2826" s="8"/>
      <c r="E2826" s="18"/>
      <c r="F2826" s="18"/>
      <c r="G2826" s="120"/>
      <c r="H2826" s="20"/>
      <c r="I2826" s="10"/>
      <c r="J2826" s="10"/>
      <c r="K2826" s="10"/>
      <c r="L2826" s="10"/>
      <c r="M2826" s="19"/>
    </row>
    <row r="2827" spans="1:13" s="11" customFormat="1">
      <c r="A2827" s="8"/>
      <c r="B2827" s="8"/>
      <c r="C2827" s="8"/>
      <c r="D2827" s="8"/>
      <c r="E2827" s="18"/>
      <c r="F2827" s="18"/>
      <c r="G2827" s="117"/>
      <c r="H2827" s="20"/>
      <c r="I2827" s="117"/>
      <c r="J2827" s="117"/>
      <c r="K2827" s="10"/>
      <c r="L2827" s="10"/>
      <c r="M2827" s="19"/>
    </row>
    <row r="2828" spans="1:13" s="11" customFormat="1">
      <c r="A2828" s="8"/>
      <c r="B2828" s="128"/>
      <c r="C2828" s="8"/>
      <c r="D2828" s="8"/>
      <c r="E2828" s="18"/>
      <c r="F2828" s="18"/>
      <c r="G2828" s="117"/>
      <c r="H2828" s="8"/>
      <c r="I2828" s="8"/>
      <c r="J2828" s="8"/>
      <c r="K2828" s="19"/>
      <c r="L2828" s="19"/>
      <c r="M2828" s="19"/>
    </row>
    <row r="2829" spans="1:13" s="11" customFormat="1" ht="16.5" customHeight="1">
      <c r="A2829" s="127"/>
      <c r="B2829" s="8"/>
      <c r="C2829" s="8"/>
      <c r="D2829" s="8"/>
      <c r="E2829" s="18"/>
      <c r="F2829" s="18"/>
    </row>
    <row r="2830" spans="1:13" s="11" customFormat="1">
      <c r="A2830" s="8"/>
      <c r="B2830" s="8"/>
      <c r="C2830" s="8"/>
      <c r="D2830" s="8"/>
      <c r="E2830" s="18"/>
      <c r="F2830" s="18"/>
      <c r="G2830" s="8"/>
      <c r="H2830" s="8"/>
      <c r="I2830" s="117"/>
      <c r="J2830" s="120"/>
      <c r="K2830" s="8"/>
      <c r="L2830" s="8"/>
      <c r="M2830" s="19"/>
    </row>
    <row r="2831" spans="1:13" s="11" customFormat="1">
      <c r="A2831" s="8"/>
      <c r="B2831" s="8"/>
      <c r="C2831" s="8"/>
      <c r="D2831" s="8"/>
      <c r="E2831" s="18"/>
      <c r="F2831" s="18"/>
      <c r="G2831" s="8"/>
      <c r="H2831" s="8"/>
      <c r="I2831" s="117"/>
      <c r="J2831" s="120"/>
      <c r="K2831" s="8"/>
      <c r="L2831" s="8"/>
      <c r="M2831" s="19"/>
    </row>
    <row r="2832" spans="1:13" s="11" customFormat="1">
      <c r="A2832" s="8"/>
      <c r="B2832" s="8"/>
      <c r="C2832" s="8"/>
      <c r="D2832" s="8"/>
      <c r="E2832" s="18"/>
      <c r="F2832" s="18"/>
      <c r="G2832" s="10"/>
      <c r="H2832" s="10"/>
      <c r="I2832" s="10"/>
      <c r="J2832" s="10"/>
      <c r="K2832" s="19"/>
      <c r="L2832" s="8"/>
      <c r="M2832" s="19"/>
    </row>
    <row r="2833" spans="1:13" s="11" customFormat="1">
      <c r="A2833" s="8"/>
      <c r="B2833" s="8"/>
      <c r="C2833" s="8"/>
      <c r="D2833" s="8"/>
      <c r="E2833" s="18"/>
      <c r="F2833" s="18"/>
      <c r="G2833" s="117"/>
      <c r="H2833" s="8"/>
      <c r="I2833" s="10"/>
      <c r="J2833" s="10"/>
      <c r="K2833" s="10"/>
      <c r="L2833" s="10"/>
      <c r="M2833" s="20"/>
    </row>
    <row r="2834" spans="1:13" s="11" customFormat="1">
      <c r="A2834" s="8"/>
      <c r="B2834" s="8"/>
      <c r="C2834" s="8"/>
      <c r="D2834" s="8"/>
      <c r="E2834" s="18"/>
      <c r="F2834" s="18"/>
      <c r="G2834" s="117"/>
      <c r="H2834" s="8"/>
      <c r="I2834" s="117"/>
      <c r="J2834" s="117"/>
      <c r="K2834" s="10"/>
      <c r="L2834" s="10"/>
      <c r="M2834" s="19"/>
    </row>
    <row r="2835" spans="1:13" s="11" customFormat="1">
      <c r="A2835" s="8"/>
      <c r="B2835" s="8"/>
      <c r="C2835" s="8"/>
      <c r="D2835" s="8"/>
      <c r="E2835" s="121"/>
      <c r="F2835" s="18"/>
      <c r="G2835" s="117"/>
      <c r="H2835" s="8"/>
      <c r="I2835" s="8"/>
      <c r="J2835" s="8"/>
      <c r="K2835" s="10"/>
      <c r="L2835" s="10"/>
      <c r="M2835" s="19"/>
    </row>
    <row r="2836" spans="1:13" s="11" customFormat="1">
      <c r="A2836" s="8"/>
      <c r="B2836" s="8"/>
      <c r="C2836" s="8"/>
      <c r="D2836" s="8"/>
      <c r="E2836" s="121"/>
      <c r="F2836" s="18"/>
      <c r="G2836" s="117"/>
      <c r="H2836" s="8"/>
      <c r="I2836" s="8"/>
      <c r="J2836" s="8"/>
      <c r="K2836" s="10"/>
      <c r="L2836" s="10"/>
      <c r="M2836" s="19"/>
    </row>
    <row r="2837" spans="1:13" s="11" customFormat="1">
      <c r="A2837" s="87"/>
      <c r="B2837" s="87"/>
      <c r="C2837" s="8"/>
      <c r="D2837" s="87"/>
      <c r="E2837" s="87"/>
      <c r="F2837" s="87"/>
      <c r="G2837" s="87"/>
      <c r="H2837" s="87"/>
      <c r="I2837" s="87"/>
      <c r="J2837" s="87"/>
      <c r="K2837" s="87"/>
      <c r="L2837" s="87"/>
      <c r="M2837" s="87"/>
    </row>
    <row r="2838" spans="1:13" s="11" customFormat="1">
      <c r="A2838" s="8"/>
      <c r="B2838" s="8"/>
      <c r="C2838" s="8"/>
      <c r="D2838" s="8"/>
      <c r="E2838" s="18"/>
      <c r="F2838" s="18"/>
      <c r="G2838" s="117"/>
      <c r="H2838" s="20"/>
      <c r="I2838" s="10"/>
      <c r="J2838" s="10"/>
      <c r="K2838" s="10"/>
      <c r="L2838" s="10"/>
      <c r="M2838" s="19"/>
    </row>
    <row r="2839" spans="1:13" s="11" customFormat="1">
      <c r="A2839" s="8"/>
      <c r="B2839" s="8"/>
      <c r="C2839" s="87"/>
      <c r="D2839" s="8"/>
      <c r="E2839" s="18"/>
      <c r="F2839" s="18"/>
      <c r="G2839" s="120"/>
      <c r="H2839" s="20"/>
      <c r="I2839" s="10"/>
      <c r="J2839" s="10"/>
      <c r="K2839" s="10"/>
      <c r="L2839" s="10"/>
      <c r="M2839" s="19"/>
    </row>
    <row r="2840" spans="1:13" s="11" customFormat="1">
      <c r="A2840" s="8"/>
      <c r="B2840" s="8"/>
      <c r="C2840" s="8"/>
      <c r="D2840" s="8"/>
      <c r="E2840" s="18"/>
      <c r="F2840" s="18"/>
      <c r="G2840" s="117"/>
      <c r="H2840" s="20"/>
      <c r="I2840" s="117"/>
      <c r="J2840" s="117"/>
      <c r="K2840" s="10"/>
      <c r="L2840" s="10"/>
      <c r="M2840" s="19"/>
    </row>
    <row r="2841" spans="1:13" s="11" customFormat="1">
      <c r="A2841" s="8"/>
      <c r="B2841" s="128"/>
      <c r="C2841" s="8"/>
      <c r="D2841" s="8"/>
      <c r="E2841" s="18"/>
      <c r="F2841" s="18"/>
      <c r="G2841" s="117"/>
      <c r="H2841" s="8"/>
      <c r="I2841" s="8"/>
      <c r="J2841" s="8"/>
      <c r="K2841" s="19"/>
      <c r="L2841" s="19"/>
      <c r="M2841" s="19"/>
    </row>
    <row r="2842" spans="1:13" s="11" customFormat="1" ht="16.5" customHeight="1">
      <c r="A2842" s="127"/>
      <c r="B2842" s="8"/>
      <c r="C2842" s="8"/>
      <c r="D2842" s="8"/>
      <c r="E2842" s="18"/>
      <c r="F2842" s="18"/>
    </row>
    <row r="2843" spans="1:13" s="11" customFormat="1">
      <c r="A2843" s="8"/>
      <c r="B2843" s="8"/>
      <c r="C2843" s="8"/>
      <c r="D2843" s="8"/>
      <c r="E2843" s="18"/>
      <c r="F2843" s="18"/>
      <c r="G2843" s="8"/>
      <c r="H2843" s="8"/>
      <c r="I2843" s="117"/>
      <c r="J2843" s="120"/>
      <c r="K2843" s="8"/>
      <c r="L2843" s="8"/>
      <c r="M2843" s="19"/>
    </row>
    <row r="2844" spans="1:13" s="11" customFormat="1">
      <c r="A2844" s="8"/>
      <c r="B2844" s="8"/>
      <c r="C2844" s="8"/>
      <c r="D2844" s="8"/>
      <c r="E2844" s="18"/>
      <c r="F2844" s="18"/>
      <c r="G2844" s="8"/>
      <c r="H2844" s="8"/>
      <c r="I2844" s="117"/>
      <c r="J2844" s="120"/>
      <c r="K2844" s="8"/>
      <c r="L2844" s="8"/>
      <c r="M2844" s="19"/>
    </row>
    <row r="2845" spans="1:13" s="11" customFormat="1">
      <c r="A2845" s="8"/>
      <c r="B2845" s="8"/>
      <c r="C2845" s="8"/>
      <c r="D2845" s="8"/>
      <c r="E2845" s="18"/>
      <c r="F2845" s="18"/>
      <c r="G2845" s="10"/>
      <c r="H2845" s="10"/>
      <c r="I2845" s="10"/>
      <c r="J2845" s="10"/>
      <c r="K2845" s="19"/>
      <c r="L2845" s="8"/>
      <c r="M2845" s="19"/>
    </row>
    <row r="2846" spans="1:13" s="11" customFormat="1">
      <c r="A2846" s="8"/>
      <c r="B2846" s="8"/>
      <c r="C2846" s="8"/>
      <c r="D2846" s="8"/>
      <c r="E2846" s="18"/>
      <c r="F2846" s="18"/>
      <c r="G2846" s="117"/>
      <c r="H2846" s="8"/>
      <c r="I2846" s="10"/>
      <c r="J2846" s="10"/>
      <c r="K2846" s="10"/>
      <c r="L2846" s="10"/>
      <c r="M2846" s="20"/>
    </row>
    <row r="2847" spans="1:13" s="11" customFormat="1">
      <c r="A2847" s="8"/>
      <c r="B2847" s="8"/>
      <c r="C2847" s="8"/>
      <c r="D2847" s="8"/>
      <c r="E2847" s="18"/>
      <c r="F2847" s="18"/>
      <c r="G2847" s="117"/>
      <c r="H2847" s="8"/>
      <c r="I2847" s="117"/>
      <c r="J2847" s="117"/>
      <c r="K2847" s="10"/>
      <c r="L2847" s="10"/>
      <c r="M2847" s="19"/>
    </row>
    <row r="2848" spans="1:13" s="11" customFormat="1">
      <c r="A2848" s="8"/>
      <c r="B2848" s="8"/>
      <c r="C2848" s="8"/>
      <c r="D2848" s="8"/>
      <c r="E2848" s="121"/>
      <c r="F2848" s="18"/>
      <c r="G2848" s="117"/>
      <c r="H2848" s="8"/>
      <c r="I2848" s="8"/>
      <c r="J2848" s="8"/>
      <c r="K2848" s="10"/>
      <c r="L2848" s="10"/>
      <c r="M2848" s="19"/>
    </row>
    <row r="2849" spans="1:13" s="11" customFormat="1">
      <c r="A2849" s="8"/>
      <c r="B2849" s="8"/>
      <c r="C2849" s="8"/>
      <c r="D2849" s="8"/>
      <c r="E2849" s="121"/>
      <c r="F2849" s="18"/>
      <c r="G2849" s="117"/>
      <c r="H2849" s="8"/>
      <c r="I2849" s="8"/>
      <c r="J2849" s="8"/>
      <c r="K2849" s="10"/>
      <c r="L2849" s="10"/>
      <c r="M2849" s="19"/>
    </row>
    <row r="2850" spans="1:13" s="11" customFormat="1">
      <c r="A2850" s="8"/>
      <c r="B2850" s="8"/>
      <c r="C2850" s="8"/>
      <c r="D2850" s="8"/>
      <c r="E2850" s="18"/>
      <c r="F2850" s="18"/>
      <c r="G2850" s="117"/>
      <c r="H2850" s="20"/>
      <c r="I2850" s="10"/>
      <c r="J2850" s="10"/>
      <c r="K2850" s="10"/>
      <c r="L2850" s="10"/>
      <c r="M2850" s="19"/>
    </row>
    <row r="2851" spans="1:13" s="11" customFormat="1">
      <c r="A2851" s="8"/>
      <c r="B2851" s="8"/>
      <c r="C2851" s="8"/>
      <c r="D2851" s="8"/>
      <c r="E2851" s="18"/>
      <c r="F2851" s="18"/>
      <c r="G2851" s="120"/>
      <c r="H2851" s="20"/>
      <c r="I2851" s="10"/>
      <c r="J2851" s="10"/>
      <c r="K2851" s="10"/>
      <c r="L2851" s="10"/>
      <c r="M2851" s="19"/>
    </row>
    <row r="2852" spans="1:13" s="11" customFormat="1">
      <c r="A2852" s="8"/>
      <c r="B2852" s="8"/>
      <c r="C2852" s="8"/>
      <c r="D2852" s="8"/>
      <c r="E2852" s="18"/>
      <c r="F2852" s="18"/>
      <c r="G2852" s="117"/>
      <c r="H2852" s="20"/>
      <c r="I2852" s="117"/>
      <c r="J2852" s="117"/>
      <c r="K2852" s="10"/>
      <c r="L2852" s="10"/>
      <c r="M2852" s="19"/>
    </row>
    <row r="2853" spans="1:13" s="11" customFormat="1">
      <c r="A2853" s="8"/>
      <c r="B2853" s="128"/>
      <c r="C2853" s="8"/>
      <c r="D2853" s="8"/>
      <c r="E2853" s="18"/>
      <c r="F2853" s="18"/>
      <c r="G2853" s="117"/>
      <c r="H2853" s="8"/>
      <c r="I2853" s="8"/>
      <c r="J2853" s="8"/>
      <c r="K2853" s="19"/>
      <c r="L2853" s="19"/>
      <c r="M2853" s="19"/>
    </row>
    <row r="2854" spans="1:13" s="11" customFormat="1" ht="16.5" customHeight="1">
      <c r="A2854" s="127"/>
      <c r="B2854" s="8"/>
      <c r="C2854" s="8"/>
      <c r="D2854" s="8"/>
      <c r="E2854" s="18"/>
      <c r="F2854" s="18"/>
    </row>
    <row r="2855" spans="1:13" s="11" customFormat="1">
      <c r="A2855" s="8"/>
      <c r="B2855" s="8"/>
      <c r="C2855" s="8"/>
      <c r="D2855" s="8"/>
      <c r="E2855" s="18"/>
      <c r="F2855" s="18"/>
      <c r="G2855" s="8"/>
      <c r="H2855" s="8"/>
      <c r="I2855" s="117"/>
      <c r="J2855" s="120"/>
      <c r="K2855" s="8"/>
      <c r="L2855" s="8"/>
      <c r="M2855" s="19"/>
    </row>
    <row r="2856" spans="1:13" s="11" customFormat="1">
      <c r="A2856" s="8"/>
      <c r="B2856" s="8"/>
      <c r="C2856" s="8"/>
      <c r="D2856" s="8"/>
      <c r="E2856" s="18"/>
      <c r="F2856" s="18"/>
      <c r="G2856" s="8"/>
      <c r="H2856" s="8"/>
      <c r="I2856" s="117"/>
      <c r="J2856" s="120"/>
      <c r="K2856" s="8"/>
      <c r="L2856" s="8"/>
      <c r="M2856" s="19"/>
    </row>
    <row r="2857" spans="1:13" s="11" customFormat="1">
      <c r="A2857" s="8"/>
      <c r="B2857" s="8"/>
      <c r="C2857" s="8"/>
      <c r="D2857" s="8"/>
      <c r="E2857" s="18"/>
      <c r="F2857" s="18"/>
      <c r="G2857" s="10"/>
      <c r="H2857" s="10"/>
      <c r="I2857" s="10"/>
      <c r="J2857" s="10"/>
      <c r="K2857" s="19"/>
      <c r="L2857" s="8"/>
      <c r="M2857" s="19"/>
    </row>
    <row r="2858" spans="1:13" s="11" customFormat="1">
      <c r="A2858" s="8"/>
      <c r="B2858" s="8"/>
      <c r="C2858" s="8"/>
      <c r="D2858" s="8"/>
      <c r="E2858" s="18"/>
      <c r="F2858" s="18"/>
      <c r="G2858" s="117"/>
      <c r="H2858" s="8"/>
      <c r="I2858" s="10"/>
      <c r="J2858" s="10"/>
      <c r="K2858" s="10"/>
      <c r="L2858" s="10"/>
      <c r="M2858" s="20"/>
    </row>
    <row r="2859" spans="1:13" s="11" customFormat="1">
      <c r="A2859" s="8"/>
      <c r="B2859" s="8"/>
      <c r="C2859" s="8"/>
      <c r="D2859" s="8"/>
      <c r="E2859" s="18"/>
      <c r="F2859" s="18"/>
      <c r="G2859" s="117"/>
      <c r="H2859" s="8"/>
      <c r="I2859" s="117"/>
      <c r="J2859" s="117"/>
      <c r="K2859" s="10"/>
      <c r="L2859" s="10"/>
      <c r="M2859" s="19"/>
    </row>
    <row r="2860" spans="1:13" s="11" customFormat="1">
      <c r="A2860" s="8"/>
      <c r="B2860" s="8"/>
      <c r="C2860" s="8"/>
      <c r="D2860" s="8"/>
      <c r="E2860" s="121"/>
      <c r="F2860" s="18"/>
      <c r="G2860" s="117"/>
      <c r="H2860" s="8"/>
      <c r="I2860" s="8"/>
      <c r="J2860" s="8"/>
      <c r="K2860" s="10"/>
      <c r="L2860" s="10"/>
      <c r="M2860" s="19"/>
    </row>
    <row r="2861" spans="1:13" s="11" customFormat="1">
      <c r="A2861" s="8"/>
      <c r="B2861" s="8"/>
      <c r="C2861" s="8"/>
      <c r="D2861" s="8"/>
      <c r="E2861" s="121"/>
      <c r="F2861" s="18"/>
      <c r="G2861" s="117"/>
      <c r="H2861" s="8"/>
      <c r="I2861" s="8"/>
      <c r="J2861" s="8"/>
      <c r="K2861" s="10"/>
      <c r="L2861" s="10"/>
      <c r="M2861" s="19"/>
    </row>
    <row r="2862" spans="1:13" s="11" customFormat="1">
      <c r="A2862" s="8"/>
      <c r="B2862" s="8"/>
      <c r="C2862" s="8"/>
      <c r="D2862" s="8"/>
      <c r="E2862" s="18"/>
      <c r="F2862" s="18"/>
      <c r="G2862" s="117"/>
      <c r="H2862" s="20"/>
      <c r="I2862" s="10"/>
      <c r="J2862" s="10"/>
      <c r="K2862" s="10"/>
      <c r="L2862" s="10"/>
      <c r="M2862" s="19"/>
    </row>
    <row r="2863" spans="1:13" s="11" customFormat="1">
      <c r="A2863" s="8"/>
      <c r="B2863" s="8"/>
      <c r="C2863" s="8"/>
      <c r="D2863" s="8"/>
      <c r="E2863" s="18"/>
      <c r="F2863" s="18"/>
      <c r="G2863" s="120"/>
      <c r="H2863" s="20"/>
      <c r="I2863" s="10"/>
      <c r="J2863" s="10"/>
      <c r="K2863" s="10"/>
      <c r="L2863" s="10"/>
      <c r="M2863" s="19"/>
    </row>
    <row r="2864" spans="1:13" s="11" customFormat="1">
      <c r="A2864" s="8"/>
      <c r="B2864" s="8"/>
      <c r="C2864" s="8"/>
      <c r="D2864" s="8"/>
      <c r="E2864" s="18"/>
      <c r="F2864" s="18"/>
      <c r="G2864" s="117"/>
      <c r="H2864" s="20"/>
      <c r="I2864" s="117"/>
      <c r="J2864" s="117"/>
      <c r="K2864" s="10"/>
      <c r="L2864" s="10"/>
      <c r="M2864" s="19"/>
    </row>
    <row r="2865" spans="1:13" s="11" customFormat="1">
      <c r="A2865" s="8"/>
      <c r="B2865" s="128"/>
      <c r="C2865" s="8"/>
      <c r="D2865" s="8"/>
      <c r="E2865" s="18"/>
      <c r="F2865" s="18"/>
      <c r="G2865" s="117"/>
      <c r="H2865" s="8"/>
      <c r="I2865" s="8"/>
      <c r="J2865" s="8"/>
      <c r="K2865" s="19"/>
      <c r="L2865" s="19"/>
      <c r="M2865" s="19"/>
    </row>
    <row r="2866" spans="1:13" s="11" customFormat="1" ht="16.5" customHeight="1">
      <c r="A2866" s="127"/>
      <c r="B2866" s="8"/>
      <c r="C2866" s="8"/>
      <c r="D2866" s="8"/>
      <c r="E2866" s="18"/>
      <c r="F2866" s="18"/>
    </row>
    <row r="2867" spans="1:13" s="11" customFormat="1">
      <c r="A2867" s="8"/>
      <c r="B2867" s="8"/>
      <c r="C2867" s="8"/>
      <c r="D2867" s="8"/>
      <c r="E2867" s="18"/>
      <c r="F2867" s="18"/>
      <c r="G2867" s="8"/>
      <c r="H2867" s="8"/>
      <c r="I2867" s="117"/>
      <c r="J2867" s="120"/>
      <c r="K2867" s="8"/>
      <c r="L2867" s="8"/>
      <c r="M2867" s="19"/>
    </row>
    <row r="2868" spans="1:13" s="11" customFormat="1">
      <c r="A2868" s="8"/>
      <c r="B2868" s="8"/>
      <c r="C2868" s="8"/>
      <c r="D2868" s="8"/>
      <c r="E2868" s="18"/>
      <c r="F2868" s="18"/>
      <c r="G2868" s="8"/>
      <c r="H2868" s="8"/>
      <c r="I2868" s="117"/>
      <c r="J2868" s="120"/>
      <c r="K2868" s="8"/>
      <c r="L2868" s="8"/>
      <c r="M2868" s="19"/>
    </row>
    <row r="2869" spans="1:13" s="11" customFormat="1">
      <c r="A2869" s="8"/>
      <c r="B2869" s="8"/>
      <c r="C2869" s="8"/>
      <c r="D2869" s="8"/>
      <c r="E2869" s="18"/>
      <c r="F2869" s="18"/>
      <c r="G2869" s="10"/>
      <c r="H2869" s="10"/>
      <c r="I2869" s="10"/>
      <c r="J2869" s="10"/>
      <c r="K2869" s="19"/>
      <c r="L2869" s="8"/>
      <c r="M2869" s="19"/>
    </row>
    <row r="2870" spans="1:13" s="11" customFormat="1">
      <c r="A2870" s="8"/>
      <c r="B2870" s="8"/>
      <c r="C2870" s="8"/>
      <c r="D2870" s="8"/>
      <c r="E2870" s="18"/>
      <c r="F2870" s="18"/>
      <c r="G2870" s="117"/>
      <c r="H2870" s="8"/>
      <c r="I2870" s="10"/>
      <c r="J2870" s="10"/>
      <c r="K2870" s="10"/>
      <c r="L2870" s="10"/>
      <c r="M2870" s="20"/>
    </row>
    <row r="2871" spans="1:13" s="11" customFormat="1">
      <c r="A2871" s="8"/>
      <c r="B2871" s="8"/>
      <c r="C2871" s="8"/>
      <c r="D2871" s="8"/>
      <c r="E2871" s="18"/>
      <c r="F2871" s="18"/>
      <c r="G2871" s="117"/>
      <c r="H2871" s="8"/>
      <c r="I2871" s="117"/>
      <c r="J2871" s="117"/>
      <c r="K2871" s="10"/>
      <c r="L2871" s="10"/>
      <c r="M2871" s="19"/>
    </row>
    <row r="2872" spans="1:13" s="11" customFormat="1">
      <c r="A2872" s="87"/>
      <c r="B2872" s="87"/>
      <c r="C2872" s="8"/>
      <c r="D2872" s="87"/>
      <c r="E2872" s="87"/>
      <c r="F2872" s="87"/>
      <c r="G2872" s="87"/>
      <c r="H2872" s="87"/>
      <c r="I2872" s="87"/>
      <c r="J2872" s="87"/>
      <c r="K2872" s="87"/>
      <c r="L2872" s="87"/>
      <c r="M2872" s="87"/>
    </row>
    <row r="2873" spans="1:13" s="11" customFormat="1">
      <c r="A2873" s="8"/>
      <c r="B2873" s="8"/>
      <c r="C2873" s="8"/>
      <c r="D2873" s="8"/>
      <c r="E2873" s="121"/>
      <c r="F2873" s="18"/>
      <c r="G2873" s="117"/>
      <c r="H2873" s="8"/>
      <c r="I2873" s="8"/>
      <c r="J2873" s="8"/>
      <c r="K2873" s="10"/>
      <c r="L2873" s="10"/>
      <c r="M2873" s="19"/>
    </row>
    <row r="2874" spans="1:13" s="11" customFormat="1">
      <c r="A2874" s="8"/>
      <c r="B2874" s="8"/>
      <c r="C2874" s="87"/>
      <c r="D2874" s="8"/>
      <c r="E2874" s="121"/>
      <c r="F2874" s="18"/>
      <c r="G2874" s="117"/>
      <c r="H2874" s="8"/>
      <c r="I2874" s="8"/>
      <c r="J2874" s="8"/>
      <c r="K2874" s="10"/>
      <c r="L2874" s="10"/>
      <c r="M2874" s="19"/>
    </row>
    <row r="2875" spans="1:13" s="11" customFormat="1">
      <c r="A2875" s="8"/>
      <c r="B2875" s="8"/>
      <c r="C2875" s="8"/>
      <c r="D2875" s="8"/>
      <c r="E2875" s="18"/>
      <c r="F2875" s="18"/>
      <c r="G2875" s="117"/>
      <c r="H2875" s="20"/>
      <c r="I2875" s="10"/>
      <c r="J2875" s="10"/>
      <c r="K2875" s="10"/>
      <c r="L2875" s="10"/>
      <c r="M2875" s="19"/>
    </row>
    <row r="2876" spans="1:13" s="11" customFormat="1">
      <c r="A2876" s="8"/>
      <c r="B2876" s="8"/>
      <c r="C2876" s="8"/>
      <c r="D2876" s="8"/>
      <c r="E2876" s="18"/>
      <c r="F2876" s="18"/>
      <c r="G2876" s="120"/>
      <c r="H2876" s="20"/>
      <c r="I2876" s="10"/>
      <c r="J2876" s="10"/>
      <c r="K2876" s="10"/>
      <c r="L2876" s="10"/>
      <c r="M2876" s="19"/>
    </row>
    <row r="2877" spans="1:13" s="11" customFormat="1">
      <c r="A2877" s="8"/>
      <c r="B2877" s="8"/>
      <c r="C2877" s="8"/>
      <c r="D2877" s="8"/>
      <c r="E2877" s="18"/>
      <c r="F2877" s="18"/>
      <c r="G2877" s="117"/>
      <c r="H2877" s="20"/>
      <c r="I2877" s="117"/>
      <c r="J2877" s="117"/>
      <c r="K2877" s="10"/>
      <c r="L2877" s="10"/>
      <c r="M2877" s="19"/>
    </row>
    <row r="2878" spans="1:13" s="11" customFormat="1">
      <c r="A2878" s="8"/>
      <c r="B2878" s="128"/>
      <c r="C2878" s="8"/>
      <c r="D2878" s="8"/>
      <c r="E2878" s="18"/>
      <c r="F2878" s="18"/>
      <c r="G2878" s="117"/>
      <c r="H2878" s="8"/>
      <c r="I2878" s="8"/>
      <c r="J2878" s="8"/>
      <c r="K2878" s="19"/>
      <c r="L2878" s="19"/>
      <c r="M2878" s="19"/>
    </row>
    <row r="2879" spans="1:13" s="11" customFormat="1" ht="16.5" customHeight="1">
      <c r="A2879" s="127"/>
      <c r="B2879" s="8"/>
      <c r="C2879" s="8"/>
      <c r="D2879" s="8"/>
      <c r="E2879" s="18"/>
      <c r="F2879" s="18"/>
    </row>
    <row r="2880" spans="1:13" s="11" customFormat="1">
      <c r="A2880" s="8"/>
      <c r="B2880" s="8"/>
      <c r="C2880" s="8"/>
      <c r="D2880" s="8"/>
      <c r="E2880" s="18"/>
      <c r="F2880" s="18"/>
      <c r="G2880" s="8"/>
      <c r="H2880" s="8"/>
      <c r="I2880" s="117"/>
      <c r="J2880" s="120"/>
      <c r="K2880" s="8"/>
      <c r="L2880" s="8"/>
      <c r="M2880" s="19"/>
    </row>
    <row r="2881" spans="1:13" s="11" customFormat="1">
      <c r="A2881" s="8"/>
      <c r="B2881" s="8"/>
      <c r="C2881" s="8"/>
      <c r="D2881" s="8"/>
      <c r="E2881" s="18"/>
      <c r="F2881" s="18"/>
      <c r="G2881" s="8"/>
      <c r="H2881" s="8"/>
      <c r="I2881" s="117"/>
      <c r="J2881" s="120"/>
      <c r="K2881" s="8"/>
      <c r="L2881" s="8"/>
      <c r="M2881" s="19"/>
    </row>
    <row r="2882" spans="1:13" s="11" customFormat="1">
      <c r="A2882" s="8"/>
      <c r="B2882" s="8"/>
      <c r="C2882" s="8"/>
      <c r="D2882" s="8"/>
      <c r="E2882" s="18"/>
      <c r="F2882" s="18"/>
      <c r="G2882" s="10"/>
      <c r="H2882" s="10"/>
      <c r="I2882" s="10"/>
      <c r="J2882" s="10"/>
      <c r="K2882" s="19"/>
      <c r="L2882" s="8"/>
      <c r="M2882" s="19"/>
    </row>
    <row r="2883" spans="1:13" s="11" customFormat="1">
      <c r="A2883" s="8"/>
      <c r="B2883" s="8"/>
      <c r="C2883" s="8"/>
      <c r="D2883" s="8"/>
      <c r="E2883" s="18"/>
      <c r="F2883" s="18"/>
      <c r="G2883" s="117"/>
      <c r="H2883" s="8"/>
      <c r="I2883" s="10"/>
      <c r="J2883" s="10"/>
      <c r="K2883" s="10"/>
      <c r="L2883" s="10"/>
      <c r="M2883" s="20"/>
    </row>
    <row r="2884" spans="1:13" s="11" customFormat="1">
      <c r="A2884" s="8"/>
      <c r="B2884" s="8"/>
      <c r="C2884" s="8"/>
      <c r="D2884" s="8"/>
      <c r="E2884" s="18"/>
      <c r="F2884" s="18"/>
      <c r="G2884" s="117"/>
      <c r="H2884" s="8"/>
      <c r="I2884" s="117"/>
      <c r="J2884" s="117"/>
      <c r="K2884" s="10"/>
      <c r="L2884" s="10"/>
      <c r="M2884" s="19"/>
    </row>
    <row r="2885" spans="1:13" s="11" customFormat="1">
      <c r="A2885" s="8"/>
      <c r="B2885" s="8"/>
      <c r="C2885" s="8"/>
      <c r="D2885" s="8"/>
      <c r="E2885" s="121"/>
      <c r="F2885" s="18"/>
      <c r="G2885" s="117"/>
      <c r="H2885" s="8"/>
      <c r="I2885" s="8"/>
      <c r="J2885" s="8"/>
      <c r="K2885" s="10"/>
      <c r="L2885" s="10"/>
      <c r="M2885" s="19"/>
    </row>
    <row r="2886" spans="1:13" s="11" customFormat="1">
      <c r="A2886" s="8"/>
      <c r="B2886" s="8"/>
      <c r="C2886" s="8"/>
      <c r="D2886" s="8"/>
      <c r="E2886" s="121"/>
      <c r="F2886" s="18"/>
      <c r="G2886" s="117"/>
      <c r="H2886" s="8"/>
      <c r="I2886" s="8"/>
      <c r="J2886" s="8"/>
      <c r="K2886" s="10"/>
      <c r="L2886" s="10"/>
      <c r="M2886" s="19"/>
    </row>
    <row r="2887" spans="1:13" s="11" customFormat="1">
      <c r="A2887" s="8"/>
      <c r="B2887" s="8"/>
      <c r="C2887" s="8"/>
      <c r="D2887" s="8"/>
      <c r="E2887" s="18"/>
      <c r="F2887" s="18"/>
      <c r="G2887" s="117"/>
      <c r="H2887" s="20"/>
      <c r="I2887" s="10"/>
      <c r="J2887" s="10"/>
      <c r="K2887" s="10"/>
      <c r="L2887" s="10"/>
      <c r="M2887" s="19"/>
    </row>
    <row r="2888" spans="1:13" s="11" customFormat="1">
      <c r="A2888" s="8"/>
      <c r="B2888" s="8"/>
      <c r="C2888" s="8"/>
      <c r="D2888" s="8"/>
      <c r="E2888" s="18"/>
      <c r="F2888" s="18"/>
      <c r="G2888" s="120"/>
      <c r="H2888" s="20"/>
      <c r="I2888" s="10"/>
      <c r="J2888" s="10"/>
      <c r="K2888" s="10"/>
      <c r="L2888" s="10"/>
      <c r="M2888" s="19"/>
    </row>
    <row r="2889" spans="1:13" s="11" customFormat="1">
      <c r="A2889" s="8"/>
      <c r="B2889" s="8"/>
      <c r="C2889" s="8"/>
      <c r="D2889" s="8"/>
      <c r="E2889" s="18"/>
      <c r="F2889" s="18"/>
      <c r="G2889" s="117"/>
      <c r="H2889" s="20"/>
      <c r="I2889" s="117"/>
      <c r="J2889" s="117"/>
      <c r="K2889" s="10"/>
      <c r="L2889" s="10"/>
      <c r="M2889" s="19"/>
    </row>
    <row r="2890" spans="1:13" s="11" customFormat="1">
      <c r="A2890" s="8"/>
      <c r="B2890" s="128"/>
      <c r="C2890" s="8"/>
      <c r="D2890" s="8"/>
      <c r="E2890" s="18"/>
      <c r="F2890" s="18"/>
      <c r="G2890" s="117"/>
      <c r="H2890" s="8"/>
      <c r="I2890" s="8"/>
      <c r="J2890" s="8"/>
      <c r="K2890" s="19"/>
      <c r="L2890" s="19"/>
      <c r="M2890" s="19"/>
    </row>
    <row r="2891" spans="1:13" s="11" customFormat="1" ht="16.5" customHeight="1">
      <c r="A2891" s="127"/>
      <c r="B2891" s="8"/>
      <c r="C2891" s="8"/>
      <c r="D2891" s="8"/>
      <c r="E2891" s="18"/>
      <c r="F2891" s="18"/>
    </row>
    <row r="2892" spans="1:13" s="11" customFormat="1">
      <c r="A2892" s="8"/>
      <c r="B2892" s="8"/>
      <c r="C2892" s="8"/>
      <c r="D2892" s="8"/>
      <c r="E2892" s="18"/>
      <c r="F2892" s="18"/>
      <c r="G2892" s="8"/>
      <c r="H2892" s="8"/>
      <c r="I2892" s="117"/>
      <c r="J2892" s="120"/>
      <c r="K2892" s="8"/>
      <c r="L2892" s="8"/>
      <c r="M2892" s="19"/>
    </row>
    <row r="2893" spans="1:13" s="11" customFormat="1">
      <c r="A2893" s="8"/>
      <c r="B2893" s="8"/>
      <c r="C2893" s="8"/>
      <c r="D2893" s="8"/>
      <c r="E2893" s="18"/>
      <c r="F2893" s="18"/>
      <c r="G2893" s="8"/>
      <c r="H2893" s="8"/>
      <c r="I2893" s="117"/>
      <c r="J2893" s="120"/>
      <c r="K2893" s="8"/>
      <c r="L2893" s="8"/>
      <c r="M2893" s="19"/>
    </row>
    <row r="2894" spans="1:13" s="11" customFormat="1">
      <c r="A2894" s="8"/>
      <c r="B2894" s="8"/>
      <c r="C2894" s="8"/>
      <c r="D2894" s="8"/>
      <c r="E2894" s="18"/>
      <c r="F2894" s="18"/>
      <c r="G2894" s="10"/>
      <c r="H2894" s="10"/>
      <c r="I2894" s="10"/>
      <c r="J2894" s="10"/>
      <c r="K2894" s="19"/>
      <c r="L2894" s="8"/>
      <c r="M2894" s="19"/>
    </row>
    <row r="2895" spans="1:13" s="11" customFormat="1">
      <c r="A2895" s="8"/>
      <c r="B2895" s="8"/>
      <c r="C2895" s="8"/>
      <c r="D2895" s="8"/>
      <c r="E2895" s="18"/>
      <c r="F2895" s="18"/>
      <c r="G2895" s="117"/>
      <c r="H2895" s="8"/>
      <c r="I2895" s="10"/>
      <c r="J2895" s="10"/>
      <c r="K2895" s="10"/>
      <c r="L2895" s="10"/>
      <c r="M2895" s="20"/>
    </row>
    <row r="2896" spans="1:13" s="11" customFormat="1">
      <c r="A2896" s="8"/>
      <c r="B2896" s="8"/>
      <c r="C2896" s="8"/>
      <c r="D2896" s="8"/>
      <c r="E2896" s="18"/>
      <c r="F2896" s="18"/>
      <c r="G2896" s="117"/>
      <c r="H2896" s="8"/>
      <c r="I2896" s="117"/>
      <c r="J2896" s="117"/>
      <c r="K2896" s="10"/>
      <c r="L2896" s="10"/>
      <c r="M2896" s="19"/>
    </row>
    <row r="2897" spans="1:13" s="11" customFormat="1">
      <c r="A2897" s="8"/>
      <c r="B2897" s="8"/>
      <c r="C2897" s="8"/>
      <c r="D2897" s="8"/>
      <c r="E2897" s="121"/>
      <c r="F2897" s="18"/>
      <c r="G2897" s="117"/>
      <c r="H2897" s="8"/>
      <c r="I2897" s="8"/>
      <c r="J2897" s="8"/>
      <c r="K2897" s="10"/>
      <c r="L2897" s="10"/>
      <c r="M2897" s="19"/>
    </row>
    <row r="2898" spans="1:13" s="11" customFormat="1">
      <c r="A2898" s="8"/>
      <c r="B2898" s="8"/>
      <c r="C2898" s="8"/>
      <c r="D2898" s="8"/>
      <c r="E2898" s="121"/>
      <c r="F2898" s="18"/>
      <c r="G2898" s="117"/>
      <c r="H2898" s="8"/>
      <c r="I2898" s="8"/>
      <c r="J2898" s="8"/>
      <c r="K2898" s="10"/>
      <c r="L2898" s="10"/>
      <c r="M2898" s="19"/>
    </row>
    <row r="2899" spans="1:13" s="11" customFormat="1">
      <c r="A2899" s="8"/>
      <c r="B2899" s="8"/>
      <c r="C2899" s="8"/>
      <c r="D2899" s="8"/>
      <c r="E2899" s="18"/>
      <c r="F2899" s="18"/>
      <c r="G2899" s="117"/>
      <c r="H2899" s="20"/>
      <c r="I2899" s="10"/>
      <c r="J2899" s="10"/>
      <c r="K2899" s="10"/>
      <c r="L2899" s="10"/>
      <c r="M2899" s="19"/>
    </row>
    <row r="2900" spans="1:13" s="11" customFormat="1">
      <c r="A2900" s="8"/>
      <c r="B2900" s="8"/>
      <c r="C2900" s="8"/>
      <c r="D2900" s="8"/>
      <c r="E2900" s="18"/>
      <c r="F2900" s="18"/>
      <c r="G2900" s="120"/>
      <c r="H2900" s="20"/>
      <c r="I2900" s="10"/>
      <c r="J2900" s="10"/>
      <c r="K2900" s="10"/>
      <c r="L2900" s="10"/>
      <c r="M2900" s="19"/>
    </row>
    <row r="2901" spans="1:13" s="11" customFormat="1">
      <c r="A2901" s="8"/>
      <c r="B2901" s="8"/>
      <c r="C2901" s="8"/>
      <c r="D2901" s="8"/>
      <c r="E2901" s="18"/>
      <c r="F2901" s="18"/>
      <c r="G2901" s="117"/>
      <c r="H2901" s="20"/>
      <c r="I2901" s="117"/>
      <c r="J2901" s="117"/>
      <c r="K2901" s="10"/>
      <c r="L2901" s="10"/>
      <c r="M2901" s="19"/>
    </row>
    <row r="2902" spans="1:13" s="11" customFormat="1">
      <c r="A2902" s="8"/>
      <c r="B2902" s="128"/>
      <c r="C2902" s="8"/>
      <c r="D2902" s="8"/>
      <c r="E2902" s="18"/>
      <c r="F2902" s="18"/>
      <c r="G2902" s="117"/>
      <c r="H2902" s="8"/>
      <c r="I2902" s="8"/>
      <c r="J2902" s="8"/>
      <c r="K2902" s="19"/>
      <c r="L2902" s="19"/>
      <c r="M2902" s="19"/>
    </row>
    <row r="2903" spans="1:13" s="11" customFormat="1" ht="16.5" customHeight="1">
      <c r="A2903" s="127"/>
      <c r="B2903" s="8"/>
      <c r="C2903" s="8"/>
      <c r="D2903" s="8"/>
      <c r="E2903" s="18"/>
      <c r="F2903" s="18"/>
    </row>
    <row r="2904" spans="1:13" s="11" customFormat="1">
      <c r="A2904" s="8"/>
      <c r="B2904" s="8"/>
      <c r="C2904" s="8"/>
      <c r="D2904" s="8"/>
      <c r="E2904" s="18"/>
      <c r="F2904" s="18"/>
      <c r="G2904" s="8"/>
      <c r="H2904" s="8"/>
      <c r="I2904" s="117"/>
      <c r="J2904" s="120"/>
      <c r="K2904" s="8"/>
      <c r="L2904" s="8"/>
      <c r="M2904" s="19"/>
    </row>
    <row r="2905" spans="1:13" s="11" customFormat="1">
      <c r="A2905" s="8"/>
      <c r="B2905" s="8"/>
      <c r="C2905" s="8"/>
      <c r="D2905" s="8"/>
      <c r="E2905" s="18"/>
      <c r="F2905" s="18"/>
      <c r="G2905" s="8"/>
      <c r="H2905" s="8"/>
      <c r="I2905" s="117"/>
      <c r="J2905" s="120"/>
      <c r="K2905" s="8"/>
      <c r="L2905" s="8"/>
      <c r="M2905" s="19"/>
    </row>
    <row r="2906" spans="1:13" s="11" customFormat="1">
      <c r="A2906" s="8"/>
      <c r="B2906" s="8"/>
      <c r="C2906" s="8"/>
      <c r="D2906" s="8"/>
      <c r="E2906" s="18"/>
      <c r="F2906" s="18"/>
      <c r="G2906" s="10"/>
      <c r="H2906" s="10"/>
      <c r="I2906" s="10"/>
      <c r="J2906" s="10"/>
      <c r="K2906" s="19"/>
      <c r="L2906" s="8"/>
      <c r="M2906" s="19"/>
    </row>
    <row r="2907" spans="1:13" s="11" customFormat="1">
      <c r="A2907" s="87"/>
      <c r="B2907" s="87"/>
      <c r="D2907" s="87"/>
      <c r="E2907" s="87"/>
      <c r="F2907" s="87"/>
      <c r="G2907" s="87"/>
      <c r="H2907" s="87"/>
      <c r="I2907" s="87"/>
      <c r="J2907" s="87"/>
      <c r="K2907" s="87"/>
      <c r="L2907" s="87"/>
      <c r="M2907" s="87"/>
    </row>
    <row r="2908" spans="1:13" s="11" customFormat="1">
      <c r="A2908" s="8"/>
      <c r="B2908" s="8"/>
      <c r="D2908" s="8"/>
      <c r="E2908" s="18"/>
      <c r="F2908" s="18"/>
      <c r="G2908" s="117"/>
      <c r="H2908" s="8"/>
      <c r="I2908" s="10"/>
      <c r="J2908" s="10"/>
      <c r="K2908" s="10"/>
      <c r="L2908" s="10"/>
      <c r="M2908" s="20"/>
    </row>
    <row r="2909" spans="1:13" s="11" customFormat="1">
      <c r="A2909" s="8"/>
      <c r="B2909" s="8"/>
      <c r="C2909" s="87"/>
      <c r="D2909" s="8"/>
      <c r="E2909" s="18"/>
      <c r="F2909" s="18"/>
      <c r="G2909" s="117"/>
      <c r="H2909" s="8"/>
      <c r="I2909" s="117"/>
      <c r="J2909" s="117"/>
      <c r="K2909" s="10"/>
      <c r="L2909" s="10"/>
      <c r="M2909" s="19"/>
    </row>
    <row r="2910" spans="1:13" s="11" customFormat="1">
      <c r="A2910" s="8"/>
      <c r="B2910" s="8"/>
      <c r="C2910" s="8"/>
      <c r="D2910" s="8"/>
      <c r="E2910" s="121"/>
      <c r="F2910" s="18"/>
      <c r="G2910" s="117"/>
      <c r="H2910" s="8"/>
      <c r="I2910" s="8"/>
      <c r="J2910" s="8"/>
      <c r="K2910" s="10"/>
      <c r="L2910" s="10"/>
      <c r="M2910" s="19"/>
    </row>
    <row r="2911" spans="1:13" s="11" customFormat="1">
      <c r="A2911" s="8"/>
      <c r="B2911" s="8"/>
      <c r="C2911" s="8"/>
      <c r="D2911" s="8"/>
      <c r="E2911" s="121"/>
      <c r="F2911" s="18"/>
      <c r="G2911" s="117"/>
      <c r="H2911" s="8"/>
      <c r="I2911" s="8"/>
      <c r="J2911" s="8"/>
      <c r="K2911" s="10"/>
      <c r="L2911" s="10"/>
      <c r="M2911" s="19"/>
    </row>
    <row r="2912" spans="1:13" s="11" customFormat="1">
      <c r="A2912" s="8"/>
      <c r="B2912" s="8"/>
      <c r="C2912" s="8"/>
      <c r="D2912" s="8"/>
      <c r="E2912" s="18"/>
      <c r="F2912" s="18"/>
      <c r="G2912" s="117"/>
      <c r="H2912" s="20"/>
      <c r="I2912" s="10"/>
      <c r="J2912" s="10"/>
      <c r="K2912" s="10"/>
      <c r="L2912" s="10"/>
      <c r="M2912" s="19"/>
    </row>
    <row r="2913" spans="1:13" s="11" customFormat="1">
      <c r="A2913" s="8"/>
      <c r="B2913" s="8"/>
      <c r="C2913" s="8"/>
      <c r="D2913" s="8"/>
      <c r="E2913" s="18"/>
      <c r="F2913" s="18"/>
      <c r="G2913" s="120"/>
      <c r="H2913" s="20"/>
      <c r="I2913" s="10"/>
      <c r="J2913" s="10"/>
      <c r="K2913" s="10"/>
      <c r="L2913" s="10"/>
      <c r="M2913" s="19"/>
    </row>
    <row r="2914" spans="1:13" s="11" customFormat="1">
      <c r="A2914" s="8"/>
      <c r="B2914" s="8"/>
      <c r="C2914" s="8"/>
      <c r="D2914" s="8"/>
      <c r="E2914" s="18"/>
      <c r="F2914" s="18"/>
      <c r="G2914" s="117"/>
      <c r="H2914" s="20"/>
      <c r="I2914" s="117"/>
      <c r="J2914" s="117"/>
      <c r="K2914" s="10"/>
      <c r="L2914" s="10"/>
      <c r="M2914" s="19"/>
    </row>
    <row r="2915" spans="1:13" s="11" customFormat="1">
      <c r="A2915" s="8"/>
      <c r="B2915" s="128"/>
      <c r="C2915" s="8"/>
      <c r="D2915" s="8"/>
      <c r="E2915" s="18"/>
      <c r="F2915" s="18"/>
      <c r="G2915" s="117"/>
      <c r="H2915" s="8"/>
      <c r="I2915" s="8"/>
      <c r="J2915" s="8"/>
      <c r="K2915" s="19"/>
      <c r="L2915" s="19"/>
      <c r="M2915" s="19"/>
    </row>
    <row r="2916" spans="1:13" s="11" customFormat="1" ht="16.5" customHeight="1">
      <c r="A2916" s="127"/>
      <c r="B2916" s="8"/>
      <c r="C2916" s="8"/>
      <c r="D2916" s="8"/>
      <c r="E2916" s="18"/>
      <c r="F2916" s="18"/>
    </row>
    <row r="2917" spans="1:13" s="11" customFormat="1">
      <c r="A2917" s="8"/>
      <c r="B2917" s="8"/>
      <c r="C2917" s="8"/>
      <c r="D2917" s="8"/>
      <c r="E2917" s="18"/>
      <c r="F2917" s="18"/>
      <c r="G2917" s="8"/>
      <c r="H2917" s="8"/>
      <c r="I2917" s="117"/>
      <c r="J2917" s="120"/>
      <c r="K2917" s="8"/>
      <c r="L2917" s="8"/>
      <c r="M2917" s="19"/>
    </row>
    <row r="2918" spans="1:13" s="11" customFormat="1">
      <c r="A2918" s="8"/>
      <c r="B2918" s="8"/>
      <c r="C2918" s="8"/>
      <c r="D2918" s="8"/>
      <c r="E2918" s="18"/>
      <c r="F2918" s="18"/>
      <c r="G2918" s="8"/>
      <c r="H2918" s="8"/>
      <c r="I2918" s="117"/>
      <c r="J2918" s="120"/>
      <c r="K2918" s="8"/>
      <c r="L2918" s="8"/>
      <c r="M2918" s="19"/>
    </row>
    <row r="2919" spans="1:13" s="11" customFormat="1">
      <c r="A2919" s="8"/>
      <c r="B2919" s="8"/>
      <c r="C2919" s="8"/>
      <c r="D2919" s="8"/>
      <c r="E2919" s="18"/>
      <c r="F2919" s="18"/>
      <c r="G2919" s="10"/>
      <c r="H2919" s="10"/>
      <c r="I2919" s="10"/>
      <c r="J2919" s="10"/>
      <c r="K2919" s="19"/>
      <c r="L2919" s="8"/>
      <c r="M2919" s="19"/>
    </row>
    <row r="2920" spans="1:13" s="11" customFormat="1">
      <c r="A2920" s="8"/>
      <c r="B2920" s="8"/>
      <c r="C2920" s="8"/>
      <c r="D2920" s="8"/>
      <c r="E2920" s="18"/>
      <c r="F2920" s="18"/>
      <c r="G2920" s="117"/>
      <c r="H2920" s="8"/>
      <c r="I2920" s="10"/>
      <c r="J2920" s="10"/>
      <c r="K2920" s="10"/>
      <c r="L2920" s="10"/>
      <c r="M2920" s="20"/>
    </row>
    <row r="2921" spans="1:13" s="11" customFormat="1">
      <c r="A2921" s="8"/>
      <c r="B2921" s="8"/>
      <c r="C2921" s="8"/>
      <c r="D2921" s="8"/>
      <c r="E2921" s="18"/>
      <c r="F2921" s="18"/>
      <c r="G2921" s="117"/>
      <c r="H2921" s="8"/>
      <c r="I2921" s="117"/>
      <c r="J2921" s="117"/>
      <c r="K2921" s="10"/>
      <c r="L2921" s="10"/>
      <c r="M2921" s="19"/>
    </row>
    <row r="2922" spans="1:13" s="11" customFormat="1">
      <c r="A2922" s="8"/>
      <c r="B2922" s="8"/>
      <c r="C2922" s="8"/>
      <c r="D2922" s="8"/>
      <c r="E2922" s="121"/>
      <c r="F2922" s="18"/>
      <c r="G2922" s="117"/>
      <c r="H2922" s="8"/>
      <c r="I2922" s="8"/>
      <c r="J2922" s="8"/>
      <c r="K2922" s="10"/>
      <c r="L2922" s="10"/>
      <c r="M2922" s="19"/>
    </row>
    <row r="2923" spans="1:13" s="11" customFormat="1">
      <c r="A2923" s="8"/>
      <c r="B2923" s="8"/>
      <c r="C2923" s="8"/>
      <c r="D2923" s="8"/>
      <c r="E2923" s="121"/>
      <c r="F2923" s="18"/>
      <c r="G2923" s="117"/>
      <c r="H2923" s="8"/>
      <c r="I2923" s="8"/>
      <c r="J2923" s="8"/>
      <c r="K2923" s="10"/>
      <c r="L2923" s="10"/>
      <c r="M2923" s="19"/>
    </row>
    <row r="2924" spans="1:13" s="11" customFormat="1">
      <c r="A2924" s="8"/>
      <c r="B2924" s="8"/>
      <c r="C2924" s="8"/>
      <c r="D2924" s="8"/>
      <c r="E2924" s="18"/>
      <c r="F2924" s="18"/>
      <c r="G2924" s="117"/>
      <c r="H2924" s="20"/>
      <c r="I2924" s="10"/>
      <c r="J2924" s="10"/>
      <c r="K2924" s="10"/>
      <c r="L2924" s="10"/>
      <c r="M2924" s="19"/>
    </row>
    <row r="2925" spans="1:13" s="11" customFormat="1">
      <c r="A2925" s="8"/>
      <c r="B2925" s="8"/>
      <c r="C2925" s="8"/>
      <c r="D2925" s="8"/>
      <c r="E2925" s="18"/>
      <c r="F2925" s="18"/>
      <c r="G2925" s="120"/>
      <c r="H2925" s="20"/>
      <c r="I2925" s="10"/>
      <c r="J2925" s="10"/>
      <c r="K2925" s="10"/>
      <c r="L2925" s="10"/>
      <c r="M2925" s="19"/>
    </row>
    <row r="2926" spans="1:13" s="11" customFormat="1">
      <c r="A2926" s="8"/>
      <c r="B2926" s="8"/>
      <c r="C2926" s="8"/>
      <c r="D2926" s="8"/>
      <c r="E2926" s="18"/>
      <c r="F2926" s="18"/>
      <c r="G2926" s="117"/>
      <c r="H2926" s="20"/>
      <c r="I2926" s="117"/>
      <c r="J2926" s="117"/>
      <c r="K2926" s="10"/>
      <c r="L2926" s="10"/>
      <c r="M2926" s="19"/>
    </row>
    <row r="2927" spans="1:13" s="11" customFormat="1">
      <c r="A2927" s="8"/>
      <c r="B2927" s="128"/>
      <c r="C2927" s="8"/>
      <c r="D2927" s="8"/>
      <c r="E2927" s="18"/>
      <c r="F2927" s="18"/>
      <c r="G2927" s="117"/>
      <c r="H2927" s="8"/>
      <c r="I2927" s="8"/>
      <c r="J2927" s="8"/>
      <c r="K2927" s="19"/>
      <c r="L2927" s="19"/>
      <c r="M2927" s="19"/>
    </row>
    <row r="2928" spans="1:13" s="11" customFormat="1" ht="16.5" customHeight="1">
      <c r="A2928" s="127"/>
      <c r="B2928" s="8"/>
      <c r="C2928" s="8"/>
      <c r="D2928" s="8"/>
      <c r="E2928" s="18"/>
      <c r="F2928" s="18"/>
    </row>
    <row r="2929" spans="1:13" s="11" customFormat="1">
      <c r="A2929" s="8"/>
      <c r="B2929" s="8"/>
      <c r="C2929" s="8"/>
      <c r="D2929" s="8"/>
      <c r="E2929" s="18"/>
      <c r="F2929" s="18"/>
      <c r="G2929" s="8"/>
      <c r="H2929" s="8"/>
      <c r="I2929" s="117"/>
      <c r="J2929" s="120"/>
      <c r="K2929" s="8"/>
      <c r="L2929" s="8"/>
      <c r="M2929" s="19"/>
    </row>
    <row r="2930" spans="1:13" s="11" customFormat="1">
      <c r="A2930" s="8"/>
      <c r="B2930" s="8"/>
      <c r="C2930" s="8"/>
      <c r="D2930" s="8"/>
      <c r="E2930" s="18"/>
      <c r="F2930" s="18"/>
      <c r="G2930" s="8"/>
      <c r="H2930" s="8"/>
      <c r="I2930" s="117"/>
      <c r="J2930" s="120"/>
      <c r="K2930" s="8"/>
      <c r="L2930" s="8"/>
      <c r="M2930" s="19"/>
    </row>
    <row r="2931" spans="1:13" s="11" customFormat="1">
      <c r="A2931" s="8"/>
      <c r="B2931" s="8"/>
      <c r="C2931" s="8"/>
      <c r="D2931" s="8"/>
      <c r="E2931" s="18"/>
      <c r="F2931" s="18"/>
      <c r="G2931" s="10"/>
      <c r="H2931" s="10"/>
      <c r="I2931" s="10"/>
      <c r="J2931" s="10"/>
      <c r="K2931" s="19"/>
      <c r="L2931" s="8"/>
      <c r="M2931" s="19"/>
    </row>
    <row r="2932" spans="1:13" s="11" customFormat="1">
      <c r="A2932" s="8"/>
      <c r="B2932" s="8"/>
      <c r="C2932" s="8"/>
      <c r="D2932" s="8"/>
      <c r="E2932" s="18"/>
      <c r="F2932" s="18"/>
      <c r="G2932" s="117"/>
      <c r="H2932" s="8"/>
      <c r="I2932" s="10"/>
      <c r="J2932" s="10"/>
      <c r="K2932" s="10"/>
      <c r="L2932" s="10"/>
      <c r="M2932" s="20"/>
    </row>
    <row r="2933" spans="1:13" s="11" customFormat="1">
      <c r="A2933" s="8"/>
      <c r="B2933" s="8"/>
      <c r="C2933" s="8"/>
      <c r="D2933" s="8"/>
      <c r="E2933" s="18"/>
      <c r="F2933" s="18"/>
      <c r="G2933" s="117"/>
      <c r="H2933" s="8"/>
      <c r="I2933" s="117"/>
      <c r="J2933" s="117"/>
      <c r="K2933" s="10"/>
      <c r="L2933" s="10"/>
      <c r="M2933" s="19"/>
    </row>
    <row r="2934" spans="1:13" s="11" customFormat="1">
      <c r="A2934" s="8"/>
      <c r="B2934" s="8"/>
      <c r="C2934" s="8"/>
      <c r="D2934" s="8"/>
      <c r="E2934" s="121"/>
      <c r="F2934" s="18"/>
      <c r="G2934" s="117"/>
      <c r="H2934" s="8"/>
      <c r="I2934" s="8"/>
      <c r="J2934" s="8"/>
      <c r="K2934" s="10"/>
      <c r="L2934" s="10"/>
      <c r="M2934" s="19"/>
    </row>
    <row r="2935" spans="1:13" s="11" customFormat="1">
      <c r="A2935" s="8"/>
      <c r="B2935" s="8"/>
      <c r="C2935" s="8"/>
      <c r="D2935" s="8"/>
      <c r="E2935" s="121"/>
      <c r="F2935" s="18"/>
      <c r="G2935" s="117"/>
      <c r="H2935" s="8"/>
      <c r="I2935" s="8"/>
      <c r="J2935" s="8"/>
      <c r="K2935" s="10"/>
      <c r="L2935" s="10"/>
      <c r="M2935" s="19"/>
    </row>
    <row r="2936" spans="1:13" s="11" customFormat="1">
      <c r="A2936" s="8"/>
      <c r="B2936" s="8"/>
      <c r="C2936" s="8"/>
      <c r="D2936" s="8"/>
      <c r="E2936" s="18"/>
      <c r="F2936" s="18"/>
      <c r="G2936" s="117"/>
      <c r="H2936" s="20"/>
      <c r="I2936" s="10"/>
      <c r="J2936" s="10"/>
      <c r="K2936" s="10"/>
      <c r="L2936" s="10"/>
      <c r="M2936" s="19"/>
    </row>
    <row r="2937" spans="1:13" s="11" customFormat="1">
      <c r="A2937" s="8"/>
      <c r="B2937" s="8"/>
      <c r="C2937" s="8"/>
      <c r="D2937" s="8"/>
      <c r="E2937" s="18"/>
      <c r="F2937" s="18"/>
      <c r="G2937" s="120"/>
      <c r="H2937" s="20"/>
      <c r="I2937" s="10"/>
      <c r="J2937" s="10"/>
      <c r="K2937" s="10"/>
      <c r="L2937" s="10"/>
      <c r="M2937" s="19"/>
    </row>
    <row r="2938" spans="1:13" s="11" customFormat="1">
      <c r="A2938" s="8"/>
      <c r="B2938" s="8"/>
      <c r="C2938" s="8"/>
      <c r="D2938" s="8"/>
      <c r="E2938" s="18"/>
      <c r="F2938" s="18"/>
      <c r="G2938" s="117"/>
      <c r="H2938" s="20"/>
      <c r="I2938" s="117"/>
      <c r="J2938" s="117"/>
      <c r="K2938" s="10"/>
      <c r="L2938" s="10"/>
      <c r="M2938" s="19"/>
    </row>
    <row r="2939" spans="1:13" s="11" customFormat="1">
      <c r="A2939" s="8"/>
      <c r="B2939" s="128"/>
      <c r="C2939" s="8"/>
      <c r="D2939" s="8"/>
      <c r="E2939" s="18"/>
      <c r="F2939" s="18"/>
      <c r="G2939" s="117"/>
      <c r="H2939" s="8"/>
      <c r="I2939" s="8"/>
      <c r="J2939" s="8"/>
      <c r="K2939" s="19"/>
      <c r="L2939" s="19"/>
      <c r="M2939" s="19"/>
    </row>
    <row r="2940" spans="1:13" s="11" customFormat="1" ht="16.5" customHeight="1">
      <c r="A2940" s="127"/>
      <c r="B2940" s="8"/>
      <c r="C2940" s="8"/>
      <c r="D2940" s="8"/>
      <c r="E2940" s="18"/>
      <c r="F2940" s="18"/>
    </row>
    <row r="2941" spans="1:13" s="11" customFormat="1">
      <c r="A2941" s="8"/>
      <c r="B2941" s="8"/>
      <c r="C2941" s="8"/>
      <c r="D2941" s="8"/>
      <c r="E2941" s="18"/>
      <c r="F2941" s="18"/>
      <c r="G2941" s="8"/>
      <c r="H2941" s="8"/>
      <c r="I2941" s="117"/>
      <c r="J2941" s="120"/>
      <c r="K2941" s="8"/>
      <c r="L2941" s="8"/>
      <c r="M2941" s="19"/>
    </row>
    <row r="2942" spans="1:13" s="11" customFormat="1">
      <c r="A2942" s="87"/>
      <c r="B2942" s="87"/>
      <c r="C2942" s="8"/>
      <c r="D2942" s="87"/>
      <c r="E2942" s="87"/>
      <c r="F2942" s="87"/>
      <c r="G2942" s="87"/>
      <c r="H2942" s="87"/>
      <c r="I2942" s="87"/>
      <c r="J2942" s="87"/>
      <c r="K2942" s="87"/>
      <c r="L2942" s="87"/>
      <c r="M2942" s="87"/>
    </row>
    <row r="2943" spans="1:13" s="11" customFormat="1">
      <c r="A2943" s="8"/>
      <c r="B2943" s="8"/>
      <c r="C2943" s="8"/>
      <c r="D2943" s="8"/>
      <c r="E2943" s="18"/>
      <c r="F2943" s="18"/>
      <c r="G2943" s="8"/>
      <c r="H2943" s="8"/>
      <c r="I2943" s="117"/>
      <c r="J2943" s="120"/>
      <c r="K2943" s="8"/>
      <c r="L2943" s="8"/>
      <c r="M2943" s="19"/>
    </row>
    <row r="2944" spans="1:13" s="11" customFormat="1">
      <c r="A2944" s="8"/>
      <c r="B2944" s="8"/>
      <c r="C2944" s="87"/>
      <c r="D2944" s="8"/>
      <c r="E2944" s="18"/>
      <c r="F2944" s="18"/>
      <c r="G2944" s="10"/>
      <c r="H2944" s="10"/>
      <c r="I2944" s="10"/>
      <c r="J2944" s="10"/>
      <c r="K2944" s="19"/>
      <c r="L2944" s="8"/>
      <c r="M2944" s="19"/>
    </row>
    <row r="2945" spans="1:13" s="11" customFormat="1">
      <c r="A2945" s="8"/>
      <c r="B2945" s="8"/>
      <c r="C2945" s="8"/>
      <c r="D2945" s="8"/>
      <c r="E2945" s="18"/>
      <c r="F2945" s="18"/>
      <c r="G2945" s="117"/>
      <c r="H2945" s="8"/>
      <c r="I2945" s="10"/>
      <c r="J2945" s="10"/>
      <c r="K2945" s="10"/>
      <c r="L2945" s="10"/>
      <c r="M2945" s="20"/>
    </row>
    <row r="2946" spans="1:13" s="11" customFormat="1">
      <c r="A2946" s="8"/>
      <c r="B2946" s="8"/>
      <c r="C2946" s="8"/>
      <c r="D2946" s="8"/>
      <c r="E2946" s="18"/>
      <c r="F2946" s="18"/>
      <c r="G2946" s="117"/>
      <c r="H2946" s="8"/>
      <c r="I2946" s="117"/>
      <c r="J2946" s="117"/>
      <c r="K2946" s="10"/>
      <c r="L2946" s="10"/>
      <c r="M2946" s="19"/>
    </row>
    <row r="2947" spans="1:13" s="11" customFormat="1">
      <c r="A2947" s="8"/>
      <c r="B2947" s="8"/>
      <c r="C2947" s="8"/>
      <c r="D2947" s="8"/>
      <c r="E2947" s="121"/>
      <c r="F2947" s="18"/>
      <c r="G2947" s="117"/>
      <c r="H2947" s="8"/>
      <c r="I2947" s="8"/>
      <c r="J2947" s="8"/>
      <c r="K2947" s="10"/>
      <c r="L2947" s="10"/>
      <c r="M2947" s="19"/>
    </row>
    <row r="2948" spans="1:13" s="11" customFormat="1">
      <c r="A2948" s="8"/>
      <c r="B2948" s="8"/>
      <c r="C2948" s="8"/>
      <c r="D2948" s="8"/>
      <c r="E2948" s="121"/>
      <c r="F2948" s="18"/>
      <c r="G2948" s="117"/>
      <c r="H2948" s="8"/>
      <c r="I2948" s="8"/>
      <c r="J2948" s="8"/>
      <c r="K2948" s="10"/>
      <c r="L2948" s="10"/>
      <c r="M2948" s="19"/>
    </row>
    <row r="2949" spans="1:13" s="11" customFormat="1">
      <c r="A2949" s="8"/>
      <c r="B2949" s="8"/>
      <c r="C2949" s="8"/>
      <c r="D2949" s="8"/>
      <c r="E2949" s="18"/>
      <c r="F2949" s="18"/>
      <c r="G2949" s="117"/>
      <c r="H2949" s="20"/>
      <c r="I2949" s="10"/>
      <c r="J2949" s="10"/>
      <c r="K2949" s="10"/>
      <c r="L2949" s="10"/>
      <c r="M2949" s="19"/>
    </row>
    <row r="2950" spans="1:13" s="11" customFormat="1">
      <c r="A2950" s="8"/>
      <c r="B2950" s="8"/>
      <c r="C2950" s="8"/>
      <c r="D2950" s="8"/>
      <c r="E2950" s="18"/>
      <c r="F2950" s="18"/>
      <c r="G2950" s="120"/>
      <c r="H2950" s="20"/>
      <c r="I2950" s="10"/>
      <c r="J2950" s="10"/>
      <c r="K2950" s="10"/>
      <c r="L2950" s="10"/>
      <c r="M2950" s="19"/>
    </row>
    <row r="2951" spans="1:13" s="11" customFormat="1">
      <c r="A2951" s="8"/>
      <c r="B2951" s="8"/>
      <c r="C2951" s="8"/>
      <c r="D2951" s="8"/>
      <c r="E2951" s="18"/>
      <c r="F2951" s="18"/>
      <c r="G2951" s="117"/>
      <c r="H2951" s="20"/>
      <c r="I2951" s="117"/>
      <c r="J2951" s="117"/>
      <c r="K2951" s="10"/>
      <c r="L2951" s="10"/>
      <c r="M2951" s="19"/>
    </row>
    <row r="2952" spans="1:13" s="11" customFormat="1">
      <c r="A2952" s="8"/>
      <c r="B2952" s="128"/>
      <c r="C2952" s="8"/>
      <c r="D2952" s="8"/>
      <c r="E2952" s="18"/>
      <c r="F2952" s="18"/>
      <c r="G2952" s="117"/>
      <c r="H2952" s="8"/>
      <c r="I2952" s="8"/>
      <c r="J2952" s="8"/>
      <c r="K2952" s="19"/>
      <c r="L2952" s="19"/>
      <c r="M2952" s="19"/>
    </row>
    <row r="2953" spans="1:13" s="11" customFormat="1" ht="16.5" customHeight="1">
      <c r="A2953" s="127"/>
      <c r="B2953" s="8"/>
      <c r="C2953" s="8"/>
      <c r="D2953" s="8"/>
      <c r="E2953" s="18"/>
      <c r="F2953" s="18"/>
    </row>
    <row r="2954" spans="1:13" s="11" customFormat="1">
      <c r="A2954" s="8"/>
      <c r="B2954" s="8"/>
      <c r="C2954" s="8"/>
      <c r="D2954" s="8"/>
      <c r="E2954" s="18"/>
      <c r="F2954" s="18"/>
      <c r="G2954" s="8"/>
      <c r="H2954" s="8"/>
      <c r="I2954" s="117"/>
      <c r="J2954" s="120"/>
      <c r="K2954" s="8"/>
      <c r="L2954" s="8"/>
      <c r="M2954" s="19"/>
    </row>
    <row r="2955" spans="1:13" s="11" customFormat="1">
      <c r="A2955" s="8"/>
      <c r="B2955" s="8"/>
      <c r="C2955" s="8"/>
      <c r="D2955" s="8"/>
      <c r="E2955" s="18"/>
      <c r="F2955" s="18"/>
      <c r="G2955" s="8"/>
      <c r="H2955" s="8"/>
      <c r="I2955" s="117"/>
      <c r="J2955" s="120"/>
      <c r="K2955" s="8"/>
      <c r="L2955" s="8"/>
      <c r="M2955" s="19"/>
    </row>
    <row r="2956" spans="1:13" s="11" customFormat="1">
      <c r="A2956" s="8"/>
      <c r="B2956" s="8"/>
      <c r="C2956" s="8"/>
      <c r="D2956" s="8"/>
      <c r="E2956" s="18"/>
      <c r="F2956" s="18"/>
      <c r="G2956" s="10"/>
      <c r="H2956" s="10"/>
      <c r="I2956" s="10"/>
      <c r="J2956" s="10"/>
      <c r="K2956" s="19"/>
      <c r="L2956" s="8"/>
      <c r="M2956" s="19"/>
    </row>
    <row r="2957" spans="1:13" s="11" customFormat="1">
      <c r="A2957" s="8"/>
      <c r="B2957" s="8"/>
      <c r="C2957" s="8"/>
      <c r="D2957" s="8"/>
      <c r="E2957" s="18"/>
      <c r="F2957" s="18"/>
      <c r="G2957" s="117"/>
      <c r="H2957" s="8"/>
      <c r="I2957" s="10"/>
      <c r="J2957" s="10"/>
      <c r="K2957" s="10"/>
      <c r="L2957" s="10"/>
      <c r="M2957" s="20"/>
    </row>
    <row r="2958" spans="1:13" s="11" customFormat="1">
      <c r="A2958" s="8"/>
      <c r="B2958" s="8"/>
      <c r="C2958" s="8"/>
      <c r="D2958" s="8"/>
      <c r="E2958" s="18"/>
      <c r="F2958" s="18"/>
      <c r="G2958" s="117"/>
      <c r="H2958" s="8"/>
      <c r="I2958" s="117"/>
      <c r="J2958" s="117"/>
      <c r="K2958" s="10"/>
      <c r="L2958" s="10"/>
      <c r="M2958" s="19"/>
    </row>
    <row r="2959" spans="1:13" s="11" customFormat="1">
      <c r="A2959" s="8"/>
      <c r="B2959" s="8"/>
      <c r="C2959" s="8"/>
      <c r="D2959" s="8"/>
      <c r="E2959" s="121"/>
      <c r="F2959" s="18"/>
      <c r="G2959" s="117"/>
      <c r="H2959" s="8"/>
      <c r="I2959" s="8"/>
      <c r="J2959" s="8"/>
      <c r="K2959" s="10"/>
      <c r="L2959" s="10"/>
      <c r="M2959" s="19"/>
    </row>
    <row r="2960" spans="1:13" s="11" customFormat="1">
      <c r="A2960" s="8"/>
      <c r="B2960" s="8"/>
      <c r="C2960" s="8"/>
      <c r="D2960" s="8"/>
      <c r="E2960" s="121"/>
      <c r="F2960" s="18"/>
      <c r="G2960" s="117"/>
      <c r="H2960" s="8"/>
      <c r="I2960" s="8"/>
      <c r="J2960" s="8"/>
      <c r="K2960" s="10"/>
      <c r="L2960" s="10"/>
      <c r="M2960" s="19"/>
    </row>
    <row r="2961" spans="1:13" s="11" customFormat="1">
      <c r="A2961" s="8"/>
      <c r="B2961" s="8"/>
      <c r="C2961" s="8"/>
      <c r="D2961" s="8"/>
      <c r="E2961" s="18"/>
      <c r="F2961" s="18"/>
      <c r="G2961" s="117"/>
      <c r="H2961" s="20"/>
      <c r="I2961" s="10"/>
      <c r="J2961" s="10"/>
      <c r="K2961" s="10"/>
      <c r="L2961" s="10"/>
      <c r="M2961" s="19"/>
    </row>
    <row r="2962" spans="1:13" s="11" customFormat="1">
      <c r="A2962" s="8"/>
      <c r="B2962" s="8"/>
      <c r="C2962" s="8"/>
      <c r="D2962" s="8"/>
      <c r="E2962" s="18"/>
      <c r="F2962" s="18"/>
      <c r="G2962" s="120"/>
      <c r="H2962" s="20"/>
      <c r="I2962" s="10"/>
      <c r="J2962" s="10"/>
      <c r="K2962" s="10"/>
      <c r="L2962" s="10"/>
      <c r="M2962" s="19"/>
    </row>
    <row r="2963" spans="1:13" s="11" customFormat="1">
      <c r="A2963" s="8"/>
      <c r="B2963" s="8"/>
      <c r="C2963" s="8"/>
      <c r="D2963" s="8"/>
      <c r="E2963" s="18"/>
      <c r="F2963" s="18"/>
      <c r="G2963" s="117"/>
      <c r="H2963" s="20"/>
      <c r="I2963" s="117"/>
      <c r="J2963" s="117"/>
      <c r="K2963" s="10"/>
      <c r="L2963" s="10"/>
      <c r="M2963" s="19"/>
    </row>
    <row r="2964" spans="1:13" s="11" customFormat="1">
      <c r="A2964" s="8"/>
      <c r="B2964" s="128"/>
      <c r="C2964" s="8"/>
      <c r="D2964" s="8"/>
      <c r="E2964" s="18"/>
      <c r="F2964" s="18"/>
      <c r="G2964" s="117"/>
      <c r="H2964" s="8"/>
      <c r="I2964" s="8"/>
      <c r="J2964" s="8"/>
      <c r="K2964" s="19"/>
      <c r="L2964" s="19"/>
      <c r="M2964" s="19"/>
    </row>
    <row r="2965" spans="1:13" s="11" customFormat="1" ht="16.5" customHeight="1">
      <c r="A2965" s="127"/>
      <c r="B2965" s="8"/>
      <c r="C2965" s="8"/>
      <c r="D2965" s="8"/>
      <c r="E2965" s="18"/>
      <c r="F2965" s="18"/>
    </row>
    <row r="2966" spans="1:13" s="11" customFormat="1">
      <c r="A2966" s="8"/>
      <c r="B2966" s="8"/>
      <c r="C2966" s="8"/>
      <c r="D2966" s="8"/>
      <c r="E2966" s="18"/>
      <c r="F2966" s="18"/>
      <c r="G2966" s="8"/>
      <c r="H2966" s="8"/>
      <c r="I2966" s="117"/>
      <c r="J2966" s="120"/>
      <c r="K2966" s="8"/>
      <c r="L2966" s="8"/>
      <c r="M2966" s="19"/>
    </row>
    <row r="2967" spans="1:13" s="11" customFormat="1">
      <c r="A2967" s="8"/>
      <c r="B2967" s="8"/>
      <c r="C2967" s="8"/>
      <c r="D2967" s="8"/>
      <c r="E2967" s="18"/>
      <c r="F2967" s="18"/>
      <c r="G2967" s="8"/>
      <c r="H2967" s="8"/>
      <c r="I2967" s="117"/>
      <c r="J2967" s="120"/>
      <c r="K2967" s="8"/>
      <c r="L2967" s="8"/>
      <c r="M2967" s="19"/>
    </row>
    <row r="2968" spans="1:13" s="11" customFormat="1">
      <c r="A2968" s="8"/>
      <c r="B2968" s="8"/>
      <c r="C2968" s="8"/>
      <c r="D2968" s="8"/>
      <c r="E2968" s="18"/>
      <c r="F2968" s="18"/>
      <c r="G2968" s="10"/>
      <c r="H2968" s="10"/>
      <c r="I2968" s="10"/>
      <c r="J2968" s="10"/>
      <c r="K2968" s="19"/>
      <c r="L2968" s="8"/>
      <c r="M2968" s="19"/>
    </row>
    <row r="2969" spans="1:13" s="11" customFormat="1">
      <c r="A2969" s="8"/>
      <c r="B2969" s="8"/>
      <c r="C2969" s="8"/>
      <c r="D2969" s="8"/>
      <c r="E2969" s="18"/>
      <c r="F2969" s="18"/>
      <c r="G2969" s="117"/>
      <c r="H2969" s="8"/>
      <c r="I2969" s="10"/>
      <c r="J2969" s="10"/>
      <c r="K2969" s="10"/>
      <c r="L2969" s="10"/>
      <c r="M2969" s="20"/>
    </row>
    <row r="2970" spans="1:13" s="11" customFormat="1">
      <c r="A2970" s="8"/>
      <c r="B2970" s="8"/>
      <c r="C2970" s="8"/>
      <c r="D2970" s="8"/>
      <c r="E2970" s="18"/>
      <c r="F2970" s="18"/>
      <c r="G2970" s="117"/>
      <c r="H2970" s="8"/>
      <c r="I2970" s="117"/>
      <c r="J2970" s="117"/>
      <c r="K2970" s="10"/>
      <c r="L2970" s="10"/>
      <c r="M2970" s="19"/>
    </row>
    <row r="2971" spans="1:13" s="11" customFormat="1">
      <c r="A2971" s="8"/>
      <c r="B2971" s="8"/>
      <c r="C2971" s="8"/>
      <c r="D2971" s="8"/>
      <c r="E2971" s="121"/>
      <c r="F2971" s="18"/>
      <c r="G2971" s="117"/>
      <c r="H2971" s="8"/>
      <c r="I2971" s="8"/>
      <c r="J2971" s="8"/>
      <c r="K2971" s="10"/>
      <c r="L2971" s="10"/>
      <c r="M2971" s="19"/>
    </row>
    <row r="2972" spans="1:13" s="11" customFormat="1">
      <c r="A2972" s="8"/>
      <c r="B2972" s="8"/>
      <c r="C2972" s="8"/>
      <c r="D2972" s="8"/>
      <c r="E2972" s="121"/>
      <c r="F2972" s="18"/>
      <c r="G2972" s="117"/>
      <c r="H2972" s="8"/>
      <c r="I2972" s="8"/>
      <c r="J2972" s="8"/>
      <c r="K2972" s="10"/>
      <c r="L2972" s="10"/>
      <c r="M2972" s="19"/>
    </row>
    <row r="2973" spans="1:13" s="11" customFormat="1">
      <c r="A2973" s="8"/>
      <c r="B2973" s="8"/>
      <c r="C2973" s="8"/>
      <c r="D2973" s="8"/>
      <c r="E2973" s="18"/>
      <c r="F2973" s="18"/>
      <c r="G2973" s="117"/>
      <c r="H2973" s="20"/>
      <c r="I2973" s="10"/>
      <c r="J2973" s="10"/>
      <c r="K2973" s="10"/>
      <c r="L2973" s="10"/>
      <c r="M2973" s="19"/>
    </row>
    <row r="2974" spans="1:13" s="11" customFormat="1">
      <c r="A2974" s="8"/>
      <c r="B2974" s="8"/>
      <c r="C2974" s="8"/>
      <c r="D2974" s="8"/>
      <c r="E2974" s="18"/>
      <c r="F2974" s="18"/>
      <c r="G2974" s="120"/>
      <c r="H2974" s="20"/>
      <c r="I2974" s="10"/>
      <c r="J2974" s="10"/>
      <c r="K2974" s="10"/>
      <c r="L2974" s="10"/>
      <c r="M2974" s="19"/>
    </row>
    <row r="2975" spans="1:13" s="11" customFormat="1">
      <c r="A2975" s="8"/>
      <c r="B2975" s="8"/>
      <c r="C2975" s="8"/>
      <c r="D2975" s="8"/>
      <c r="E2975" s="18"/>
      <c r="F2975" s="18"/>
      <c r="G2975" s="117"/>
      <c r="H2975" s="20"/>
      <c r="I2975" s="117"/>
      <c r="J2975" s="117"/>
      <c r="K2975" s="10"/>
      <c r="L2975" s="10"/>
      <c r="M2975" s="19"/>
    </row>
    <row r="2976" spans="1:13" s="11" customFormat="1">
      <c r="A2976" s="8"/>
      <c r="B2976" s="128"/>
      <c r="C2976" s="8"/>
      <c r="D2976" s="8"/>
      <c r="E2976" s="18"/>
      <c r="F2976" s="18"/>
      <c r="G2976" s="117"/>
      <c r="H2976" s="8"/>
      <c r="I2976" s="8"/>
      <c r="J2976" s="8"/>
      <c r="K2976" s="19"/>
      <c r="L2976" s="19"/>
      <c r="M2976" s="19"/>
    </row>
    <row r="2977" spans="1:13" s="11" customFormat="1">
      <c r="A2977" s="87"/>
      <c r="B2977" s="87"/>
      <c r="C2977" s="8"/>
      <c r="D2977" s="87"/>
      <c r="E2977" s="87"/>
      <c r="F2977" s="87"/>
      <c r="G2977" s="87"/>
      <c r="H2977" s="87"/>
      <c r="I2977" s="87"/>
      <c r="J2977" s="87"/>
      <c r="K2977" s="87"/>
      <c r="L2977" s="87"/>
      <c r="M2977" s="87"/>
    </row>
    <row r="2978" spans="1:13" s="11" customFormat="1" ht="16.5" customHeight="1">
      <c r="A2978" s="127"/>
      <c r="B2978" s="8"/>
      <c r="C2978" s="8"/>
      <c r="D2978" s="8"/>
      <c r="E2978" s="18"/>
      <c r="F2978" s="18"/>
    </row>
    <row r="2979" spans="1:13" s="11" customFormat="1">
      <c r="A2979" s="8"/>
      <c r="B2979" s="8"/>
      <c r="C2979" s="87"/>
      <c r="D2979" s="8"/>
      <c r="E2979" s="18"/>
      <c r="F2979" s="18"/>
      <c r="G2979" s="8"/>
      <c r="H2979" s="8"/>
      <c r="I2979" s="117"/>
      <c r="J2979" s="120"/>
      <c r="K2979" s="8"/>
      <c r="L2979" s="8"/>
      <c r="M2979" s="19"/>
    </row>
    <row r="2980" spans="1:13" s="11" customFormat="1">
      <c r="A2980" s="8"/>
      <c r="B2980" s="8"/>
      <c r="C2980" s="8"/>
      <c r="D2980" s="8"/>
      <c r="E2980" s="18"/>
      <c r="F2980" s="18"/>
      <c r="G2980" s="8"/>
      <c r="H2980" s="8"/>
      <c r="I2980" s="117"/>
      <c r="J2980" s="120"/>
      <c r="K2980" s="8"/>
      <c r="L2980" s="8"/>
      <c r="M2980" s="19"/>
    </row>
    <row r="2981" spans="1:13" s="11" customFormat="1">
      <c r="A2981" s="8"/>
      <c r="B2981" s="8"/>
      <c r="C2981" s="8"/>
      <c r="D2981" s="8"/>
      <c r="E2981" s="18"/>
      <c r="F2981" s="18"/>
      <c r="G2981" s="10"/>
      <c r="H2981" s="10"/>
      <c r="I2981" s="10"/>
      <c r="J2981" s="10"/>
      <c r="K2981" s="19"/>
      <c r="L2981" s="8"/>
      <c r="M2981" s="19"/>
    </row>
    <row r="2982" spans="1:13" s="11" customFormat="1">
      <c r="A2982" s="8"/>
      <c r="B2982" s="8"/>
      <c r="C2982" s="8"/>
      <c r="D2982" s="8"/>
      <c r="E2982" s="18"/>
      <c r="F2982" s="18"/>
      <c r="G2982" s="117"/>
      <c r="H2982" s="8"/>
      <c r="I2982" s="10"/>
      <c r="J2982" s="10"/>
      <c r="K2982" s="10"/>
      <c r="L2982" s="10"/>
      <c r="M2982" s="20"/>
    </row>
    <row r="2983" spans="1:13" s="11" customFormat="1">
      <c r="A2983" s="8"/>
      <c r="B2983" s="8"/>
      <c r="C2983" s="8"/>
      <c r="D2983" s="8"/>
      <c r="E2983" s="18"/>
      <c r="F2983" s="18"/>
      <c r="G2983" s="117"/>
      <c r="H2983" s="8"/>
      <c r="I2983" s="117"/>
      <c r="J2983" s="117"/>
      <c r="K2983" s="10"/>
      <c r="L2983" s="10"/>
      <c r="M2983" s="19"/>
    </row>
    <row r="2984" spans="1:13" s="11" customFormat="1">
      <c r="A2984" s="8"/>
      <c r="B2984" s="8"/>
      <c r="C2984" s="8"/>
      <c r="D2984" s="8"/>
      <c r="E2984" s="121"/>
      <c r="F2984" s="18"/>
      <c r="G2984" s="117"/>
      <c r="H2984" s="8"/>
      <c r="I2984" s="8"/>
      <c r="J2984" s="8"/>
      <c r="K2984" s="10"/>
      <c r="L2984" s="10"/>
      <c r="M2984" s="19"/>
    </row>
    <row r="2985" spans="1:13" s="11" customFormat="1">
      <c r="A2985" s="8"/>
      <c r="B2985" s="8"/>
      <c r="C2985" s="8"/>
      <c r="D2985" s="8"/>
      <c r="E2985" s="121"/>
      <c r="F2985" s="18"/>
      <c r="G2985" s="117"/>
      <c r="H2985" s="8"/>
      <c r="I2985" s="8"/>
      <c r="J2985" s="8"/>
      <c r="K2985" s="10"/>
      <c r="L2985" s="10"/>
      <c r="M2985" s="19"/>
    </row>
    <row r="2986" spans="1:13" s="11" customFormat="1">
      <c r="A2986" s="8"/>
      <c r="B2986" s="8"/>
      <c r="C2986" s="8"/>
      <c r="D2986" s="8"/>
      <c r="E2986" s="18"/>
      <c r="F2986" s="18"/>
      <c r="G2986" s="117"/>
      <c r="H2986" s="20"/>
      <c r="I2986" s="10"/>
      <c r="J2986" s="10"/>
      <c r="K2986" s="10"/>
      <c r="L2986" s="10"/>
      <c r="M2986" s="19"/>
    </row>
    <row r="2987" spans="1:13" s="11" customFormat="1">
      <c r="A2987" s="8"/>
      <c r="B2987" s="8"/>
      <c r="C2987" s="8"/>
      <c r="D2987" s="8"/>
      <c r="E2987" s="18"/>
      <c r="F2987" s="18"/>
      <c r="G2987" s="120"/>
      <c r="H2987" s="20"/>
      <c r="I2987" s="10"/>
      <c r="J2987" s="10"/>
      <c r="K2987" s="10"/>
      <c r="L2987" s="10"/>
      <c r="M2987" s="19"/>
    </row>
    <row r="2988" spans="1:13" s="11" customFormat="1">
      <c r="A2988" s="8"/>
      <c r="B2988" s="8"/>
      <c r="C2988" s="8"/>
      <c r="D2988" s="8"/>
      <c r="E2988" s="18"/>
      <c r="F2988" s="18"/>
      <c r="G2988" s="117"/>
      <c r="H2988" s="20"/>
      <c r="I2988" s="117"/>
      <c r="J2988" s="117"/>
      <c r="K2988" s="10"/>
      <c r="L2988" s="10"/>
      <c r="M2988" s="19"/>
    </row>
    <row r="2989" spans="1:13" s="11" customFormat="1">
      <c r="A2989" s="8"/>
      <c r="B2989" s="128"/>
      <c r="C2989" s="8"/>
      <c r="D2989" s="8"/>
      <c r="E2989" s="18"/>
      <c r="F2989" s="18"/>
      <c r="G2989" s="117"/>
      <c r="H2989" s="8"/>
      <c r="I2989" s="8"/>
      <c r="J2989" s="8"/>
      <c r="K2989" s="19"/>
      <c r="L2989" s="19"/>
      <c r="M2989" s="19"/>
    </row>
    <row r="2990" spans="1:13" s="11" customFormat="1" ht="16.5" customHeight="1">
      <c r="A2990" s="127"/>
      <c r="B2990" s="8"/>
      <c r="C2990" s="8"/>
      <c r="D2990" s="8"/>
      <c r="E2990" s="18"/>
      <c r="F2990" s="18"/>
    </row>
    <row r="2991" spans="1:13" s="11" customFormat="1">
      <c r="A2991" s="8"/>
      <c r="B2991" s="8"/>
      <c r="C2991" s="8"/>
      <c r="D2991" s="8"/>
      <c r="E2991" s="18"/>
      <c r="F2991" s="18"/>
      <c r="G2991" s="8"/>
      <c r="H2991" s="8"/>
      <c r="I2991" s="117"/>
      <c r="J2991" s="120"/>
      <c r="K2991" s="8"/>
      <c r="L2991" s="8"/>
      <c r="M2991" s="19"/>
    </row>
    <row r="2992" spans="1:13" s="11" customFormat="1">
      <c r="A2992" s="8"/>
      <c r="B2992" s="8"/>
      <c r="C2992" s="8"/>
      <c r="D2992" s="8"/>
      <c r="E2992" s="18"/>
      <c r="F2992" s="18"/>
      <c r="G2992" s="8"/>
      <c r="H2992" s="8"/>
      <c r="I2992" s="117"/>
      <c r="J2992" s="120"/>
      <c r="K2992" s="8"/>
      <c r="L2992" s="8"/>
      <c r="M2992" s="19"/>
    </row>
    <row r="2993" spans="1:13" s="11" customFormat="1">
      <c r="A2993" s="8"/>
      <c r="B2993" s="8"/>
      <c r="C2993" s="8"/>
      <c r="D2993" s="8"/>
      <c r="E2993" s="18"/>
      <c r="F2993" s="18"/>
      <c r="G2993" s="10"/>
      <c r="H2993" s="10"/>
      <c r="I2993" s="10"/>
      <c r="J2993" s="10"/>
      <c r="K2993" s="19"/>
      <c r="L2993" s="8"/>
      <c r="M2993" s="19"/>
    </row>
    <row r="2994" spans="1:13" s="11" customFormat="1">
      <c r="A2994" s="8"/>
      <c r="B2994" s="8"/>
      <c r="C2994" s="8"/>
      <c r="D2994" s="8"/>
      <c r="E2994" s="18"/>
      <c r="F2994" s="18"/>
      <c r="G2994" s="117"/>
      <c r="H2994" s="8"/>
      <c r="I2994" s="10"/>
      <c r="J2994" s="10"/>
      <c r="K2994" s="10"/>
      <c r="L2994" s="10"/>
      <c r="M2994" s="20"/>
    </row>
    <row r="2995" spans="1:13" s="11" customFormat="1">
      <c r="A2995" s="8"/>
      <c r="B2995" s="8"/>
      <c r="C2995" s="8"/>
      <c r="D2995" s="8"/>
      <c r="E2995" s="18"/>
      <c r="F2995" s="18"/>
      <c r="G2995" s="117"/>
      <c r="H2995" s="8"/>
      <c r="I2995" s="117"/>
      <c r="J2995" s="117"/>
      <c r="K2995" s="10"/>
      <c r="L2995" s="10"/>
      <c r="M2995" s="19"/>
    </row>
    <row r="2996" spans="1:13" s="11" customFormat="1">
      <c r="A2996" s="8"/>
      <c r="B2996" s="8"/>
      <c r="C2996" s="8"/>
      <c r="D2996" s="8"/>
      <c r="E2996" s="121"/>
      <c r="F2996" s="18"/>
      <c r="G2996" s="117"/>
      <c r="H2996" s="8"/>
      <c r="I2996" s="8"/>
      <c r="J2996" s="8"/>
      <c r="K2996" s="10"/>
      <c r="L2996" s="10"/>
      <c r="M2996" s="19"/>
    </row>
    <row r="2997" spans="1:13" s="11" customFormat="1">
      <c r="A2997" s="8"/>
      <c r="B2997" s="8"/>
      <c r="C2997" s="8"/>
      <c r="D2997" s="8"/>
      <c r="E2997" s="121"/>
      <c r="F2997" s="18"/>
      <c r="G2997" s="117"/>
      <c r="H2997" s="8"/>
      <c r="I2997" s="8"/>
      <c r="J2997" s="8"/>
      <c r="K2997" s="10"/>
      <c r="L2997" s="10"/>
      <c r="M2997" s="19"/>
    </row>
    <row r="2998" spans="1:13" s="11" customFormat="1">
      <c r="A2998" s="8"/>
      <c r="B2998" s="8"/>
      <c r="C2998" s="8"/>
      <c r="D2998" s="8"/>
      <c r="E2998" s="18"/>
      <c r="F2998" s="18"/>
      <c r="G2998" s="117"/>
      <c r="H2998" s="20"/>
      <c r="I2998" s="10"/>
      <c r="J2998" s="10"/>
      <c r="K2998" s="10"/>
      <c r="L2998" s="10"/>
      <c r="M2998" s="19"/>
    </row>
    <row r="2999" spans="1:13" s="11" customFormat="1">
      <c r="A2999" s="8"/>
      <c r="B2999" s="8"/>
      <c r="C2999" s="8"/>
      <c r="D2999" s="8"/>
      <c r="E2999" s="18"/>
      <c r="F2999" s="18"/>
      <c r="G2999" s="120"/>
      <c r="H2999" s="20"/>
      <c r="I2999" s="10"/>
      <c r="J2999" s="10"/>
      <c r="K2999" s="10"/>
      <c r="L2999" s="10"/>
      <c r="M2999" s="19"/>
    </row>
    <row r="3000" spans="1:13" s="11" customFormat="1">
      <c r="A3000" s="8"/>
      <c r="B3000" s="8"/>
      <c r="C3000" s="8"/>
      <c r="D3000" s="8"/>
      <c r="E3000" s="18"/>
      <c r="F3000" s="18"/>
      <c r="G3000" s="117"/>
      <c r="H3000" s="20"/>
      <c r="I3000" s="117"/>
      <c r="J3000" s="117"/>
      <c r="K3000" s="10"/>
      <c r="L3000" s="10"/>
      <c r="M3000" s="19"/>
    </row>
    <row r="3001" spans="1:13" s="11" customFormat="1">
      <c r="A3001" s="8"/>
      <c r="B3001" s="128"/>
      <c r="C3001" s="8"/>
      <c r="D3001" s="8"/>
      <c r="E3001" s="18"/>
      <c r="F3001" s="18"/>
      <c r="G3001" s="117"/>
      <c r="H3001" s="8"/>
      <c r="I3001" s="8"/>
      <c r="J3001" s="8"/>
      <c r="K3001" s="19"/>
      <c r="L3001" s="19"/>
      <c r="M3001" s="19"/>
    </row>
    <row r="3002" spans="1:13" s="11" customFormat="1" ht="16.5" customHeight="1">
      <c r="A3002" s="127"/>
      <c r="B3002" s="8"/>
      <c r="C3002" s="8"/>
      <c r="D3002" s="8"/>
      <c r="E3002" s="18"/>
      <c r="F3002" s="18"/>
    </row>
    <row r="3003" spans="1:13" s="11" customFormat="1">
      <c r="A3003" s="8"/>
      <c r="B3003" s="8"/>
      <c r="C3003" s="8"/>
      <c r="D3003" s="8"/>
      <c r="E3003" s="18"/>
      <c r="F3003" s="18"/>
      <c r="G3003" s="8"/>
      <c r="H3003" s="8"/>
      <c r="I3003" s="117"/>
      <c r="J3003" s="120"/>
      <c r="K3003" s="8"/>
      <c r="L3003" s="8"/>
      <c r="M3003" s="19"/>
    </row>
    <row r="3004" spans="1:13" s="11" customFormat="1">
      <c r="A3004" s="8"/>
      <c r="B3004" s="8"/>
      <c r="C3004" s="8"/>
      <c r="D3004" s="8"/>
      <c r="E3004" s="18"/>
      <c r="F3004" s="18"/>
      <c r="G3004" s="8"/>
      <c r="H3004" s="8"/>
      <c r="I3004" s="117"/>
      <c r="J3004" s="120"/>
      <c r="K3004" s="8"/>
      <c r="L3004" s="8"/>
      <c r="M3004" s="19"/>
    </row>
    <row r="3005" spans="1:13" s="11" customFormat="1">
      <c r="A3005" s="8"/>
      <c r="B3005" s="8"/>
      <c r="C3005" s="8"/>
      <c r="D3005" s="8"/>
      <c r="E3005" s="18"/>
      <c r="F3005" s="18"/>
      <c r="G3005" s="10"/>
      <c r="H3005" s="10"/>
      <c r="I3005" s="10"/>
      <c r="J3005" s="10"/>
      <c r="K3005" s="19"/>
      <c r="L3005" s="8"/>
      <c r="M3005" s="19"/>
    </row>
    <row r="3006" spans="1:13" s="11" customFormat="1">
      <c r="A3006" s="8"/>
      <c r="B3006" s="8"/>
      <c r="C3006" s="8"/>
      <c r="D3006" s="8"/>
      <c r="E3006" s="18"/>
      <c r="F3006" s="18"/>
      <c r="G3006" s="117"/>
      <c r="H3006" s="8"/>
      <c r="I3006" s="10"/>
      <c r="J3006" s="10"/>
      <c r="K3006" s="10"/>
      <c r="L3006" s="10"/>
      <c r="M3006" s="20"/>
    </row>
    <row r="3007" spans="1:13" s="11" customFormat="1">
      <c r="A3007" s="8"/>
      <c r="B3007" s="8"/>
      <c r="C3007" s="8"/>
      <c r="D3007" s="8"/>
      <c r="E3007" s="18"/>
      <c r="F3007" s="18"/>
      <c r="G3007" s="117"/>
      <c r="H3007" s="8"/>
      <c r="I3007" s="117"/>
      <c r="J3007" s="117"/>
      <c r="K3007" s="10"/>
      <c r="L3007" s="10"/>
      <c r="M3007" s="19"/>
    </row>
    <row r="3008" spans="1:13" s="11" customFormat="1">
      <c r="A3008" s="8"/>
      <c r="B3008" s="8"/>
      <c r="C3008" s="8"/>
      <c r="D3008" s="8"/>
      <c r="E3008" s="121"/>
      <c r="F3008" s="18"/>
      <c r="G3008" s="117"/>
      <c r="H3008" s="8"/>
      <c r="I3008" s="8"/>
      <c r="J3008" s="8"/>
      <c r="K3008" s="10"/>
      <c r="L3008" s="10"/>
      <c r="M3008" s="19"/>
    </row>
    <row r="3009" spans="1:13" s="11" customFormat="1">
      <c r="A3009" s="8"/>
      <c r="B3009" s="8"/>
      <c r="C3009" s="8"/>
      <c r="D3009" s="8"/>
      <c r="E3009" s="121"/>
      <c r="F3009" s="18"/>
      <c r="G3009" s="117"/>
      <c r="H3009" s="8"/>
      <c r="I3009" s="8"/>
      <c r="J3009" s="8"/>
      <c r="K3009" s="10"/>
      <c r="L3009" s="10"/>
      <c r="M3009" s="19"/>
    </row>
    <row r="3010" spans="1:13" s="11" customFormat="1">
      <c r="A3010" s="8"/>
      <c r="B3010" s="8"/>
      <c r="C3010" s="8"/>
      <c r="D3010" s="8"/>
      <c r="E3010" s="18"/>
      <c r="F3010" s="18"/>
      <c r="G3010" s="117"/>
      <c r="H3010" s="20"/>
      <c r="I3010" s="10"/>
      <c r="J3010" s="10"/>
      <c r="K3010" s="10"/>
      <c r="L3010" s="10"/>
      <c r="M3010" s="19"/>
    </row>
    <row r="3011" spans="1:13" s="11" customFormat="1">
      <c r="A3011" s="8"/>
      <c r="B3011" s="8"/>
      <c r="C3011" s="8"/>
      <c r="D3011" s="8"/>
      <c r="E3011" s="18"/>
      <c r="F3011" s="18"/>
      <c r="G3011" s="120"/>
      <c r="H3011" s="20"/>
      <c r="I3011" s="10"/>
      <c r="J3011" s="10"/>
      <c r="K3011" s="10"/>
      <c r="L3011" s="10"/>
      <c r="M3011" s="19"/>
    </row>
    <row r="3012" spans="1:13" s="11" customFormat="1">
      <c r="A3012" s="87"/>
      <c r="B3012" s="87"/>
      <c r="C3012" s="8"/>
      <c r="D3012" s="87"/>
      <c r="E3012" s="87"/>
      <c r="F3012" s="87"/>
      <c r="G3012" s="87"/>
      <c r="H3012" s="87"/>
      <c r="I3012" s="87"/>
      <c r="J3012" s="87"/>
      <c r="K3012" s="87"/>
      <c r="L3012" s="87"/>
      <c r="M3012" s="87"/>
    </row>
    <row r="3013" spans="1:13" s="11" customFormat="1">
      <c r="A3013" s="8"/>
      <c r="B3013" s="8"/>
      <c r="C3013" s="8"/>
      <c r="D3013" s="8"/>
      <c r="E3013" s="18"/>
      <c r="F3013" s="18"/>
      <c r="G3013" s="117"/>
      <c r="H3013" s="20"/>
      <c r="I3013" s="117"/>
      <c r="J3013" s="117"/>
      <c r="K3013" s="10"/>
      <c r="L3013" s="10"/>
      <c r="M3013" s="19"/>
    </row>
    <row r="3014" spans="1:13" s="11" customFormat="1">
      <c r="A3014" s="8"/>
      <c r="B3014" s="128"/>
      <c r="C3014" s="87"/>
      <c r="D3014" s="8"/>
      <c r="E3014" s="18"/>
      <c r="F3014" s="18"/>
      <c r="G3014" s="117"/>
      <c r="H3014" s="8"/>
      <c r="I3014" s="8"/>
      <c r="J3014" s="8"/>
      <c r="K3014" s="19"/>
      <c r="L3014" s="19"/>
      <c r="M3014" s="19"/>
    </row>
    <row r="3015" spans="1:13" s="11" customFormat="1" ht="16.5" customHeight="1">
      <c r="A3015" s="127"/>
      <c r="B3015" s="8"/>
      <c r="C3015" s="8"/>
      <c r="D3015" s="8"/>
      <c r="E3015" s="18"/>
      <c r="F3015" s="18"/>
    </row>
    <row r="3016" spans="1:13" s="11" customFormat="1">
      <c r="A3016" s="8"/>
      <c r="B3016" s="8"/>
      <c r="C3016" s="8"/>
      <c r="D3016" s="8"/>
      <c r="E3016" s="18"/>
      <c r="F3016" s="18"/>
      <c r="G3016" s="8"/>
      <c r="H3016" s="8"/>
      <c r="I3016" s="117"/>
      <c r="J3016" s="120"/>
      <c r="K3016" s="8"/>
      <c r="L3016" s="8"/>
      <c r="M3016" s="19"/>
    </row>
    <row r="3017" spans="1:13" s="11" customFormat="1">
      <c r="A3017" s="8"/>
      <c r="B3017" s="8"/>
      <c r="C3017" s="8"/>
      <c r="D3017" s="8"/>
      <c r="E3017" s="18"/>
      <c r="F3017" s="18"/>
      <c r="G3017" s="8"/>
      <c r="H3017" s="8"/>
      <c r="I3017" s="117"/>
      <c r="J3017" s="120"/>
      <c r="K3017" s="8"/>
      <c r="L3017" s="8"/>
      <c r="M3017" s="19"/>
    </row>
    <row r="3018" spans="1:13" s="11" customFormat="1">
      <c r="A3018" s="8"/>
      <c r="B3018" s="8"/>
      <c r="C3018" s="8"/>
      <c r="D3018" s="8"/>
      <c r="E3018" s="18"/>
      <c r="F3018" s="18"/>
      <c r="G3018" s="10"/>
      <c r="H3018" s="10"/>
      <c r="I3018" s="10"/>
      <c r="J3018" s="10"/>
      <c r="K3018" s="19"/>
      <c r="L3018" s="8"/>
      <c r="M3018" s="19"/>
    </row>
    <row r="3019" spans="1:13" s="11" customFormat="1">
      <c r="A3019" s="8"/>
      <c r="B3019" s="8"/>
      <c r="C3019" s="8"/>
      <c r="D3019" s="8"/>
      <c r="E3019" s="18"/>
      <c r="F3019" s="18"/>
      <c r="G3019" s="117"/>
      <c r="H3019" s="8"/>
      <c r="I3019" s="10"/>
      <c r="J3019" s="10"/>
      <c r="K3019" s="10"/>
      <c r="L3019" s="10"/>
      <c r="M3019" s="20"/>
    </row>
    <row r="3020" spans="1:13" s="11" customFormat="1">
      <c r="A3020" s="8"/>
      <c r="B3020" s="8"/>
      <c r="C3020" s="8"/>
      <c r="D3020" s="8"/>
      <c r="E3020" s="18"/>
      <c r="F3020" s="18"/>
      <c r="G3020" s="117"/>
      <c r="H3020" s="8"/>
      <c r="I3020" s="117"/>
      <c r="J3020" s="117"/>
      <c r="K3020" s="10"/>
      <c r="L3020" s="10"/>
      <c r="M3020" s="19"/>
    </row>
    <row r="3021" spans="1:13" s="11" customFormat="1">
      <c r="A3021" s="8"/>
      <c r="B3021" s="8"/>
      <c r="C3021" s="8"/>
      <c r="D3021" s="8"/>
      <c r="E3021" s="121"/>
      <c r="F3021" s="18"/>
      <c r="G3021" s="117"/>
      <c r="H3021" s="8"/>
      <c r="I3021" s="8"/>
      <c r="J3021" s="8"/>
      <c r="K3021" s="10"/>
      <c r="L3021" s="10"/>
      <c r="M3021" s="19"/>
    </row>
    <row r="3022" spans="1:13" s="11" customFormat="1">
      <c r="A3022" s="8"/>
      <c r="B3022" s="8"/>
      <c r="C3022" s="8"/>
      <c r="D3022" s="8"/>
      <c r="E3022" s="121"/>
      <c r="F3022" s="18"/>
      <c r="G3022" s="117"/>
      <c r="H3022" s="8"/>
      <c r="I3022" s="8"/>
      <c r="J3022" s="8"/>
      <c r="K3022" s="10"/>
      <c r="L3022" s="10"/>
      <c r="M3022" s="19"/>
    </row>
    <row r="3023" spans="1:13" s="11" customFormat="1">
      <c r="A3023" s="8"/>
      <c r="B3023" s="8"/>
      <c r="C3023" s="8"/>
      <c r="D3023" s="8"/>
      <c r="E3023" s="18"/>
      <c r="F3023" s="18"/>
      <c r="G3023" s="117"/>
      <c r="H3023" s="20"/>
      <c r="I3023" s="10"/>
      <c r="J3023" s="10"/>
      <c r="K3023" s="10"/>
      <c r="L3023" s="10"/>
      <c r="M3023" s="19"/>
    </row>
    <row r="3024" spans="1:13" s="11" customFormat="1">
      <c r="A3024" s="8"/>
      <c r="B3024" s="8"/>
      <c r="C3024" s="8"/>
      <c r="D3024" s="8"/>
      <c r="E3024" s="18"/>
      <c r="F3024" s="18"/>
      <c r="G3024" s="120"/>
      <c r="H3024" s="20"/>
      <c r="I3024" s="10"/>
      <c r="J3024" s="10"/>
      <c r="K3024" s="10"/>
      <c r="L3024" s="10"/>
      <c r="M3024" s="19"/>
    </row>
    <row r="3025" spans="1:13" s="11" customFormat="1">
      <c r="A3025" s="8"/>
      <c r="B3025" s="8"/>
      <c r="C3025" s="8"/>
      <c r="D3025" s="8"/>
      <c r="E3025" s="18"/>
      <c r="F3025" s="18"/>
      <c r="G3025" s="117"/>
      <c r="H3025" s="20"/>
      <c r="I3025" s="117"/>
      <c r="J3025" s="117"/>
      <c r="K3025" s="10"/>
      <c r="L3025" s="10"/>
      <c r="M3025" s="19"/>
    </row>
    <row r="3026" spans="1:13" s="11" customFormat="1">
      <c r="A3026" s="8"/>
      <c r="B3026" s="128"/>
      <c r="C3026" s="8"/>
      <c r="D3026" s="8"/>
      <c r="E3026" s="18"/>
      <c r="F3026" s="18"/>
      <c r="G3026" s="117"/>
      <c r="H3026" s="8"/>
      <c r="I3026" s="8"/>
      <c r="J3026" s="8"/>
      <c r="K3026" s="19"/>
      <c r="L3026" s="19"/>
      <c r="M3026" s="19"/>
    </row>
    <row r="3027" spans="1:13" s="11" customFormat="1" ht="16.5" customHeight="1">
      <c r="A3027" s="127"/>
      <c r="B3027" s="8"/>
      <c r="C3027" s="8"/>
      <c r="D3027" s="8"/>
      <c r="E3027" s="18"/>
      <c r="F3027" s="18"/>
    </row>
    <row r="3028" spans="1:13" s="11" customFormat="1">
      <c r="A3028" s="8"/>
      <c r="B3028" s="8"/>
      <c r="C3028" s="8"/>
      <c r="D3028" s="8"/>
      <c r="E3028" s="18"/>
      <c r="F3028" s="18"/>
      <c r="G3028" s="8"/>
      <c r="H3028" s="8"/>
      <c r="I3028" s="117"/>
      <c r="J3028" s="120"/>
      <c r="K3028" s="8"/>
      <c r="L3028" s="8"/>
      <c r="M3028" s="19"/>
    </row>
    <row r="3029" spans="1:13" s="11" customFormat="1">
      <c r="A3029" s="8"/>
      <c r="B3029" s="8"/>
      <c r="C3029" s="8"/>
      <c r="D3029" s="8"/>
      <c r="E3029" s="18"/>
      <c r="F3029" s="18"/>
      <c r="G3029" s="8"/>
      <c r="H3029" s="8"/>
      <c r="I3029" s="117"/>
      <c r="J3029" s="120"/>
      <c r="K3029" s="8"/>
      <c r="L3029" s="8"/>
      <c r="M3029" s="19"/>
    </row>
    <row r="3030" spans="1:13" s="11" customFormat="1">
      <c r="A3030" s="8"/>
      <c r="B3030" s="8"/>
      <c r="C3030" s="8"/>
      <c r="D3030" s="8"/>
      <c r="E3030" s="18"/>
      <c r="F3030" s="18"/>
      <c r="G3030" s="10"/>
      <c r="H3030" s="10"/>
      <c r="I3030" s="10"/>
      <c r="J3030" s="10"/>
      <c r="K3030" s="19"/>
      <c r="L3030" s="8"/>
      <c r="M3030" s="19"/>
    </row>
    <row r="3031" spans="1:13" s="11" customFormat="1">
      <c r="A3031" s="8"/>
      <c r="B3031" s="8"/>
      <c r="C3031" s="8"/>
      <c r="D3031" s="8"/>
      <c r="E3031" s="18"/>
      <c r="F3031" s="18"/>
      <c r="G3031" s="117"/>
      <c r="H3031" s="8"/>
      <c r="I3031" s="10"/>
      <c r="J3031" s="10"/>
      <c r="K3031" s="10"/>
      <c r="L3031" s="10"/>
      <c r="M3031" s="20"/>
    </row>
    <row r="3032" spans="1:13" s="11" customFormat="1">
      <c r="A3032" s="8"/>
      <c r="B3032" s="8"/>
      <c r="C3032" s="8"/>
      <c r="D3032" s="8"/>
      <c r="E3032" s="18"/>
      <c r="F3032" s="18"/>
      <c r="G3032" s="117"/>
      <c r="H3032" s="8"/>
      <c r="I3032" s="117"/>
      <c r="J3032" s="117"/>
      <c r="K3032" s="10"/>
      <c r="L3032" s="10"/>
      <c r="M3032" s="19"/>
    </row>
    <row r="3033" spans="1:13" s="11" customFormat="1">
      <c r="A3033" s="8"/>
      <c r="B3033" s="8"/>
      <c r="C3033" s="8"/>
      <c r="D3033" s="8"/>
      <c r="E3033" s="121"/>
      <c r="F3033" s="18"/>
      <c r="G3033" s="117"/>
      <c r="H3033" s="8"/>
      <c r="I3033" s="8"/>
      <c r="J3033" s="8"/>
      <c r="K3033" s="10"/>
      <c r="L3033" s="10"/>
      <c r="M3033" s="19"/>
    </row>
    <row r="3034" spans="1:13" s="11" customFormat="1">
      <c r="A3034" s="8"/>
      <c r="B3034" s="8"/>
      <c r="C3034" s="8"/>
      <c r="D3034" s="8"/>
      <c r="E3034" s="121"/>
      <c r="F3034" s="18"/>
      <c r="G3034" s="117"/>
      <c r="H3034" s="8"/>
      <c r="I3034" s="8"/>
      <c r="J3034" s="8"/>
      <c r="K3034" s="10"/>
      <c r="L3034" s="10"/>
      <c r="M3034" s="19"/>
    </row>
    <row r="3035" spans="1:13" s="11" customFormat="1">
      <c r="A3035" s="8"/>
      <c r="B3035" s="8"/>
      <c r="C3035" s="8"/>
      <c r="D3035" s="8"/>
      <c r="E3035" s="18"/>
      <c r="F3035" s="18"/>
      <c r="G3035" s="117"/>
      <c r="H3035" s="20"/>
      <c r="I3035" s="10"/>
      <c r="J3035" s="10"/>
      <c r="K3035" s="10"/>
      <c r="L3035" s="10"/>
      <c r="M3035" s="19"/>
    </row>
    <row r="3036" spans="1:13" s="11" customFormat="1">
      <c r="A3036" s="8"/>
      <c r="B3036" s="8"/>
      <c r="C3036" s="8"/>
      <c r="D3036" s="8"/>
      <c r="E3036" s="18"/>
      <c r="F3036" s="18"/>
      <c r="G3036" s="120"/>
      <c r="H3036" s="20"/>
      <c r="I3036" s="10"/>
      <c r="J3036" s="10"/>
      <c r="K3036" s="10"/>
      <c r="L3036" s="10"/>
      <c r="M3036" s="19"/>
    </row>
    <row r="3037" spans="1:13" s="11" customFormat="1">
      <c r="A3037" s="8"/>
      <c r="B3037" s="8"/>
      <c r="C3037" s="8"/>
      <c r="D3037" s="8"/>
      <c r="E3037" s="18"/>
      <c r="F3037" s="18"/>
      <c r="G3037" s="117"/>
      <c r="H3037" s="20"/>
      <c r="I3037" s="117"/>
      <c r="J3037" s="117"/>
      <c r="K3037" s="10"/>
      <c r="L3037" s="10"/>
      <c r="M3037" s="19"/>
    </row>
    <row r="3038" spans="1:13" s="11" customFormat="1">
      <c r="A3038" s="8"/>
      <c r="B3038" s="128"/>
      <c r="C3038" s="8"/>
      <c r="D3038" s="8"/>
      <c r="E3038" s="18"/>
      <c r="F3038" s="18"/>
      <c r="G3038" s="117"/>
      <c r="H3038" s="8"/>
      <c r="I3038" s="8"/>
      <c r="J3038" s="8"/>
      <c r="K3038" s="19"/>
      <c r="L3038" s="19"/>
      <c r="M3038" s="19"/>
    </row>
    <row r="3039" spans="1:13" s="11" customFormat="1" ht="16.5" customHeight="1">
      <c r="A3039" s="127"/>
      <c r="B3039" s="8"/>
      <c r="C3039" s="8"/>
      <c r="D3039" s="8"/>
      <c r="E3039" s="18"/>
      <c r="F3039" s="18"/>
    </row>
    <row r="3040" spans="1:13" s="11" customFormat="1">
      <c r="A3040" s="8"/>
      <c r="B3040" s="8"/>
      <c r="C3040" s="8"/>
      <c r="D3040" s="8"/>
      <c r="E3040" s="18"/>
      <c r="F3040" s="18"/>
      <c r="G3040" s="8"/>
      <c r="H3040" s="8"/>
      <c r="I3040" s="117"/>
      <c r="J3040" s="120"/>
      <c r="K3040" s="8"/>
      <c r="L3040" s="8"/>
      <c r="M3040" s="19"/>
    </row>
    <row r="3041" spans="1:13" s="11" customFormat="1">
      <c r="A3041" s="8"/>
      <c r="B3041" s="8"/>
      <c r="C3041" s="8"/>
      <c r="D3041" s="8"/>
      <c r="E3041" s="18"/>
      <c r="F3041" s="18"/>
      <c r="G3041" s="8"/>
      <c r="H3041" s="8"/>
      <c r="I3041" s="117"/>
      <c r="J3041" s="120"/>
      <c r="K3041" s="8"/>
      <c r="L3041" s="8"/>
      <c r="M3041" s="19"/>
    </row>
    <row r="3042" spans="1:13" s="11" customFormat="1">
      <c r="A3042" s="8"/>
      <c r="B3042" s="8"/>
      <c r="C3042" s="8"/>
      <c r="D3042" s="8"/>
      <c r="E3042" s="18"/>
      <c r="F3042" s="18"/>
      <c r="G3042" s="10"/>
      <c r="H3042" s="10"/>
      <c r="I3042" s="10"/>
      <c r="J3042" s="10"/>
      <c r="K3042" s="19"/>
      <c r="L3042" s="8"/>
      <c r="M3042" s="19"/>
    </row>
    <row r="3043" spans="1:13" s="11" customFormat="1">
      <c r="A3043" s="8"/>
      <c r="B3043" s="8"/>
      <c r="C3043" s="8"/>
      <c r="D3043" s="8"/>
      <c r="E3043" s="18"/>
      <c r="F3043" s="18"/>
      <c r="G3043" s="117"/>
      <c r="H3043" s="8"/>
      <c r="I3043" s="10"/>
      <c r="J3043" s="10"/>
      <c r="K3043" s="10"/>
      <c r="L3043" s="10"/>
      <c r="M3043" s="20"/>
    </row>
    <row r="3044" spans="1:13" s="11" customFormat="1">
      <c r="A3044" s="8"/>
      <c r="B3044" s="8"/>
      <c r="C3044" s="8"/>
      <c r="D3044" s="8"/>
      <c r="E3044" s="18"/>
      <c r="F3044" s="18"/>
      <c r="G3044" s="117"/>
      <c r="H3044" s="8"/>
      <c r="I3044" s="117"/>
      <c r="J3044" s="117"/>
      <c r="K3044" s="10"/>
      <c r="L3044" s="10"/>
      <c r="M3044" s="19"/>
    </row>
    <row r="3045" spans="1:13" s="11" customFormat="1">
      <c r="A3045" s="8"/>
      <c r="B3045" s="8"/>
      <c r="C3045" s="8"/>
      <c r="D3045" s="8"/>
      <c r="E3045" s="121"/>
      <c r="F3045" s="18"/>
      <c r="G3045" s="117"/>
      <c r="H3045" s="8"/>
      <c r="I3045" s="8"/>
      <c r="J3045" s="8"/>
      <c r="K3045" s="10"/>
      <c r="L3045" s="10"/>
      <c r="M3045" s="19"/>
    </row>
    <row r="3046" spans="1:13" s="11" customFormat="1">
      <c r="A3046" s="8"/>
      <c r="B3046" s="8"/>
      <c r="C3046" s="8"/>
      <c r="D3046" s="8"/>
      <c r="E3046" s="121"/>
      <c r="F3046" s="18"/>
      <c r="G3046" s="117"/>
      <c r="H3046" s="8"/>
      <c r="I3046" s="8"/>
      <c r="J3046" s="8"/>
      <c r="K3046" s="10"/>
      <c r="L3046" s="10"/>
      <c r="M3046" s="19"/>
    </row>
    <row r="3047" spans="1:13" s="11" customFormat="1">
      <c r="A3047" s="87"/>
      <c r="B3047" s="87"/>
      <c r="C3047" s="8"/>
      <c r="D3047" s="87"/>
      <c r="E3047" s="87"/>
      <c r="F3047" s="87"/>
      <c r="G3047" s="87"/>
      <c r="H3047" s="87"/>
      <c r="I3047" s="87"/>
      <c r="J3047" s="87"/>
      <c r="K3047" s="87"/>
      <c r="L3047" s="87"/>
      <c r="M3047" s="87"/>
    </row>
    <row r="3048" spans="1:13" s="11" customFormat="1">
      <c r="A3048" s="8"/>
      <c r="B3048" s="8"/>
      <c r="C3048" s="8"/>
      <c r="D3048" s="8"/>
      <c r="E3048" s="18"/>
      <c r="F3048" s="18"/>
      <c r="G3048" s="117"/>
      <c r="H3048" s="20"/>
      <c r="I3048" s="10"/>
      <c r="J3048" s="10"/>
      <c r="K3048" s="10"/>
      <c r="L3048" s="10"/>
      <c r="M3048" s="19"/>
    </row>
    <row r="3049" spans="1:13" s="11" customFormat="1">
      <c r="A3049" s="8"/>
      <c r="B3049" s="8"/>
      <c r="C3049" s="87"/>
      <c r="D3049" s="8"/>
      <c r="E3049" s="18"/>
      <c r="F3049" s="18"/>
      <c r="G3049" s="120"/>
      <c r="H3049" s="20"/>
      <c r="I3049" s="10"/>
      <c r="J3049" s="10"/>
      <c r="K3049" s="10"/>
      <c r="L3049" s="10"/>
      <c r="M3049" s="19"/>
    </row>
    <row r="3050" spans="1:13" s="11" customFormat="1">
      <c r="A3050" s="8"/>
      <c r="B3050" s="8"/>
      <c r="C3050" s="8"/>
      <c r="D3050" s="8"/>
      <c r="E3050" s="18"/>
      <c r="F3050" s="18"/>
      <c r="G3050" s="117"/>
      <c r="H3050" s="20"/>
      <c r="I3050" s="117"/>
      <c r="J3050" s="117"/>
      <c r="K3050" s="10"/>
      <c r="L3050" s="10"/>
      <c r="M3050" s="19"/>
    </row>
    <row r="3051" spans="1:13" s="11" customFormat="1">
      <c r="A3051" s="8"/>
      <c r="B3051" s="128"/>
      <c r="C3051" s="8"/>
      <c r="D3051" s="8"/>
      <c r="E3051" s="18"/>
      <c r="F3051" s="18"/>
      <c r="G3051" s="117"/>
      <c r="H3051" s="8"/>
      <c r="I3051" s="8"/>
      <c r="J3051" s="8"/>
      <c r="K3051" s="19"/>
      <c r="L3051" s="19"/>
      <c r="M3051" s="19"/>
    </row>
    <row r="3052" spans="1:13" s="11" customFormat="1" ht="16.5" customHeight="1">
      <c r="A3052" s="127"/>
      <c r="B3052" s="8"/>
      <c r="C3052" s="8"/>
      <c r="D3052" s="8"/>
      <c r="E3052" s="18"/>
      <c r="F3052" s="18"/>
    </row>
    <row r="3053" spans="1:13" s="11" customFormat="1">
      <c r="A3053" s="8"/>
      <c r="B3053" s="8"/>
      <c r="C3053" s="8"/>
      <c r="D3053" s="8"/>
      <c r="E3053" s="18"/>
      <c r="F3053" s="18"/>
      <c r="G3053" s="8"/>
      <c r="H3053" s="8"/>
      <c r="I3053" s="117"/>
      <c r="J3053" s="120"/>
      <c r="K3053" s="8"/>
      <c r="L3053" s="8"/>
      <c r="M3053" s="19"/>
    </row>
    <row r="3054" spans="1:13" s="11" customFormat="1">
      <c r="A3054" s="8"/>
      <c r="B3054" s="8"/>
      <c r="C3054" s="8"/>
      <c r="D3054" s="8"/>
      <c r="E3054" s="18"/>
      <c r="F3054" s="18"/>
      <c r="G3054" s="8"/>
      <c r="H3054" s="8"/>
      <c r="I3054" s="117"/>
      <c r="J3054" s="120"/>
      <c r="K3054" s="8"/>
      <c r="L3054" s="8"/>
      <c r="M3054" s="19"/>
    </row>
    <row r="3055" spans="1:13" s="11" customFormat="1">
      <c r="A3055" s="8"/>
      <c r="B3055" s="8"/>
      <c r="C3055" s="8"/>
      <c r="D3055" s="8"/>
      <c r="E3055" s="18"/>
      <c r="F3055" s="18"/>
      <c r="G3055" s="10"/>
      <c r="H3055" s="10"/>
      <c r="I3055" s="10"/>
      <c r="J3055" s="10"/>
      <c r="K3055" s="19"/>
      <c r="L3055" s="8"/>
      <c r="M3055" s="19"/>
    </row>
    <row r="3056" spans="1:13" s="11" customFormat="1">
      <c r="A3056" s="8"/>
      <c r="B3056" s="8"/>
      <c r="C3056" s="8"/>
      <c r="D3056" s="8"/>
      <c r="E3056" s="18"/>
      <c r="F3056" s="18"/>
      <c r="G3056" s="117"/>
      <c r="H3056" s="8"/>
      <c r="I3056" s="10"/>
      <c r="J3056" s="10"/>
      <c r="K3056" s="10"/>
      <c r="L3056" s="10"/>
      <c r="M3056" s="20"/>
    </row>
    <row r="3057" spans="1:13" s="11" customFormat="1">
      <c r="A3057" s="8"/>
      <c r="B3057" s="8"/>
      <c r="C3057" s="8"/>
      <c r="D3057" s="8"/>
      <c r="E3057" s="18"/>
      <c r="F3057" s="18"/>
      <c r="G3057" s="117"/>
      <c r="H3057" s="8"/>
      <c r="I3057" s="117"/>
      <c r="J3057" s="117"/>
      <c r="K3057" s="10"/>
      <c r="L3057" s="10"/>
      <c r="M3057" s="19"/>
    </row>
    <row r="3058" spans="1:13" s="11" customFormat="1">
      <c r="A3058" s="8"/>
      <c r="B3058" s="8"/>
      <c r="C3058" s="8"/>
      <c r="D3058" s="8"/>
      <c r="E3058" s="121"/>
      <c r="F3058" s="18"/>
      <c r="G3058" s="117"/>
      <c r="H3058" s="8"/>
      <c r="I3058" s="8"/>
      <c r="J3058" s="8"/>
      <c r="K3058" s="10"/>
      <c r="L3058" s="10"/>
      <c r="M3058" s="19"/>
    </row>
    <row r="3059" spans="1:13" s="11" customFormat="1">
      <c r="A3059" s="8"/>
      <c r="B3059" s="8"/>
      <c r="C3059" s="8"/>
      <c r="D3059" s="8"/>
      <c r="E3059" s="121"/>
      <c r="F3059" s="18"/>
      <c r="G3059" s="117"/>
      <c r="H3059" s="8"/>
      <c r="I3059" s="8"/>
      <c r="J3059" s="8"/>
      <c r="K3059" s="10"/>
      <c r="L3059" s="10"/>
      <c r="M3059" s="19"/>
    </row>
    <row r="3060" spans="1:13" s="11" customFormat="1">
      <c r="A3060" s="8"/>
      <c r="B3060" s="8"/>
      <c r="C3060" s="8"/>
      <c r="D3060" s="8"/>
      <c r="E3060" s="18"/>
      <c r="F3060" s="18"/>
      <c r="G3060" s="117"/>
      <c r="H3060" s="20"/>
      <c r="I3060" s="10"/>
      <c r="J3060" s="10"/>
      <c r="K3060" s="10"/>
      <c r="L3060" s="10"/>
      <c r="M3060" s="19"/>
    </row>
    <row r="3061" spans="1:13" s="11" customFormat="1">
      <c r="A3061" s="8"/>
      <c r="B3061" s="8"/>
      <c r="C3061" s="8"/>
      <c r="D3061" s="8"/>
      <c r="E3061" s="18"/>
      <c r="F3061" s="18"/>
      <c r="G3061" s="120"/>
      <c r="H3061" s="20"/>
      <c r="I3061" s="10"/>
      <c r="J3061" s="10"/>
      <c r="K3061" s="10"/>
      <c r="L3061" s="10"/>
      <c r="M3061" s="19"/>
    </row>
    <row r="3062" spans="1:13" s="11" customFormat="1">
      <c r="A3062" s="8"/>
      <c r="B3062" s="8"/>
      <c r="C3062" s="8"/>
      <c r="D3062" s="8"/>
      <c r="E3062" s="18"/>
      <c r="F3062" s="18"/>
      <c r="G3062" s="117"/>
      <c r="H3062" s="20"/>
      <c r="I3062" s="117"/>
      <c r="J3062" s="117"/>
      <c r="K3062" s="10"/>
      <c r="L3062" s="10"/>
      <c r="M3062" s="19"/>
    </row>
    <row r="3063" spans="1:13" s="11" customFormat="1">
      <c r="A3063" s="8"/>
      <c r="B3063" s="128"/>
      <c r="C3063" s="8"/>
      <c r="D3063" s="8"/>
      <c r="E3063" s="18"/>
      <c r="F3063" s="18"/>
      <c r="G3063" s="117"/>
      <c r="H3063" s="8"/>
      <c r="I3063" s="8"/>
      <c r="J3063" s="8"/>
      <c r="K3063" s="19"/>
      <c r="L3063" s="19"/>
      <c r="M3063" s="19"/>
    </row>
    <row r="3064" spans="1:13" s="11" customFormat="1" ht="16.5" customHeight="1">
      <c r="A3064" s="127"/>
      <c r="B3064" s="8"/>
      <c r="C3064" s="8"/>
      <c r="D3064" s="8"/>
      <c r="E3064" s="18"/>
      <c r="F3064" s="18"/>
    </row>
    <row r="3065" spans="1:13" s="11" customFormat="1">
      <c r="A3065" s="8"/>
      <c r="B3065" s="8"/>
      <c r="C3065" s="8"/>
      <c r="D3065" s="8"/>
      <c r="E3065" s="18"/>
      <c r="F3065" s="18"/>
      <c r="G3065" s="8"/>
      <c r="H3065" s="8"/>
      <c r="I3065" s="117"/>
      <c r="J3065" s="120"/>
      <c r="K3065" s="8"/>
      <c r="L3065" s="8"/>
      <c r="M3065" s="19"/>
    </row>
    <row r="3066" spans="1:13" s="11" customFormat="1">
      <c r="A3066" s="8"/>
      <c r="B3066" s="8"/>
      <c r="C3066" s="8"/>
      <c r="D3066" s="8"/>
      <c r="E3066" s="18"/>
      <c r="F3066" s="18"/>
      <c r="G3066" s="8"/>
      <c r="H3066" s="8"/>
      <c r="I3066" s="117"/>
      <c r="J3066" s="120"/>
      <c r="K3066" s="8"/>
      <c r="L3066" s="8"/>
      <c r="M3066" s="19"/>
    </row>
    <row r="3067" spans="1:13" s="11" customFormat="1">
      <c r="A3067" s="8"/>
      <c r="B3067" s="8"/>
      <c r="C3067" s="8"/>
      <c r="D3067" s="8"/>
      <c r="E3067" s="18"/>
      <c r="F3067" s="18"/>
      <c r="G3067" s="10"/>
      <c r="H3067" s="10"/>
      <c r="I3067" s="10"/>
      <c r="J3067" s="10"/>
      <c r="K3067" s="19"/>
      <c r="L3067" s="8"/>
      <c r="M3067" s="19"/>
    </row>
    <row r="3068" spans="1:13" s="11" customFormat="1">
      <c r="A3068" s="8"/>
      <c r="B3068" s="8"/>
      <c r="C3068" s="8"/>
      <c r="D3068" s="8"/>
      <c r="E3068" s="18"/>
      <c r="F3068" s="18"/>
      <c r="G3068" s="117"/>
      <c r="H3068" s="8"/>
      <c r="I3068" s="10"/>
      <c r="J3068" s="10"/>
      <c r="K3068" s="10"/>
      <c r="L3068" s="10"/>
      <c r="M3068" s="20"/>
    </row>
    <row r="3069" spans="1:13" s="11" customFormat="1">
      <c r="A3069" s="8"/>
      <c r="B3069" s="8"/>
      <c r="C3069" s="8"/>
      <c r="D3069" s="8"/>
      <c r="E3069" s="18"/>
      <c r="F3069" s="18"/>
      <c r="G3069" s="117"/>
      <c r="H3069" s="8"/>
      <c r="I3069" s="117"/>
      <c r="J3069" s="117"/>
      <c r="K3069" s="10"/>
      <c r="L3069" s="10"/>
      <c r="M3069" s="19"/>
    </row>
    <row r="3070" spans="1:13" s="11" customFormat="1">
      <c r="A3070" s="8"/>
      <c r="B3070" s="8"/>
      <c r="C3070" s="8"/>
      <c r="D3070" s="8"/>
      <c r="E3070" s="121"/>
      <c r="F3070" s="18"/>
      <c r="G3070" s="117"/>
      <c r="H3070" s="8"/>
      <c r="I3070" s="8"/>
      <c r="J3070" s="8"/>
      <c r="K3070" s="10"/>
      <c r="L3070" s="10"/>
      <c r="M3070" s="19"/>
    </row>
    <row r="3071" spans="1:13" s="11" customFormat="1">
      <c r="A3071" s="8"/>
      <c r="B3071" s="8"/>
      <c r="C3071" s="8"/>
      <c r="D3071" s="8"/>
      <c r="E3071" s="121"/>
      <c r="F3071" s="18"/>
      <c r="G3071" s="117"/>
      <c r="H3071" s="8"/>
      <c r="I3071" s="8"/>
      <c r="J3071" s="8"/>
      <c r="K3071" s="10"/>
      <c r="L3071" s="10"/>
      <c r="M3071" s="19"/>
    </row>
    <row r="3072" spans="1:13" s="11" customFormat="1">
      <c r="A3072" s="8"/>
      <c r="B3072" s="8"/>
      <c r="C3072" s="8"/>
      <c r="D3072" s="8"/>
      <c r="E3072" s="18"/>
      <c r="F3072" s="18"/>
      <c r="G3072" s="117"/>
      <c r="H3072" s="20"/>
      <c r="I3072" s="10"/>
      <c r="J3072" s="10"/>
      <c r="K3072" s="10"/>
      <c r="L3072" s="10"/>
      <c r="M3072" s="19"/>
    </row>
    <row r="3073" spans="1:13" s="11" customFormat="1">
      <c r="A3073" s="8"/>
      <c r="B3073" s="8"/>
      <c r="C3073" s="8"/>
      <c r="D3073" s="8"/>
      <c r="E3073" s="18"/>
      <c r="F3073" s="18"/>
      <c r="G3073" s="120"/>
      <c r="H3073" s="20"/>
      <c r="I3073" s="10"/>
      <c r="J3073" s="10"/>
      <c r="K3073" s="10"/>
      <c r="L3073" s="10"/>
      <c r="M3073" s="19"/>
    </row>
    <row r="3074" spans="1:13" s="11" customFormat="1">
      <c r="A3074" s="8"/>
      <c r="B3074" s="8"/>
      <c r="C3074" s="8"/>
      <c r="D3074" s="8"/>
      <c r="E3074" s="18"/>
      <c r="F3074" s="18"/>
      <c r="G3074" s="117"/>
      <c r="H3074" s="20"/>
      <c r="I3074" s="117"/>
      <c r="J3074" s="117"/>
      <c r="K3074" s="10"/>
      <c r="L3074" s="10"/>
      <c r="M3074" s="19"/>
    </row>
    <row r="3075" spans="1:13" s="11" customFormat="1">
      <c r="A3075" s="8"/>
      <c r="B3075" s="128"/>
      <c r="C3075" s="8"/>
      <c r="D3075" s="8"/>
      <c r="E3075" s="18"/>
      <c r="F3075" s="18"/>
      <c r="G3075" s="117"/>
      <c r="H3075" s="8"/>
      <c r="I3075" s="8"/>
      <c r="J3075" s="8"/>
      <c r="K3075" s="19"/>
      <c r="L3075" s="19"/>
      <c r="M3075" s="19"/>
    </row>
    <row r="3076" spans="1:13" s="11" customFormat="1" ht="16.5" customHeight="1">
      <c r="A3076" s="127"/>
      <c r="B3076" s="8"/>
      <c r="C3076" s="8"/>
      <c r="D3076" s="8"/>
      <c r="E3076" s="18"/>
      <c r="F3076" s="18"/>
    </row>
    <row r="3077" spans="1:13" s="11" customFormat="1">
      <c r="A3077" s="8"/>
      <c r="B3077" s="8"/>
      <c r="C3077" s="8"/>
      <c r="D3077" s="8"/>
      <c r="E3077" s="18"/>
      <c r="F3077" s="18"/>
      <c r="G3077" s="8"/>
      <c r="H3077" s="8"/>
      <c r="I3077" s="117"/>
      <c r="J3077" s="120"/>
      <c r="K3077" s="8"/>
      <c r="L3077" s="8"/>
      <c r="M3077" s="19"/>
    </row>
    <row r="3078" spans="1:13" s="11" customFormat="1">
      <c r="A3078" s="8"/>
      <c r="B3078" s="8"/>
      <c r="C3078" s="8"/>
      <c r="D3078" s="8"/>
      <c r="E3078" s="18"/>
      <c r="F3078" s="18"/>
      <c r="G3078" s="8"/>
      <c r="H3078" s="8"/>
      <c r="I3078" s="117"/>
      <c r="J3078" s="120"/>
      <c r="K3078" s="8"/>
      <c r="L3078" s="8"/>
      <c r="M3078" s="19"/>
    </row>
    <row r="3079" spans="1:13" s="11" customFormat="1">
      <c r="A3079" s="8"/>
      <c r="B3079" s="8"/>
      <c r="C3079" s="8"/>
      <c r="D3079" s="8"/>
      <c r="E3079" s="18"/>
      <c r="F3079" s="18"/>
      <c r="G3079" s="10"/>
      <c r="H3079" s="10"/>
      <c r="I3079" s="10"/>
      <c r="J3079" s="10"/>
      <c r="K3079" s="19"/>
      <c r="L3079" s="8"/>
      <c r="M3079" s="19"/>
    </row>
    <row r="3080" spans="1:13" s="11" customFormat="1">
      <c r="A3080" s="8"/>
      <c r="B3080" s="8"/>
      <c r="C3080" s="8"/>
      <c r="D3080" s="8"/>
      <c r="E3080" s="18"/>
      <c r="F3080" s="18"/>
      <c r="G3080" s="117"/>
      <c r="H3080" s="8"/>
      <c r="I3080" s="10"/>
      <c r="J3080" s="10"/>
      <c r="K3080" s="10"/>
      <c r="L3080" s="10"/>
      <c r="M3080" s="20"/>
    </row>
    <row r="3081" spans="1:13" s="11" customFormat="1">
      <c r="A3081" s="8"/>
      <c r="B3081" s="8"/>
      <c r="C3081" s="8"/>
      <c r="D3081" s="8"/>
      <c r="E3081" s="18"/>
      <c r="F3081" s="18"/>
      <c r="G3081" s="117"/>
      <c r="H3081" s="8"/>
      <c r="I3081" s="117"/>
      <c r="J3081" s="117"/>
      <c r="K3081" s="10"/>
      <c r="L3081" s="10"/>
      <c r="M3081" s="19"/>
    </row>
    <row r="3082" spans="1:13" s="11" customFormat="1">
      <c r="A3082" s="87"/>
      <c r="B3082" s="87"/>
      <c r="C3082" s="8"/>
      <c r="D3082" s="87"/>
      <c r="E3082" s="87"/>
      <c r="F3082" s="87"/>
      <c r="G3082" s="87"/>
      <c r="H3082" s="87"/>
      <c r="I3082" s="87"/>
      <c r="J3082" s="87"/>
      <c r="K3082" s="87"/>
      <c r="L3082" s="87"/>
      <c r="M3082" s="87"/>
    </row>
    <row r="3083" spans="1:13" s="11" customFormat="1">
      <c r="A3083" s="8"/>
      <c r="B3083" s="8"/>
      <c r="C3083" s="8"/>
      <c r="D3083" s="8"/>
      <c r="E3083" s="121"/>
      <c r="F3083" s="18"/>
      <c r="G3083" s="117"/>
      <c r="H3083" s="8"/>
      <c r="I3083" s="8"/>
      <c r="J3083" s="8"/>
      <c r="K3083" s="10"/>
      <c r="L3083" s="10"/>
      <c r="M3083" s="19"/>
    </row>
    <row r="3084" spans="1:13" s="11" customFormat="1">
      <c r="A3084" s="8"/>
      <c r="B3084" s="8"/>
      <c r="C3084" s="87"/>
      <c r="D3084" s="8"/>
      <c r="E3084" s="121"/>
      <c r="F3084" s="18"/>
      <c r="G3084" s="117"/>
      <c r="H3084" s="8"/>
      <c r="I3084" s="8"/>
      <c r="J3084" s="8"/>
      <c r="K3084" s="10"/>
      <c r="L3084" s="10"/>
      <c r="M3084" s="19"/>
    </row>
    <row r="3085" spans="1:13" s="11" customFormat="1">
      <c r="A3085" s="8"/>
      <c r="B3085" s="8"/>
      <c r="C3085" s="8"/>
      <c r="D3085" s="8"/>
      <c r="E3085" s="18"/>
      <c r="F3085" s="18"/>
      <c r="G3085" s="117"/>
      <c r="H3085" s="20"/>
      <c r="I3085" s="10"/>
      <c r="J3085" s="10"/>
      <c r="K3085" s="10"/>
      <c r="L3085" s="10"/>
      <c r="M3085" s="19"/>
    </row>
    <row r="3086" spans="1:13" s="11" customFormat="1">
      <c r="A3086" s="8"/>
      <c r="B3086" s="8"/>
      <c r="C3086" s="8"/>
      <c r="D3086" s="8"/>
      <c r="E3086" s="18"/>
      <c r="F3086" s="18"/>
      <c r="G3086" s="120"/>
      <c r="H3086" s="20"/>
      <c r="I3086" s="10"/>
      <c r="J3086" s="10"/>
      <c r="K3086" s="10"/>
      <c r="L3086" s="10"/>
      <c r="M3086" s="19"/>
    </row>
    <row r="3087" spans="1:13" s="11" customFormat="1">
      <c r="A3087" s="8"/>
      <c r="B3087" s="8"/>
      <c r="C3087" s="8"/>
      <c r="D3087" s="8"/>
      <c r="E3087" s="18"/>
      <c r="F3087" s="18"/>
      <c r="G3087" s="117"/>
      <c r="H3087" s="20"/>
      <c r="I3087" s="117"/>
      <c r="J3087" s="117"/>
      <c r="K3087" s="10"/>
      <c r="L3087" s="10"/>
      <c r="M3087" s="19"/>
    </row>
    <row r="3088" spans="1:13" s="11" customFormat="1">
      <c r="A3088" s="8"/>
      <c r="B3088" s="128"/>
      <c r="C3088" s="8"/>
      <c r="D3088" s="8"/>
      <c r="E3088" s="18"/>
      <c r="F3088" s="18"/>
      <c r="G3088" s="117"/>
      <c r="H3088" s="8"/>
      <c r="I3088" s="8"/>
      <c r="J3088" s="8"/>
      <c r="K3088" s="19"/>
      <c r="L3088" s="19"/>
      <c r="M3088" s="19"/>
    </row>
    <row r="3089" spans="1:13" s="11" customFormat="1" ht="16.5" customHeight="1">
      <c r="A3089" s="127"/>
      <c r="B3089" s="8"/>
      <c r="C3089" s="8"/>
      <c r="D3089" s="8"/>
      <c r="E3089" s="18"/>
      <c r="F3089" s="18"/>
    </row>
    <row r="3090" spans="1:13" s="11" customFormat="1">
      <c r="A3090" s="8"/>
      <c r="B3090" s="8"/>
      <c r="C3090" s="8"/>
      <c r="D3090" s="8"/>
      <c r="E3090" s="18"/>
      <c r="F3090" s="18"/>
      <c r="G3090" s="8"/>
      <c r="H3090" s="8"/>
      <c r="I3090" s="117"/>
      <c r="J3090" s="120"/>
      <c r="K3090" s="8"/>
      <c r="L3090" s="8"/>
      <c r="M3090" s="19"/>
    </row>
    <row r="3091" spans="1:13" s="11" customFormat="1">
      <c r="A3091" s="8"/>
      <c r="B3091" s="8"/>
      <c r="C3091" s="8"/>
      <c r="D3091" s="8"/>
      <c r="E3091" s="18"/>
      <c r="F3091" s="18"/>
      <c r="G3091" s="8"/>
      <c r="H3091" s="8"/>
      <c r="I3091" s="117"/>
      <c r="J3091" s="120"/>
      <c r="K3091" s="8"/>
      <c r="L3091" s="8"/>
      <c r="M3091" s="19"/>
    </row>
    <row r="3092" spans="1:13" s="11" customFormat="1">
      <c r="A3092" s="8"/>
      <c r="B3092" s="8"/>
      <c r="C3092" s="8"/>
      <c r="D3092" s="8"/>
      <c r="E3092" s="18"/>
      <c r="F3092" s="18"/>
      <c r="G3092" s="10"/>
      <c r="H3092" s="10"/>
      <c r="I3092" s="10"/>
      <c r="J3092" s="10"/>
      <c r="K3092" s="19"/>
      <c r="L3092" s="8"/>
      <c r="M3092" s="19"/>
    </row>
    <row r="3093" spans="1:13" s="11" customFormat="1">
      <c r="A3093" s="8"/>
      <c r="B3093" s="8"/>
      <c r="C3093" s="8"/>
      <c r="D3093" s="8"/>
      <c r="E3093" s="18"/>
      <c r="F3093" s="18"/>
      <c r="G3093" s="117"/>
      <c r="H3093" s="8"/>
      <c r="I3093" s="10"/>
      <c r="J3093" s="10"/>
      <c r="K3093" s="10"/>
      <c r="L3093" s="10"/>
      <c r="M3093" s="20"/>
    </row>
    <row r="3094" spans="1:13" s="11" customFormat="1">
      <c r="A3094" s="8"/>
      <c r="B3094" s="8"/>
      <c r="C3094" s="8"/>
      <c r="D3094" s="8"/>
      <c r="E3094" s="18"/>
      <c r="F3094" s="18"/>
      <c r="G3094" s="117"/>
      <c r="H3094" s="8"/>
      <c r="I3094" s="117"/>
      <c r="J3094" s="117"/>
      <c r="K3094" s="10"/>
      <c r="L3094" s="10"/>
      <c r="M3094" s="19"/>
    </row>
    <row r="3095" spans="1:13" s="11" customFormat="1">
      <c r="A3095" s="8"/>
      <c r="B3095" s="8"/>
      <c r="C3095" s="8"/>
      <c r="D3095" s="8"/>
      <c r="E3095" s="121"/>
      <c r="F3095" s="18"/>
      <c r="G3095" s="117"/>
      <c r="H3095" s="8"/>
      <c r="I3095" s="8"/>
      <c r="J3095" s="8"/>
      <c r="K3095" s="10"/>
      <c r="L3095" s="10"/>
      <c r="M3095" s="19"/>
    </row>
    <row r="3096" spans="1:13" s="11" customFormat="1">
      <c r="A3096" s="8"/>
      <c r="B3096" s="8"/>
      <c r="C3096" s="8"/>
      <c r="D3096" s="8"/>
      <c r="E3096" s="121"/>
      <c r="F3096" s="18"/>
      <c r="G3096" s="117"/>
      <c r="H3096" s="8"/>
      <c r="I3096" s="8"/>
      <c r="J3096" s="8"/>
      <c r="K3096" s="10"/>
      <c r="L3096" s="10"/>
      <c r="M3096" s="19"/>
    </row>
    <row r="3097" spans="1:13" s="11" customFormat="1">
      <c r="A3097" s="8"/>
      <c r="B3097" s="8"/>
      <c r="C3097" s="8"/>
      <c r="D3097" s="8"/>
      <c r="E3097" s="18"/>
      <c r="F3097" s="18"/>
      <c r="G3097" s="117"/>
      <c r="H3097" s="20"/>
      <c r="I3097" s="10"/>
      <c r="J3097" s="10"/>
      <c r="K3097" s="10"/>
      <c r="L3097" s="10"/>
      <c r="M3097" s="19"/>
    </row>
    <row r="3098" spans="1:13" s="11" customFormat="1">
      <c r="A3098" s="8"/>
      <c r="B3098" s="8"/>
      <c r="C3098" s="8"/>
      <c r="D3098" s="8"/>
      <c r="E3098" s="18"/>
      <c r="F3098" s="18"/>
      <c r="G3098" s="120"/>
      <c r="H3098" s="20"/>
      <c r="I3098" s="10"/>
      <c r="J3098" s="10"/>
      <c r="K3098" s="10"/>
      <c r="L3098" s="10"/>
      <c r="M3098" s="19"/>
    </row>
    <row r="3099" spans="1:13" s="11" customFormat="1">
      <c r="A3099" s="8"/>
      <c r="B3099" s="8"/>
      <c r="C3099" s="8"/>
      <c r="D3099" s="8"/>
      <c r="E3099" s="18"/>
      <c r="F3099" s="18"/>
      <c r="G3099" s="117"/>
      <c r="H3099" s="20"/>
      <c r="I3099" s="117"/>
      <c r="J3099" s="117"/>
      <c r="K3099" s="10"/>
      <c r="L3099" s="10"/>
      <c r="M3099" s="19"/>
    </row>
    <row r="3100" spans="1:13" s="11" customFormat="1">
      <c r="A3100" s="8"/>
      <c r="B3100" s="128"/>
      <c r="C3100" s="8"/>
      <c r="D3100" s="8"/>
      <c r="E3100" s="18"/>
      <c r="F3100" s="18"/>
      <c r="G3100" s="117"/>
      <c r="H3100" s="8"/>
      <c r="I3100" s="8"/>
      <c r="J3100" s="8"/>
      <c r="K3100" s="19"/>
      <c r="L3100" s="19"/>
      <c r="M3100" s="19"/>
    </row>
    <row r="3101" spans="1:13" s="11" customFormat="1" ht="16.5" customHeight="1">
      <c r="A3101" s="127"/>
      <c r="B3101" s="8"/>
      <c r="C3101" s="8"/>
      <c r="D3101" s="8"/>
      <c r="E3101" s="18"/>
      <c r="F3101" s="18"/>
    </row>
    <row r="3102" spans="1:13" s="11" customFormat="1">
      <c r="A3102" s="8"/>
      <c r="B3102" s="8"/>
      <c r="C3102" s="8"/>
      <c r="D3102" s="8"/>
      <c r="E3102" s="18"/>
      <c r="F3102" s="18"/>
      <c r="G3102" s="8"/>
      <c r="H3102" s="8"/>
      <c r="I3102" s="117"/>
      <c r="J3102" s="120"/>
      <c r="K3102" s="8"/>
      <c r="L3102" s="8"/>
      <c r="M3102" s="19"/>
    </row>
    <row r="3103" spans="1:13" s="11" customFormat="1">
      <c r="A3103" s="8"/>
      <c r="B3103" s="8"/>
      <c r="C3103" s="8"/>
      <c r="D3103" s="8"/>
      <c r="E3103" s="18"/>
      <c r="F3103" s="18"/>
      <c r="G3103" s="8"/>
      <c r="H3103" s="8"/>
      <c r="I3103" s="117"/>
      <c r="J3103" s="120"/>
      <c r="K3103" s="8"/>
      <c r="L3103" s="8"/>
      <c r="M3103" s="19"/>
    </row>
    <row r="3104" spans="1:13" s="11" customFormat="1">
      <c r="A3104" s="8"/>
      <c r="B3104" s="8"/>
      <c r="C3104" s="8"/>
      <c r="D3104" s="8"/>
      <c r="E3104" s="18"/>
      <c r="F3104" s="18"/>
      <c r="G3104" s="10"/>
      <c r="H3104" s="10"/>
      <c r="I3104" s="10"/>
      <c r="J3104" s="10"/>
      <c r="K3104" s="19"/>
      <c r="L3104" s="8"/>
      <c r="M3104" s="19"/>
    </row>
    <row r="3105" spans="1:13" s="11" customFormat="1">
      <c r="A3105" s="8"/>
      <c r="B3105" s="8"/>
      <c r="C3105" s="8"/>
      <c r="D3105" s="8"/>
      <c r="E3105" s="18"/>
      <c r="F3105" s="18"/>
      <c r="G3105" s="117"/>
      <c r="H3105" s="8"/>
      <c r="I3105" s="10"/>
      <c r="J3105" s="10"/>
      <c r="K3105" s="10"/>
      <c r="L3105" s="10"/>
      <c r="M3105" s="20"/>
    </row>
    <row r="3106" spans="1:13" s="11" customFormat="1">
      <c r="A3106" s="8"/>
      <c r="B3106" s="8"/>
      <c r="C3106" s="8"/>
      <c r="D3106" s="8"/>
      <c r="E3106" s="18"/>
      <c r="F3106" s="18"/>
      <c r="G3106" s="117"/>
      <c r="H3106" s="8"/>
      <c r="I3106" s="117"/>
      <c r="J3106" s="117"/>
      <c r="K3106" s="10"/>
      <c r="L3106" s="10"/>
      <c r="M3106" s="19"/>
    </row>
    <row r="3107" spans="1:13" s="11" customFormat="1">
      <c r="A3107" s="8"/>
      <c r="B3107" s="8"/>
      <c r="C3107" s="8"/>
      <c r="D3107" s="8"/>
      <c r="E3107" s="121"/>
      <c r="F3107" s="18"/>
      <c r="G3107" s="117"/>
      <c r="H3107" s="8"/>
      <c r="I3107" s="8"/>
      <c r="J3107" s="8"/>
      <c r="K3107" s="10"/>
      <c r="L3107" s="10"/>
      <c r="M3107" s="19"/>
    </row>
    <row r="3108" spans="1:13" s="11" customFormat="1">
      <c r="A3108" s="8"/>
      <c r="B3108" s="8"/>
      <c r="C3108" s="8"/>
      <c r="D3108" s="8"/>
      <c r="E3108" s="121"/>
      <c r="F3108" s="18"/>
      <c r="G3108" s="117"/>
      <c r="H3108" s="8"/>
      <c r="I3108" s="8"/>
      <c r="J3108" s="8"/>
      <c r="K3108" s="10"/>
      <c r="L3108" s="10"/>
      <c r="M3108" s="19"/>
    </row>
    <row r="3109" spans="1:13" s="11" customFormat="1">
      <c r="A3109" s="8"/>
      <c r="B3109" s="8"/>
      <c r="C3109" s="8"/>
      <c r="D3109" s="8"/>
      <c r="E3109" s="18"/>
      <c r="F3109" s="18"/>
      <c r="G3109" s="117"/>
      <c r="H3109" s="20"/>
      <c r="I3109" s="10"/>
      <c r="J3109" s="10"/>
      <c r="K3109" s="10"/>
      <c r="L3109" s="10"/>
      <c r="M3109" s="19"/>
    </row>
    <row r="3110" spans="1:13" s="11" customFormat="1">
      <c r="A3110" s="8"/>
      <c r="B3110" s="8"/>
      <c r="C3110" s="8"/>
      <c r="D3110" s="8"/>
      <c r="E3110" s="18"/>
      <c r="F3110" s="18"/>
      <c r="G3110" s="120"/>
      <c r="H3110" s="20"/>
      <c r="I3110" s="10"/>
      <c r="J3110" s="10"/>
      <c r="K3110" s="10"/>
      <c r="L3110" s="10"/>
      <c r="M3110" s="19"/>
    </row>
    <row r="3111" spans="1:13" s="11" customFormat="1">
      <c r="A3111" s="8"/>
      <c r="B3111" s="8"/>
      <c r="C3111" s="8"/>
      <c r="D3111" s="8"/>
      <c r="E3111" s="18"/>
      <c r="F3111" s="18"/>
      <c r="G3111" s="117"/>
      <c r="H3111" s="20"/>
      <c r="I3111" s="117"/>
      <c r="J3111" s="117"/>
      <c r="K3111" s="10"/>
      <c r="L3111" s="10"/>
      <c r="M3111" s="19"/>
    </row>
    <row r="3112" spans="1:13" s="11" customFormat="1">
      <c r="A3112" s="8"/>
      <c r="B3112" s="128"/>
      <c r="C3112" s="8"/>
      <c r="D3112" s="8"/>
      <c r="E3112" s="18"/>
      <c r="F3112" s="18"/>
      <c r="G3112" s="117"/>
      <c r="H3112" s="8"/>
      <c r="I3112" s="8"/>
      <c r="J3112" s="8"/>
      <c r="K3112" s="19"/>
      <c r="L3112" s="19"/>
      <c r="M3112" s="19"/>
    </row>
    <row r="3113" spans="1:13" s="11" customFormat="1" ht="16.5" customHeight="1">
      <c r="A3113" s="127"/>
      <c r="B3113" s="8"/>
      <c r="C3113" s="8"/>
      <c r="D3113" s="8"/>
      <c r="E3113" s="18"/>
      <c r="F3113" s="18"/>
    </row>
    <row r="3114" spans="1:13" s="11" customFormat="1">
      <c r="A3114" s="8"/>
      <c r="B3114" s="8"/>
      <c r="C3114" s="8"/>
      <c r="D3114" s="8"/>
      <c r="E3114" s="18"/>
      <c r="F3114" s="18"/>
      <c r="G3114" s="8"/>
      <c r="H3114" s="8"/>
      <c r="I3114" s="117"/>
      <c r="J3114" s="120"/>
      <c r="K3114" s="8"/>
      <c r="L3114" s="8"/>
      <c r="M3114" s="19"/>
    </row>
    <row r="3115" spans="1:13" s="11" customFormat="1">
      <c r="A3115" s="8"/>
      <c r="B3115" s="8"/>
      <c r="C3115" s="8"/>
      <c r="D3115" s="8"/>
      <c r="E3115" s="18"/>
      <c r="F3115" s="18"/>
      <c r="G3115" s="8"/>
      <c r="H3115" s="8"/>
      <c r="I3115" s="117"/>
      <c r="J3115" s="120"/>
      <c r="K3115" s="8"/>
      <c r="L3115" s="8"/>
      <c r="M3115" s="19"/>
    </row>
    <row r="3116" spans="1:13" s="11" customFormat="1">
      <c r="A3116" s="8"/>
      <c r="B3116" s="8"/>
      <c r="C3116" s="8"/>
      <c r="D3116" s="8"/>
      <c r="E3116" s="18"/>
      <c r="F3116" s="18"/>
      <c r="G3116" s="10"/>
      <c r="H3116" s="10"/>
      <c r="I3116" s="10"/>
      <c r="J3116" s="10"/>
      <c r="K3116" s="19"/>
      <c r="L3116" s="8"/>
      <c r="M3116" s="19"/>
    </row>
    <row r="3117" spans="1:13" s="11" customFormat="1">
      <c r="A3117" s="87"/>
      <c r="B3117" s="87"/>
      <c r="C3117" s="8"/>
      <c r="D3117" s="87"/>
      <c r="E3117" s="87"/>
      <c r="F3117" s="87"/>
      <c r="G3117" s="87"/>
      <c r="H3117" s="87"/>
      <c r="I3117" s="87"/>
      <c r="J3117" s="87"/>
      <c r="K3117" s="87"/>
      <c r="L3117" s="87"/>
      <c r="M3117" s="87"/>
    </row>
    <row r="3118" spans="1:13" s="11" customFormat="1">
      <c r="A3118" s="8"/>
      <c r="B3118" s="8"/>
      <c r="C3118" s="8"/>
      <c r="D3118" s="8"/>
      <c r="E3118" s="18"/>
      <c r="F3118" s="18"/>
      <c r="G3118" s="117"/>
      <c r="H3118" s="8"/>
      <c r="I3118" s="10"/>
      <c r="J3118" s="10"/>
      <c r="K3118" s="10"/>
      <c r="L3118" s="10"/>
      <c r="M3118" s="20"/>
    </row>
    <row r="3119" spans="1:13" s="11" customFormat="1">
      <c r="A3119" s="8"/>
      <c r="B3119" s="8"/>
      <c r="C3119" s="87"/>
      <c r="D3119" s="8"/>
      <c r="E3119" s="18"/>
      <c r="F3119" s="18"/>
      <c r="G3119" s="117"/>
      <c r="H3119" s="8"/>
      <c r="I3119" s="117"/>
      <c r="J3119" s="117"/>
      <c r="K3119" s="10"/>
      <c r="L3119" s="10"/>
      <c r="M3119" s="19"/>
    </row>
    <row r="3120" spans="1:13" s="11" customFormat="1">
      <c r="A3120" s="8"/>
      <c r="B3120" s="8"/>
      <c r="C3120" s="8"/>
      <c r="D3120" s="8"/>
      <c r="E3120" s="121"/>
      <c r="F3120" s="18"/>
      <c r="G3120" s="117"/>
      <c r="H3120" s="8"/>
      <c r="I3120" s="8"/>
      <c r="J3120" s="8"/>
      <c r="K3120" s="10"/>
      <c r="L3120" s="10"/>
      <c r="M3120" s="19"/>
    </row>
    <row r="3121" spans="1:13" s="11" customFormat="1">
      <c r="A3121" s="8"/>
      <c r="B3121" s="8"/>
      <c r="C3121" s="8"/>
      <c r="D3121" s="8"/>
      <c r="E3121" s="121"/>
      <c r="F3121" s="18"/>
      <c r="G3121" s="117"/>
      <c r="H3121" s="8"/>
      <c r="I3121" s="8"/>
      <c r="J3121" s="8"/>
      <c r="K3121" s="10"/>
      <c r="L3121" s="10"/>
      <c r="M3121" s="19"/>
    </row>
    <row r="3122" spans="1:13" s="11" customFormat="1">
      <c r="A3122" s="8"/>
      <c r="B3122" s="8"/>
      <c r="C3122" s="8"/>
      <c r="D3122" s="8"/>
      <c r="E3122" s="18"/>
      <c r="F3122" s="18"/>
      <c r="G3122" s="117"/>
      <c r="H3122" s="20"/>
      <c r="I3122" s="10"/>
      <c r="J3122" s="10"/>
      <c r="K3122" s="10"/>
      <c r="L3122" s="10"/>
      <c r="M3122" s="19"/>
    </row>
    <row r="3123" spans="1:13" s="11" customFormat="1">
      <c r="A3123" s="8"/>
      <c r="B3123" s="8"/>
      <c r="C3123" s="8"/>
      <c r="D3123" s="8"/>
      <c r="E3123" s="18"/>
      <c r="F3123" s="18"/>
      <c r="G3123" s="120"/>
      <c r="H3123" s="20"/>
      <c r="I3123" s="10"/>
      <c r="J3123" s="10"/>
      <c r="K3123" s="10"/>
      <c r="L3123" s="10"/>
      <c r="M3123" s="19"/>
    </row>
    <row r="3124" spans="1:13" s="11" customFormat="1">
      <c r="A3124" s="8"/>
      <c r="B3124" s="8"/>
      <c r="C3124" s="8"/>
      <c r="D3124" s="8"/>
      <c r="E3124" s="18"/>
      <c r="F3124" s="18"/>
      <c r="G3124" s="117"/>
      <c r="H3124" s="20"/>
      <c r="I3124" s="117"/>
      <c r="J3124" s="117"/>
      <c r="K3124" s="10"/>
      <c r="L3124" s="10"/>
      <c r="M3124" s="19"/>
    </row>
    <row r="3125" spans="1:13" s="11" customFormat="1">
      <c r="A3125" s="8"/>
      <c r="B3125" s="128"/>
      <c r="C3125" s="8"/>
      <c r="D3125" s="8"/>
      <c r="E3125" s="18"/>
      <c r="F3125" s="18"/>
      <c r="G3125" s="117"/>
      <c r="H3125" s="8"/>
      <c r="I3125" s="8"/>
      <c r="J3125" s="8"/>
      <c r="K3125" s="19"/>
      <c r="L3125" s="19"/>
      <c r="M3125" s="19"/>
    </row>
    <row r="3126" spans="1:13" s="11" customFormat="1" ht="16.5" customHeight="1">
      <c r="A3126" s="127"/>
      <c r="B3126" s="8"/>
      <c r="C3126" s="8"/>
      <c r="D3126" s="8"/>
      <c r="E3126" s="18"/>
      <c r="F3126" s="18"/>
    </row>
    <row r="3127" spans="1:13" s="11" customFormat="1">
      <c r="A3127" s="8"/>
      <c r="B3127" s="8"/>
      <c r="C3127" s="8"/>
      <c r="D3127" s="8"/>
      <c r="E3127" s="18"/>
      <c r="F3127" s="18"/>
      <c r="G3127" s="8"/>
      <c r="H3127" s="8"/>
      <c r="I3127" s="117"/>
      <c r="J3127" s="120"/>
      <c r="K3127" s="8"/>
      <c r="L3127" s="8"/>
      <c r="M3127" s="19"/>
    </row>
    <row r="3128" spans="1:13" s="11" customFormat="1">
      <c r="A3128" s="8"/>
      <c r="B3128" s="8"/>
      <c r="C3128" s="8"/>
      <c r="D3128" s="8"/>
      <c r="E3128" s="18"/>
      <c r="F3128" s="18"/>
      <c r="G3128" s="8"/>
      <c r="H3128" s="8"/>
      <c r="I3128" s="117"/>
      <c r="J3128" s="120"/>
      <c r="K3128" s="8"/>
      <c r="L3128" s="8"/>
      <c r="M3128" s="19"/>
    </row>
    <row r="3129" spans="1:13" s="11" customFormat="1">
      <c r="A3129" s="8"/>
      <c r="B3129" s="8"/>
      <c r="C3129" s="8"/>
      <c r="D3129" s="8"/>
      <c r="E3129" s="18"/>
      <c r="F3129" s="18"/>
      <c r="G3129" s="10"/>
      <c r="H3129" s="10"/>
      <c r="I3129" s="10"/>
      <c r="J3129" s="10"/>
      <c r="K3129" s="19"/>
      <c r="L3129" s="8"/>
      <c r="M3129" s="19"/>
    </row>
    <row r="3130" spans="1:13" s="11" customFormat="1">
      <c r="A3130" s="8"/>
      <c r="B3130" s="8"/>
      <c r="C3130" s="8"/>
      <c r="D3130" s="8"/>
      <c r="E3130" s="18"/>
      <c r="F3130" s="18"/>
      <c r="G3130" s="117"/>
      <c r="H3130" s="8"/>
      <c r="I3130" s="10"/>
      <c r="J3130" s="10"/>
      <c r="K3130" s="10"/>
      <c r="L3130" s="10"/>
      <c r="M3130" s="20"/>
    </row>
    <row r="3131" spans="1:13" s="11" customFormat="1">
      <c r="A3131" s="8"/>
      <c r="B3131" s="8"/>
      <c r="C3131" s="8"/>
      <c r="D3131" s="8"/>
      <c r="E3131" s="18"/>
      <c r="F3131" s="18"/>
      <c r="G3131" s="117"/>
      <c r="H3131" s="8"/>
      <c r="I3131" s="117"/>
      <c r="J3131" s="117"/>
      <c r="K3131" s="10"/>
      <c r="L3131" s="10"/>
      <c r="M3131" s="19"/>
    </row>
    <row r="3132" spans="1:13" s="11" customFormat="1">
      <c r="A3132" s="8"/>
      <c r="B3132" s="8"/>
      <c r="C3132" s="8"/>
      <c r="D3132" s="8"/>
      <c r="E3132" s="121"/>
      <c r="F3132" s="18"/>
      <c r="G3132" s="117"/>
      <c r="H3132" s="8"/>
      <c r="I3132" s="8"/>
      <c r="J3132" s="8"/>
      <c r="K3132" s="10"/>
      <c r="L3132" s="10"/>
      <c r="M3132" s="19"/>
    </row>
    <row r="3133" spans="1:13" s="11" customFormat="1">
      <c r="A3133" s="8"/>
      <c r="B3133" s="8"/>
      <c r="C3133" s="8"/>
      <c r="D3133" s="8"/>
      <c r="E3133" s="121"/>
      <c r="F3133" s="18"/>
      <c r="G3133" s="117"/>
      <c r="H3133" s="8"/>
      <c r="I3133" s="8"/>
      <c r="J3133" s="8"/>
      <c r="K3133" s="10"/>
      <c r="L3133" s="10"/>
      <c r="M3133" s="19"/>
    </row>
    <row r="3134" spans="1:13" s="11" customFormat="1">
      <c r="A3134" s="8"/>
      <c r="B3134" s="8"/>
      <c r="C3134" s="8"/>
      <c r="D3134" s="8"/>
      <c r="E3134" s="18"/>
      <c r="F3134" s="18"/>
      <c r="G3134" s="117"/>
      <c r="H3134" s="20"/>
      <c r="I3134" s="10"/>
      <c r="J3134" s="10"/>
      <c r="K3134" s="10"/>
      <c r="L3134" s="10"/>
      <c r="M3134" s="19"/>
    </row>
    <row r="3135" spans="1:13" s="11" customFormat="1">
      <c r="A3135" s="8"/>
      <c r="B3135" s="8"/>
      <c r="C3135" s="8"/>
      <c r="D3135" s="8"/>
      <c r="E3135" s="18"/>
      <c r="F3135" s="18"/>
      <c r="G3135" s="120"/>
      <c r="H3135" s="20"/>
      <c r="I3135" s="10"/>
      <c r="J3135" s="10"/>
      <c r="K3135" s="10"/>
      <c r="L3135" s="10"/>
      <c r="M3135" s="19"/>
    </row>
    <row r="3136" spans="1:13" s="11" customFormat="1">
      <c r="A3136" s="8"/>
      <c r="B3136" s="8"/>
      <c r="C3136" s="8"/>
      <c r="D3136" s="8"/>
      <c r="E3136" s="18"/>
      <c r="F3136" s="18"/>
      <c r="G3136" s="117"/>
      <c r="H3136" s="20"/>
      <c r="I3136" s="117"/>
      <c r="J3136" s="117"/>
      <c r="K3136" s="10"/>
      <c r="L3136" s="10"/>
      <c r="M3136" s="19"/>
    </row>
    <row r="3137" spans="1:13" s="11" customFormat="1">
      <c r="A3137" s="8"/>
      <c r="B3137" s="128"/>
      <c r="C3137" s="8"/>
      <c r="D3137" s="8"/>
      <c r="E3137" s="18"/>
      <c r="F3137" s="18"/>
      <c r="G3137" s="117"/>
      <c r="H3137" s="8"/>
      <c r="I3137" s="8"/>
      <c r="J3137" s="8"/>
      <c r="K3137" s="19"/>
      <c r="L3137" s="19"/>
      <c r="M3137" s="19"/>
    </row>
    <row r="3138" spans="1:13" s="11" customFormat="1" ht="16.5" customHeight="1">
      <c r="A3138" s="127"/>
      <c r="B3138" s="8"/>
      <c r="C3138" s="8"/>
      <c r="D3138" s="8"/>
      <c r="E3138" s="18"/>
      <c r="F3138" s="18"/>
    </row>
    <row r="3139" spans="1:13" s="11" customFormat="1">
      <c r="A3139" s="8"/>
      <c r="B3139" s="8"/>
      <c r="C3139" s="8"/>
      <c r="D3139" s="8"/>
      <c r="E3139" s="18"/>
      <c r="F3139" s="18"/>
      <c r="G3139" s="8"/>
      <c r="H3139" s="8"/>
      <c r="I3139" s="117"/>
      <c r="J3139" s="120"/>
      <c r="K3139" s="8"/>
      <c r="L3139" s="8"/>
      <c r="M3139" s="19"/>
    </row>
    <row r="3140" spans="1:13" s="11" customFormat="1">
      <c r="A3140" s="8"/>
      <c r="B3140" s="8"/>
      <c r="C3140" s="8"/>
      <c r="D3140" s="8"/>
      <c r="E3140" s="18"/>
      <c r="F3140" s="18"/>
      <c r="G3140" s="8"/>
      <c r="H3140" s="8"/>
      <c r="I3140" s="117"/>
      <c r="J3140" s="120"/>
      <c r="K3140" s="8"/>
      <c r="L3140" s="8"/>
      <c r="M3140" s="19"/>
    </row>
    <row r="3141" spans="1:13" s="11" customFormat="1">
      <c r="A3141" s="8"/>
      <c r="B3141" s="8"/>
      <c r="C3141" s="8"/>
      <c r="D3141" s="8"/>
      <c r="E3141" s="18"/>
      <c r="F3141" s="18"/>
      <c r="G3141" s="10"/>
      <c r="H3141" s="10"/>
      <c r="I3141" s="10"/>
      <c r="J3141" s="10"/>
      <c r="K3141" s="19"/>
      <c r="L3141" s="8"/>
      <c r="M3141" s="19"/>
    </row>
    <row r="3142" spans="1:13" s="11" customFormat="1">
      <c r="A3142" s="8"/>
      <c r="B3142" s="8"/>
      <c r="C3142" s="8"/>
      <c r="D3142" s="8"/>
      <c r="E3142" s="18"/>
      <c r="F3142" s="18"/>
      <c r="G3142" s="117"/>
      <c r="H3142" s="8"/>
      <c r="I3142" s="10"/>
      <c r="J3142" s="10"/>
      <c r="K3142" s="10"/>
      <c r="L3142" s="10"/>
      <c r="M3142" s="20"/>
    </row>
    <row r="3143" spans="1:13" s="11" customFormat="1">
      <c r="A3143" s="8"/>
      <c r="B3143" s="8"/>
      <c r="C3143" s="8"/>
      <c r="D3143" s="8"/>
      <c r="E3143" s="18"/>
      <c r="F3143" s="18"/>
      <c r="G3143" s="117"/>
      <c r="H3143" s="8"/>
      <c r="I3143" s="117"/>
      <c r="J3143" s="117"/>
      <c r="K3143" s="10"/>
      <c r="L3143" s="10"/>
      <c r="M3143" s="19"/>
    </row>
    <row r="3144" spans="1:13" s="11" customFormat="1">
      <c r="A3144" s="8"/>
      <c r="B3144" s="8"/>
      <c r="C3144" s="8"/>
      <c r="D3144" s="8"/>
      <c r="E3144" s="121"/>
      <c r="F3144" s="18"/>
      <c r="G3144" s="117"/>
      <c r="H3144" s="8"/>
      <c r="I3144" s="8"/>
      <c r="J3144" s="8"/>
      <c r="K3144" s="10"/>
      <c r="L3144" s="10"/>
      <c r="M3144" s="19"/>
    </row>
    <row r="3145" spans="1:13" s="11" customFormat="1">
      <c r="A3145" s="8"/>
      <c r="B3145" s="8"/>
      <c r="C3145" s="8"/>
      <c r="D3145" s="8"/>
      <c r="E3145" s="121"/>
      <c r="F3145" s="18"/>
      <c r="G3145" s="117"/>
      <c r="H3145" s="8"/>
      <c r="I3145" s="8"/>
      <c r="J3145" s="8"/>
      <c r="K3145" s="10"/>
      <c r="L3145" s="10"/>
      <c r="M3145" s="19"/>
    </row>
    <row r="3146" spans="1:13" s="11" customFormat="1">
      <c r="A3146" s="8"/>
      <c r="B3146" s="8"/>
      <c r="C3146" s="8"/>
      <c r="D3146" s="8"/>
      <c r="E3146" s="18"/>
      <c r="F3146" s="18"/>
      <c r="G3146" s="117"/>
      <c r="H3146" s="20"/>
      <c r="I3146" s="10"/>
      <c r="J3146" s="10"/>
      <c r="K3146" s="10"/>
      <c r="L3146" s="10"/>
      <c r="M3146" s="19"/>
    </row>
    <row r="3147" spans="1:13" s="11" customFormat="1">
      <c r="A3147" s="8"/>
      <c r="B3147" s="8"/>
      <c r="C3147" s="8"/>
      <c r="D3147" s="8"/>
      <c r="E3147" s="18"/>
      <c r="F3147" s="18"/>
      <c r="G3147" s="120"/>
      <c r="H3147" s="20"/>
      <c r="I3147" s="10"/>
      <c r="J3147" s="10"/>
      <c r="K3147" s="10"/>
      <c r="L3147" s="10"/>
      <c r="M3147" s="19"/>
    </row>
    <row r="3148" spans="1:13" s="11" customFormat="1">
      <c r="A3148" s="8"/>
      <c r="B3148" s="8"/>
      <c r="C3148" s="8"/>
      <c r="D3148" s="8"/>
      <c r="E3148" s="18"/>
      <c r="F3148" s="18"/>
      <c r="G3148" s="117"/>
      <c r="H3148" s="20"/>
      <c r="I3148" s="117"/>
      <c r="J3148" s="117"/>
      <c r="K3148" s="10"/>
      <c r="L3148" s="10"/>
      <c r="M3148" s="19"/>
    </row>
    <row r="3149" spans="1:13" s="11" customFormat="1">
      <c r="A3149" s="8"/>
      <c r="B3149" s="128"/>
      <c r="C3149" s="8"/>
      <c r="D3149" s="8"/>
      <c r="E3149" s="18"/>
      <c r="F3149" s="18"/>
      <c r="G3149" s="117"/>
      <c r="H3149" s="8"/>
      <c r="I3149" s="8"/>
      <c r="J3149" s="8"/>
      <c r="K3149" s="19"/>
      <c r="L3149" s="19"/>
      <c r="M3149" s="19"/>
    </row>
    <row r="3150" spans="1:13" s="11" customFormat="1">
      <c r="A3150" s="87"/>
      <c r="B3150" s="87"/>
      <c r="C3150" s="8"/>
      <c r="D3150" s="87"/>
      <c r="E3150" s="87"/>
      <c r="F3150" s="87"/>
      <c r="G3150" s="87"/>
      <c r="H3150" s="87"/>
      <c r="I3150" s="87"/>
      <c r="J3150" s="87"/>
      <c r="K3150" s="87"/>
      <c r="L3150" s="87"/>
      <c r="M3150" s="87"/>
    </row>
    <row r="3151" spans="1:13" s="11" customFormat="1" ht="16.5" customHeight="1">
      <c r="A3151" s="127"/>
      <c r="B3151" s="8"/>
      <c r="C3151" s="8"/>
      <c r="D3151" s="8"/>
      <c r="E3151" s="18"/>
      <c r="F3151" s="18"/>
    </row>
    <row r="3152" spans="1:13" s="11" customFormat="1">
      <c r="A3152" s="8"/>
      <c r="B3152" s="8"/>
      <c r="C3152" s="8"/>
      <c r="D3152" s="8"/>
      <c r="E3152" s="18"/>
      <c r="F3152" s="18"/>
      <c r="G3152" s="8"/>
      <c r="H3152" s="8"/>
      <c r="I3152" s="117"/>
      <c r="J3152" s="120"/>
      <c r="K3152" s="8"/>
      <c r="L3152" s="8"/>
      <c r="M3152" s="19"/>
    </row>
    <row r="3153" spans="1:13" s="11" customFormat="1">
      <c r="A3153" s="8"/>
      <c r="B3153" s="8"/>
      <c r="C3153" s="8"/>
      <c r="D3153" s="8"/>
      <c r="E3153" s="18"/>
      <c r="F3153" s="18"/>
      <c r="G3153" s="8"/>
      <c r="H3153" s="8"/>
      <c r="I3153" s="117"/>
      <c r="J3153" s="120"/>
      <c r="K3153" s="8"/>
      <c r="L3153" s="8"/>
      <c r="M3153" s="19"/>
    </row>
    <row r="3154" spans="1:13" s="11" customFormat="1">
      <c r="A3154" s="8"/>
      <c r="B3154" s="8"/>
      <c r="C3154" s="87"/>
      <c r="D3154" s="8"/>
      <c r="E3154" s="18"/>
      <c r="F3154" s="18"/>
      <c r="G3154" s="10"/>
      <c r="H3154" s="10"/>
      <c r="I3154" s="10"/>
      <c r="J3154" s="10"/>
      <c r="K3154" s="19"/>
      <c r="L3154" s="8"/>
      <c r="M3154" s="19"/>
    </row>
    <row r="3155" spans="1:13" s="11" customFormat="1">
      <c r="A3155" s="8"/>
      <c r="B3155" s="8"/>
      <c r="C3155" s="8"/>
      <c r="D3155" s="8"/>
      <c r="E3155" s="18"/>
      <c r="F3155" s="18"/>
      <c r="G3155" s="117"/>
      <c r="H3155" s="8"/>
      <c r="I3155" s="10"/>
      <c r="J3155" s="10"/>
      <c r="K3155" s="10"/>
      <c r="L3155" s="10"/>
      <c r="M3155" s="20"/>
    </row>
    <row r="3156" spans="1:13" s="11" customFormat="1">
      <c r="A3156" s="8"/>
      <c r="B3156" s="8"/>
      <c r="C3156" s="8"/>
      <c r="D3156" s="8"/>
      <c r="E3156" s="18"/>
      <c r="F3156" s="18"/>
      <c r="G3156" s="117"/>
      <c r="H3156" s="8"/>
      <c r="I3156" s="117"/>
      <c r="J3156" s="117"/>
      <c r="K3156" s="10"/>
      <c r="L3156" s="10"/>
      <c r="M3156" s="19"/>
    </row>
    <row r="3157" spans="1:13" s="11" customFormat="1">
      <c r="A3157" s="8"/>
      <c r="B3157" s="8"/>
      <c r="C3157" s="8"/>
      <c r="D3157" s="8"/>
      <c r="E3157" s="121"/>
      <c r="F3157" s="18"/>
      <c r="G3157" s="117"/>
      <c r="H3157" s="8"/>
      <c r="I3157" s="8"/>
      <c r="J3157" s="8"/>
      <c r="K3157" s="10"/>
      <c r="L3157" s="10"/>
      <c r="M3157" s="19"/>
    </row>
    <row r="3158" spans="1:13" s="11" customFormat="1">
      <c r="A3158" s="8"/>
      <c r="B3158" s="8"/>
      <c r="C3158" s="8"/>
      <c r="D3158" s="8"/>
      <c r="E3158" s="121"/>
      <c r="F3158" s="18"/>
      <c r="G3158" s="117"/>
      <c r="H3158" s="8"/>
      <c r="I3158" s="8"/>
      <c r="J3158" s="8"/>
      <c r="K3158" s="10"/>
      <c r="L3158" s="10"/>
      <c r="M3158" s="19"/>
    </row>
    <row r="3159" spans="1:13" s="11" customFormat="1">
      <c r="A3159" s="8"/>
      <c r="B3159" s="8"/>
      <c r="C3159" s="8"/>
      <c r="D3159" s="8"/>
      <c r="E3159" s="18"/>
      <c r="F3159" s="18"/>
      <c r="G3159" s="117"/>
      <c r="H3159" s="20"/>
      <c r="I3159" s="10"/>
      <c r="J3159" s="10"/>
      <c r="K3159" s="10"/>
      <c r="L3159" s="10"/>
      <c r="M3159" s="19"/>
    </row>
    <row r="3160" spans="1:13" s="11" customFormat="1">
      <c r="A3160" s="8"/>
      <c r="B3160" s="8"/>
      <c r="C3160" s="8"/>
      <c r="D3160" s="8"/>
      <c r="E3160" s="18"/>
      <c r="F3160" s="18"/>
      <c r="G3160" s="120"/>
      <c r="H3160" s="20"/>
      <c r="I3160" s="10"/>
      <c r="J3160" s="10"/>
      <c r="K3160" s="10"/>
      <c r="L3160" s="10"/>
      <c r="M3160" s="19"/>
    </row>
    <row r="3161" spans="1:13" s="11" customFormat="1">
      <c r="A3161" s="8"/>
      <c r="B3161" s="8"/>
      <c r="C3161" s="8"/>
      <c r="D3161" s="8"/>
      <c r="E3161" s="18"/>
      <c r="F3161" s="18"/>
      <c r="G3161" s="117"/>
      <c r="H3161" s="20"/>
      <c r="I3161" s="117"/>
      <c r="J3161" s="117"/>
      <c r="K3161" s="10"/>
      <c r="L3161" s="10"/>
      <c r="M3161" s="19"/>
    </row>
    <row r="3162" spans="1:13" s="11" customFormat="1">
      <c r="A3162" s="8"/>
      <c r="B3162" s="128"/>
      <c r="C3162" s="8"/>
      <c r="D3162" s="8"/>
      <c r="E3162" s="18"/>
      <c r="F3162" s="18"/>
      <c r="G3162" s="117"/>
      <c r="H3162" s="8"/>
      <c r="I3162" s="8"/>
      <c r="J3162" s="8"/>
      <c r="K3162" s="19"/>
      <c r="L3162" s="19"/>
      <c r="M3162" s="19"/>
    </row>
    <row r="3163" spans="1:13" s="11" customFormat="1" ht="16.5" customHeight="1">
      <c r="A3163" s="127"/>
      <c r="B3163" s="8"/>
      <c r="C3163" s="8"/>
      <c r="D3163" s="8"/>
      <c r="E3163" s="18"/>
      <c r="F3163" s="18"/>
    </row>
    <row r="3164" spans="1:13" s="11" customFormat="1">
      <c r="A3164" s="8"/>
      <c r="B3164" s="8"/>
      <c r="C3164" s="8"/>
      <c r="D3164" s="8"/>
      <c r="E3164" s="18"/>
      <c r="F3164" s="18"/>
      <c r="G3164" s="8"/>
      <c r="H3164" s="8"/>
      <c r="I3164" s="117"/>
      <c r="J3164" s="120"/>
      <c r="K3164" s="8"/>
      <c r="L3164" s="8"/>
      <c r="M3164" s="19"/>
    </row>
    <row r="3165" spans="1:13" s="11" customFormat="1">
      <c r="A3165" s="8"/>
      <c r="B3165" s="8"/>
      <c r="C3165" s="8"/>
      <c r="D3165" s="8"/>
      <c r="E3165" s="18"/>
      <c r="F3165" s="18"/>
      <c r="G3165" s="8"/>
      <c r="H3165" s="8"/>
      <c r="I3165" s="117"/>
      <c r="J3165" s="120"/>
      <c r="K3165" s="8"/>
      <c r="L3165" s="8"/>
      <c r="M3165" s="19"/>
    </row>
    <row r="3166" spans="1:13" s="11" customFormat="1">
      <c r="A3166" s="8"/>
      <c r="B3166" s="8"/>
      <c r="C3166" s="8"/>
      <c r="D3166" s="8"/>
      <c r="E3166" s="18"/>
      <c r="F3166" s="18"/>
      <c r="G3166" s="10"/>
      <c r="H3166" s="10"/>
      <c r="I3166" s="10"/>
      <c r="J3166" s="10"/>
      <c r="K3166" s="19"/>
      <c r="L3166" s="8"/>
      <c r="M3166" s="19"/>
    </row>
    <row r="3167" spans="1:13" s="11" customFormat="1">
      <c r="A3167" s="8"/>
      <c r="B3167" s="8"/>
      <c r="C3167" s="8"/>
      <c r="D3167" s="8"/>
      <c r="E3167" s="18"/>
      <c r="F3167" s="18"/>
      <c r="G3167" s="117"/>
      <c r="H3167" s="8"/>
      <c r="I3167" s="10"/>
      <c r="J3167" s="10"/>
      <c r="K3167" s="10"/>
      <c r="L3167" s="10"/>
      <c r="M3167" s="20"/>
    </row>
    <row r="3168" spans="1:13" s="11" customFormat="1">
      <c r="A3168" s="8"/>
      <c r="B3168" s="8"/>
      <c r="C3168" s="8"/>
      <c r="D3168" s="8"/>
      <c r="E3168" s="18"/>
      <c r="F3168" s="18"/>
      <c r="G3168" s="117"/>
      <c r="H3168" s="8"/>
      <c r="I3168" s="117"/>
      <c r="J3168" s="117"/>
      <c r="K3168" s="10"/>
      <c r="L3168" s="10"/>
      <c r="M3168" s="19"/>
    </row>
    <row r="3169" spans="1:13" s="11" customFormat="1">
      <c r="A3169" s="8"/>
      <c r="B3169" s="8"/>
      <c r="C3169" s="8"/>
      <c r="D3169" s="8"/>
      <c r="E3169" s="121"/>
      <c r="F3169" s="18"/>
      <c r="G3169" s="117"/>
      <c r="H3169" s="8"/>
      <c r="I3169" s="8"/>
      <c r="J3169" s="8"/>
      <c r="K3169" s="10"/>
      <c r="L3169" s="10"/>
      <c r="M3169" s="19"/>
    </row>
    <row r="3170" spans="1:13" s="11" customFormat="1">
      <c r="A3170" s="8"/>
      <c r="B3170" s="8"/>
      <c r="C3170" s="8"/>
      <c r="D3170" s="8"/>
      <c r="E3170" s="121"/>
      <c r="F3170" s="18"/>
      <c r="G3170" s="117"/>
      <c r="H3170" s="8"/>
      <c r="I3170" s="8"/>
      <c r="J3170" s="8"/>
      <c r="K3170" s="10"/>
      <c r="L3170" s="10"/>
      <c r="M3170" s="19"/>
    </row>
    <row r="3171" spans="1:13" s="11" customFormat="1">
      <c r="A3171" s="8"/>
      <c r="B3171" s="8"/>
      <c r="C3171" s="8"/>
      <c r="D3171" s="8"/>
      <c r="E3171" s="18"/>
      <c r="F3171" s="18"/>
      <c r="G3171" s="117"/>
      <c r="H3171" s="20"/>
      <c r="I3171" s="10"/>
      <c r="J3171" s="10"/>
      <c r="K3171" s="10"/>
      <c r="L3171" s="10"/>
      <c r="M3171" s="19"/>
    </row>
    <row r="3172" spans="1:13" s="11" customFormat="1">
      <c r="A3172" s="8"/>
      <c r="B3172" s="8"/>
      <c r="C3172" s="8"/>
      <c r="D3172" s="8"/>
      <c r="E3172" s="18"/>
      <c r="F3172" s="18"/>
      <c r="G3172" s="120"/>
      <c r="H3172" s="20"/>
      <c r="I3172" s="10"/>
      <c r="J3172" s="10"/>
      <c r="K3172" s="10"/>
      <c r="L3172" s="10"/>
      <c r="M3172" s="19"/>
    </row>
    <row r="3173" spans="1:13" s="11" customFormat="1">
      <c r="A3173" s="8"/>
      <c r="B3173" s="8"/>
      <c r="C3173" s="8"/>
      <c r="D3173" s="8"/>
      <c r="E3173" s="18"/>
      <c r="F3173" s="18"/>
      <c r="G3173" s="117"/>
      <c r="H3173" s="20"/>
      <c r="I3173" s="117"/>
      <c r="J3173" s="117"/>
      <c r="K3173" s="10"/>
      <c r="L3173" s="10"/>
      <c r="M3173" s="19"/>
    </row>
    <row r="3174" spans="1:13" s="11" customFormat="1">
      <c r="A3174" s="8"/>
      <c r="B3174" s="128"/>
      <c r="C3174" s="8"/>
      <c r="D3174" s="8"/>
      <c r="E3174" s="18"/>
      <c r="F3174" s="18"/>
      <c r="G3174" s="117"/>
      <c r="H3174" s="8"/>
      <c r="I3174" s="8"/>
      <c r="J3174" s="8"/>
      <c r="K3174" s="19"/>
      <c r="L3174" s="19"/>
      <c r="M3174" s="19"/>
    </row>
    <row r="3175" spans="1:13" s="11" customFormat="1" ht="16.5" customHeight="1">
      <c r="A3175" s="127"/>
      <c r="B3175" s="8"/>
      <c r="C3175" s="8"/>
      <c r="D3175" s="8"/>
      <c r="E3175" s="18"/>
      <c r="F3175" s="18"/>
    </row>
    <row r="3176" spans="1:13" s="11" customFormat="1">
      <c r="A3176" s="8"/>
      <c r="B3176" s="8"/>
      <c r="C3176" s="8"/>
      <c r="D3176" s="8"/>
      <c r="E3176" s="18"/>
      <c r="F3176" s="18"/>
      <c r="G3176" s="8"/>
      <c r="H3176" s="8"/>
      <c r="I3176" s="117"/>
      <c r="J3176" s="120"/>
      <c r="K3176" s="8"/>
      <c r="L3176" s="8"/>
      <c r="M3176" s="19"/>
    </row>
    <row r="3177" spans="1:13" s="11" customFormat="1">
      <c r="A3177" s="8"/>
      <c r="B3177" s="8"/>
      <c r="C3177" s="8"/>
      <c r="D3177" s="8"/>
      <c r="E3177" s="18"/>
      <c r="F3177" s="18"/>
      <c r="G3177" s="8"/>
      <c r="H3177" s="8"/>
      <c r="I3177" s="117"/>
      <c r="J3177" s="120"/>
      <c r="K3177" s="8"/>
      <c r="L3177" s="8"/>
      <c r="M3177" s="19"/>
    </row>
    <row r="3178" spans="1:13" s="11" customFormat="1">
      <c r="A3178" s="8"/>
      <c r="B3178" s="8"/>
      <c r="C3178" s="8"/>
      <c r="D3178" s="8"/>
      <c r="E3178" s="18"/>
      <c r="F3178" s="18"/>
      <c r="G3178" s="10"/>
      <c r="H3178" s="10"/>
      <c r="I3178" s="10"/>
      <c r="J3178" s="10"/>
      <c r="K3178" s="19"/>
      <c r="L3178" s="8"/>
      <c r="M3178" s="19"/>
    </row>
    <row r="3179" spans="1:13" s="11" customFormat="1">
      <c r="A3179" s="8"/>
      <c r="B3179" s="8"/>
      <c r="C3179" s="8"/>
      <c r="D3179" s="8"/>
      <c r="E3179" s="18"/>
      <c r="F3179" s="18"/>
      <c r="G3179" s="117"/>
      <c r="H3179" s="8"/>
      <c r="I3179" s="10"/>
      <c r="J3179" s="10"/>
      <c r="K3179" s="10"/>
      <c r="L3179" s="10"/>
      <c r="M3179" s="20"/>
    </row>
    <row r="3180" spans="1:13" s="11" customFormat="1">
      <c r="A3180" s="8"/>
      <c r="B3180" s="8"/>
      <c r="C3180" s="8"/>
      <c r="D3180" s="8"/>
      <c r="E3180" s="18"/>
      <c r="F3180" s="18"/>
      <c r="G3180" s="117"/>
      <c r="H3180" s="8"/>
      <c r="I3180" s="117"/>
      <c r="J3180" s="117"/>
      <c r="K3180" s="10"/>
      <c r="L3180" s="10"/>
      <c r="M3180" s="19"/>
    </row>
    <row r="3181" spans="1:13" s="11" customFormat="1">
      <c r="A3181" s="8"/>
      <c r="B3181" s="8"/>
      <c r="C3181" s="8"/>
      <c r="D3181" s="8"/>
      <c r="E3181" s="121"/>
      <c r="F3181" s="18"/>
      <c r="G3181" s="117"/>
      <c r="H3181" s="8"/>
      <c r="I3181" s="8"/>
      <c r="J3181" s="8"/>
      <c r="K3181" s="10"/>
      <c r="L3181" s="10"/>
      <c r="M3181" s="19"/>
    </row>
    <row r="3182" spans="1:13" s="11" customFormat="1">
      <c r="A3182" s="8"/>
      <c r="B3182" s="8"/>
      <c r="C3182" s="8"/>
      <c r="D3182" s="8"/>
      <c r="E3182" s="121"/>
      <c r="F3182" s="18"/>
      <c r="G3182" s="117"/>
      <c r="H3182" s="8"/>
      <c r="I3182" s="8"/>
      <c r="J3182" s="8"/>
      <c r="K3182" s="10"/>
      <c r="L3182" s="10"/>
      <c r="M3182" s="19"/>
    </row>
    <row r="3183" spans="1:13" s="11" customFormat="1">
      <c r="A3183" s="87"/>
      <c r="B3183" s="87"/>
      <c r="C3183" s="8"/>
      <c r="D3183" s="87"/>
      <c r="E3183" s="87"/>
      <c r="F3183" s="87"/>
      <c r="G3183" s="87"/>
      <c r="H3183" s="87"/>
      <c r="I3183" s="87"/>
      <c r="J3183" s="87"/>
      <c r="K3183" s="87"/>
      <c r="L3183" s="87"/>
      <c r="M3183" s="87"/>
    </row>
    <row r="3184" spans="1:13" s="11" customFormat="1">
      <c r="A3184" s="8"/>
      <c r="B3184" s="8"/>
      <c r="C3184" s="8"/>
      <c r="D3184" s="8"/>
      <c r="E3184" s="18"/>
      <c r="F3184" s="18"/>
      <c r="G3184" s="117"/>
      <c r="H3184" s="20"/>
      <c r="I3184" s="10"/>
      <c r="J3184" s="10"/>
      <c r="K3184" s="10"/>
      <c r="L3184" s="10"/>
      <c r="M3184" s="19"/>
    </row>
    <row r="3185" spans="1:13" s="11" customFormat="1">
      <c r="A3185" s="8"/>
      <c r="B3185" s="8"/>
      <c r="C3185" s="8"/>
      <c r="D3185" s="8"/>
      <c r="E3185" s="18"/>
      <c r="F3185" s="18"/>
      <c r="G3185" s="120"/>
      <c r="H3185" s="20"/>
      <c r="I3185" s="10"/>
      <c r="J3185" s="10"/>
      <c r="K3185" s="10"/>
      <c r="L3185" s="10"/>
      <c r="M3185" s="19"/>
    </row>
    <row r="3186" spans="1:13" s="11" customFormat="1">
      <c r="A3186" s="8"/>
      <c r="B3186" s="8"/>
      <c r="C3186" s="8"/>
      <c r="D3186" s="8"/>
      <c r="E3186" s="18"/>
      <c r="F3186" s="18"/>
      <c r="G3186" s="117"/>
      <c r="H3186" s="20"/>
      <c r="I3186" s="117"/>
      <c r="J3186" s="117"/>
      <c r="K3186" s="10"/>
      <c r="L3186" s="10"/>
      <c r="M3186" s="19"/>
    </row>
    <row r="3187" spans="1:13" s="11" customFormat="1">
      <c r="A3187" s="8"/>
      <c r="B3187" s="128"/>
      <c r="C3187" s="8"/>
      <c r="D3187" s="8"/>
      <c r="E3187" s="18"/>
      <c r="F3187" s="18"/>
      <c r="G3187" s="117"/>
      <c r="H3187" s="8"/>
      <c r="I3187" s="8"/>
      <c r="J3187" s="8"/>
      <c r="K3187" s="19"/>
      <c r="L3187" s="19"/>
      <c r="M3187" s="19"/>
    </row>
    <row r="3188" spans="1:13" s="11" customFormat="1" ht="16.5" customHeight="1">
      <c r="A3188" s="127"/>
      <c r="B3188" s="8"/>
      <c r="C3188" s="8"/>
      <c r="D3188" s="8"/>
      <c r="E3188" s="18"/>
      <c r="F3188" s="18"/>
    </row>
    <row r="3189" spans="1:13" s="11" customFormat="1">
      <c r="A3189" s="8"/>
      <c r="B3189" s="8"/>
      <c r="C3189" s="87"/>
      <c r="D3189" s="8"/>
      <c r="E3189" s="18"/>
      <c r="F3189" s="18"/>
      <c r="G3189" s="8"/>
      <c r="H3189" s="8"/>
      <c r="I3189" s="117"/>
      <c r="J3189" s="120"/>
      <c r="K3189" s="8"/>
      <c r="L3189" s="8"/>
      <c r="M3189" s="19"/>
    </row>
    <row r="3190" spans="1:13" s="11" customFormat="1">
      <c r="A3190" s="8"/>
      <c r="B3190" s="8"/>
      <c r="C3190" s="8"/>
      <c r="D3190" s="8"/>
      <c r="E3190" s="18"/>
      <c r="F3190" s="18"/>
      <c r="G3190" s="8"/>
      <c r="H3190" s="8"/>
      <c r="I3190" s="117"/>
      <c r="J3190" s="120"/>
      <c r="K3190" s="8"/>
      <c r="L3190" s="8"/>
      <c r="M3190" s="19"/>
    </row>
    <row r="3191" spans="1:13" s="11" customFormat="1">
      <c r="A3191" s="8"/>
      <c r="B3191" s="8"/>
      <c r="C3191" s="8"/>
      <c r="D3191" s="8"/>
      <c r="E3191" s="18"/>
      <c r="F3191" s="18"/>
      <c r="G3191" s="10"/>
      <c r="H3191" s="10"/>
      <c r="I3191" s="10"/>
      <c r="J3191" s="10"/>
      <c r="K3191" s="19"/>
      <c r="L3191" s="8"/>
      <c r="M3191" s="19"/>
    </row>
    <row r="3192" spans="1:13" s="11" customFormat="1">
      <c r="A3192" s="8"/>
      <c r="B3192" s="8"/>
      <c r="C3192" s="8"/>
      <c r="D3192" s="8"/>
      <c r="E3192" s="18"/>
      <c r="F3192" s="18"/>
      <c r="G3192" s="117"/>
      <c r="H3192" s="8"/>
      <c r="I3192" s="10"/>
      <c r="J3192" s="10"/>
      <c r="K3192" s="10"/>
      <c r="L3192" s="10"/>
      <c r="M3192" s="20"/>
    </row>
    <row r="3193" spans="1:13" s="11" customFormat="1">
      <c r="A3193" s="8"/>
      <c r="B3193" s="8"/>
      <c r="C3193" s="8"/>
      <c r="D3193" s="8"/>
      <c r="E3193" s="18"/>
      <c r="F3193" s="18"/>
      <c r="G3193" s="117"/>
      <c r="H3193" s="8"/>
      <c r="I3193" s="117"/>
      <c r="J3193" s="117"/>
      <c r="K3193" s="10"/>
      <c r="L3193" s="10"/>
      <c r="M3193" s="19"/>
    </row>
    <row r="3194" spans="1:13" s="11" customFormat="1">
      <c r="A3194" s="8"/>
      <c r="B3194" s="8"/>
      <c r="C3194" s="8"/>
      <c r="D3194" s="8"/>
      <c r="E3194" s="121"/>
      <c r="F3194" s="18"/>
      <c r="G3194" s="117"/>
      <c r="H3194" s="8"/>
      <c r="I3194" s="8"/>
      <c r="J3194" s="8"/>
      <c r="K3194" s="10"/>
      <c r="L3194" s="10"/>
      <c r="M3194" s="19"/>
    </row>
    <row r="3195" spans="1:13" s="11" customFormat="1">
      <c r="A3195" s="8"/>
      <c r="B3195" s="8"/>
      <c r="C3195" s="8"/>
      <c r="D3195" s="8"/>
      <c r="E3195" s="121"/>
      <c r="F3195" s="18"/>
      <c r="G3195" s="117"/>
      <c r="H3195" s="8"/>
      <c r="I3195" s="8"/>
      <c r="J3195" s="8"/>
      <c r="K3195" s="10"/>
      <c r="L3195" s="10"/>
      <c r="M3195" s="19"/>
    </row>
    <row r="3196" spans="1:13" s="11" customFormat="1">
      <c r="A3196" s="8"/>
      <c r="B3196" s="8"/>
      <c r="C3196" s="8"/>
      <c r="D3196" s="8"/>
      <c r="E3196" s="18"/>
      <c r="F3196" s="18"/>
      <c r="G3196" s="117"/>
      <c r="H3196" s="20"/>
      <c r="I3196" s="10"/>
      <c r="J3196" s="10"/>
      <c r="K3196" s="10"/>
      <c r="L3196" s="10"/>
      <c r="M3196" s="19"/>
    </row>
    <row r="3197" spans="1:13" s="11" customFormat="1">
      <c r="A3197" s="8"/>
      <c r="B3197" s="8"/>
      <c r="C3197" s="8"/>
      <c r="D3197" s="8"/>
      <c r="E3197" s="18"/>
      <c r="F3197" s="18"/>
      <c r="G3197" s="120"/>
      <c r="H3197" s="20"/>
      <c r="I3197" s="10"/>
      <c r="J3197" s="10"/>
      <c r="K3197" s="10"/>
      <c r="L3197" s="10"/>
      <c r="M3197" s="19"/>
    </row>
    <row r="3198" spans="1:13" s="11" customFormat="1">
      <c r="A3198" s="8"/>
      <c r="B3198" s="8"/>
      <c r="C3198" s="8"/>
      <c r="D3198" s="8"/>
      <c r="E3198" s="18"/>
      <c r="F3198" s="18"/>
      <c r="G3198" s="117"/>
      <c r="H3198" s="20"/>
      <c r="I3198" s="117"/>
      <c r="J3198" s="117"/>
      <c r="K3198" s="10"/>
      <c r="L3198" s="10"/>
      <c r="M3198" s="19"/>
    </row>
    <row r="3199" spans="1:13" s="11" customFormat="1">
      <c r="A3199" s="8"/>
      <c r="B3199" s="128"/>
      <c r="C3199" s="8"/>
      <c r="D3199" s="8"/>
      <c r="E3199" s="18"/>
      <c r="F3199" s="18"/>
      <c r="G3199" s="117"/>
      <c r="H3199" s="8"/>
      <c r="I3199" s="8"/>
      <c r="J3199" s="8"/>
      <c r="K3199" s="19"/>
      <c r="L3199" s="19"/>
      <c r="M3199" s="19"/>
    </row>
    <row r="3200" spans="1:13" s="11" customFormat="1" ht="16.5" customHeight="1">
      <c r="A3200" s="127"/>
      <c r="B3200" s="8"/>
      <c r="C3200" s="8"/>
      <c r="D3200" s="8"/>
      <c r="E3200" s="18"/>
      <c r="F3200" s="18"/>
    </row>
    <row r="3201" spans="1:13" s="11" customFormat="1">
      <c r="A3201" s="8"/>
      <c r="B3201" s="8"/>
      <c r="C3201" s="8"/>
      <c r="D3201" s="8"/>
      <c r="E3201" s="18"/>
      <c r="F3201" s="18"/>
      <c r="G3201" s="8"/>
      <c r="H3201" s="8"/>
      <c r="I3201" s="117"/>
      <c r="J3201" s="120"/>
      <c r="K3201" s="8"/>
      <c r="L3201" s="8"/>
      <c r="M3201" s="19"/>
    </row>
    <row r="3202" spans="1:13" s="11" customFormat="1">
      <c r="A3202" s="8"/>
      <c r="B3202" s="8"/>
      <c r="C3202" s="8"/>
      <c r="D3202" s="8"/>
      <c r="E3202" s="18"/>
      <c r="F3202" s="18"/>
      <c r="G3202" s="8"/>
      <c r="H3202" s="8"/>
      <c r="I3202" s="117"/>
      <c r="J3202" s="120"/>
      <c r="K3202" s="8"/>
      <c r="L3202" s="8"/>
      <c r="M3202" s="19"/>
    </row>
    <row r="3203" spans="1:13" s="11" customFormat="1">
      <c r="A3203" s="8"/>
      <c r="B3203" s="8"/>
      <c r="C3203" s="8"/>
      <c r="D3203" s="8"/>
      <c r="E3203" s="18"/>
      <c r="F3203" s="18"/>
      <c r="G3203" s="10"/>
      <c r="H3203" s="10"/>
      <c r="I3203" s="10"/>
      <c r="J3203" s="10"/>
      <c r="K3203" s="19"/>
      <c r="L3203" s="8"/>
      <c r="M3203" s="19"/>
    </row>
    <row r="3204" spans="1:13" s="11" customFormat="1">
      <c r="A3204" s="8"/>
      <c r="B3204" s="8"/>
      <c r="C3204" s="8"/>
      <c r="D3204" s="8"/>
      <c r="E3204" s="18"/>
      <c r="F3204" s="18"/>
      <c r="G3204" s="117"/>
      <c r="H3204" s="8"/>
      <c r="I3204" s="10"/>
      <c r="J3204" s="10"/>
      <c r="K3204" s="10"/>
      <c r="L3204" s="10"/>
      <c r="M3204" s="20"/>
    </row>
    <row r="3205" spans="1:13" s="11" customFormat="1">
      <c r="A3205" s="8"/>
      <c r="B3205" s="8"/>
      <c r="C3205" s="8"/>
      <c r="D3205" s="8"/>
      <c r="E3205" s="18"/>
      <c r="F3205" s="18"/>
      <c r="G3205" s="117"/>
      <c r="H3205" s="8"/>
      <c r="I3205" s="117"/>
      <c r="J3205" s="117"/>
      <c r="K3205" s="10"/>
      <c r="L3205" s="10"/>
      <c r="M3205" s="19"/>
    </row>
    <row r="3206" spans="1:13" s="11" customFormat="1">
      <c r="A3206" s="8"/>
      <c r="B3206" s="8"/>
      <c r="C3206" s="8"/>
      <c r="D3206" s="8"/>
      <c r="E3206" s="121"/>
      <c r="F3206" s="18"/>
      <c r="G3206" s="117"/>
      <c r="H3206" s="8"/>
      <c r="I3206" s="8"/>
      <c r="J3206" s="8"/>
      <c r="K3206" s="10"/>
      <c r="L3206" s="10"/>
      <c r="M3206" s="19"/>
    </row>
    <row r="3207" spans="1:13" s="11" customFormat="1">
      <c r="A3207" s="8"/>
      <c r="B3207" s="8"/>
      <c r="C3207" s="8"/>
      <c r="D3207" s="8"/>
      <c r="E3207" s="121"/>
      <c r="F3207" s="18"/>
      <c r="G3207" s="117"/>
      <c r="H3207" s="8"/>
      <c r="I3207" s="8"/>
      <c r="J3207" s="8"/>
      <c r="K3207" s="10"/>
      <c r="L3207" s="10"/>
      <c r="M3207" s="19"/>
    </row>
    <row r="3208" spans="1:13" s="11" customFormat="1">
      <c r="A3208" s="8"/>
      <c r="B3208" s="8"/>
      <c r="C3208" s="8"/>
      <c r="D3208" s="8"/>
      <c r="E3208" s="18"/>
      <c r="F3208" s="18"/>
      <c r="G3208" s="117"/>
      <c r="H3208" s="20"/>
      <c r="I3208" s="10"/>
      <c r="J3208" s="10"/>
      <c r="K3208" s="10"/>
      <c r="L3208" s="10"/>
      <c r="M3208" s="19"/>
    </row>
    <row r="3209" spans="1:13" s="11" customFormat="1">
      <c r="A3209" s="8"/>
      <c r="B3209" s="8"/>
      <c r="C3209" s="8"/>
      <c r="D3209" s="8"/>
      <c r="E3209" s="18"/>
      <c r="F3209" s="18"/>
      <c r="G3209" s="120"/>
      <c r="H3209" s="20"/>
      <c r="I3209" s="10"/>
      <c r="J3209" s="10"/>
      <c r="K3209" s="10"/>
      <c r="L3209" s="10"/>
      <c r="M3209" s="19"/>
    </row>
    <row r="3210" spans="1:13" s="11" customFormat="1">
      <c r="A3210" s="8"/>
      <c r="B3210" s="8"/>
      <c r="C3210" s="8"/>
      <c r="D3210" s="8"/>
      <c r="E3210" s="18"/>
      <c r="F3210" s="18"/>
      <c r="G3210" s="117"/>
      <c r="H3210" s="20"/>
      <c r="I3210" s="117"/>
      <c r="J3210" s="117"/>
      <c r="K3210" s="10"/>
      <c r="L3210" s="10"/>
      <c r="M3210" s="19"/>
    </row>
    <row r="3211" spans="1:13" s="11" customFormat="1">
      <c r="A3211" s="8"/>
      <c r="B3211" s="128"/>
      <c r="C3211" s="8"/>
      <c r="D3211" s="8"/>
      <c r="E3211" s="18"/>
      <c r="F3211" s="18"/>
      <c r="G3211" s="117"/>
      <c r="H3211" s="8"/>
      <c r="I3211" s="8"/>
      <c r="J3211" s="8"/>
      <c r="K3211" s="19"/>
      <c r="L3211" s="19"/>
      <c r="M3211" s="19"/>
    </row>
    <row r="3212" spans="1:13" s="11" customFormat="1">
      <c r="A3212" s="8"/>
      <c r="B3212" s="8"/>
      <c r="C3212" s="8"/>
      <c r="D3212" s="8"/>
      <c r="E3212" s="18"/>
      <c r="F3212" s="121"/>
      <c r="G3212" s="8"/>
      <c r="H3212" s="118"/>
      <c r="I3212" s="19"/>
      <c r="J3212" s="118"/>
      <c r="K3212" s="8"/>
      <c r="L3212" s="118"/>
      <c r="M3212" s="118"/>
    </row>
    <row r="3213" spans="1:13" s="11" customFormat="1">
      <c r="A3213" s="8"/>
      <c r="B3213" s="8"/>
      <c r="C3213" s="8"/>
      <c r="D3213" s="8"/>
      <c r="E3213" s="18"/>
      <c r="F3213" s="18"/>
      <c r="G3213" s="8"/>
      <c r="H3213" s="118"/>
      <c r="I3213" s="19"/>
      <c r="J3213" s="118"/>
      <c r="K3213" s="8"/>
      <c r="L3213" s="118"/>
      <c r="M3213" s="118"/>
    </row>
    <row r="3214" spans="1:13" s="11" customFormat="1">
      <c r="A3214" s="8"/>
      <c r="B3214" s="8"/>
      <c r="C3214" s="8"/>
      <c r="D3214" s="8"/>
      <c r="E3214" s="18"/>
      <c r="F3214" s="121"/>
      <c r="G3214" s="8"/>
      <c r="H3214" s="118"/>
      <c r="I3214" s="19"/>
      <c r="J3214" s="118"/>
      <c r="K3214" s="8"/>
      <c r="L3214" s="118"/>
      <c r="M3214" s="118"/>
    </row>
    <row r="3215" spans="1:13" s="11" customFormat="1">
      <c r="A3215" s="8"/>
      <c r="B3215" s="8"/>
      <c r="C3215" s="8"/>
      <c r="D3215" s="8"/>
      <c r="E3215" s="18"/>
      <c r="F3215" s="18"/>
      <c r="G3215" s="8"/>
      <c r="H3215" s="118"/>
      <c r="I3215" s="19"/>
      <c r="J3215" s="118"/>
      <c r="K3215" s="8"/>
      <c r="L3215" s="118"/>
      <c r="M3215" s="118"/>
    </row>
    <row r="3216" spans="1:13" s="11" customFormat="1">
      <c r="A3216" s="8"/>
      <c r="B3216" s="8"/>
      <c r="C3216" s="8"/>
      <c r="D3216" s="8"/>
      <c r="E3216" s="8"/>
      <c r="F3216" s="8"/>
      <c r="G3216" s="8"/>
      <c r="H3216" s="118"/>
      <c r="I3216" s="8"/>
      <c r="J3216" s="118"/>
      <c r="K3216" s="8"/>
      <c r="L3216" s="118"/>
      <c r="M3216" s="118"/>
    </row>
    <row r="3217" spans="1:13" s="11" customFormat="1">
      <c r="A3217" s="87"/>
      <c r="B3217" s="87"/>
      <c r="C3217" s="8"/>
      <c r="D3217" s="87"/>
      <c r="E3217" s="87"/>
      <c r="F3217" s="87"/>
      <c r="G3217" s="87"/>
      <c r="H3217" s="87"/>
      <c r="I3217" s="87"/>
      <c r="J3217" s="87"/>
      <c r="K3217" s="87"/>
      <c r="L3217" s="87"/>
      <c r="M3217" s="87"/>
    </row>
    <row r="3218" spans="1:13" s="11" customFormat="1">
      <c r="A3218" s="8"/>
      <c r="B3218" s="8"/>
      <c r="C3218" s="8"/>
      <c r="D3218" s="8"/>
      <c r="E3218" s="18"/>
      <c r="F3218" s="18"/>
      <c r="G3218" s="8"/>
      <c r="H3218" s="118"/>
      <c r="I3218" s="19"/>
      <c r="J3218" s="118"/>
      <c r="K3218" s="8"/>
      <c r="L3218" s="118"/>
      <c r="M3218" s="118"/>
    </row>
    <row r="3219" spans="1:13" s="11" customFormat="1">
      <c r="A3219" s="8"/>
      <c r="B3219" s="8"/>
      <c r="C3219" s="8"/>
      <c r="D3219" s="8"/>
      <c r="E3219" s="18"/>
      <c r="F3219" s="18"/>
      <c r="G3219" s="8"/>
      <c r="H3219" s="8"/>
      <c r="I3219" s="19"/>
      <c r="J3219" s="118"/>
      <c r="K3219" s="8"/>
      <c r="L3219" s="8"/>
      <c r="M3219" s="118"/>
    </row>
    <row r="3220" spans="1:13" s="11" customFormat="1">
      <c r="A3220" s="8"/>
      <c r="B3220" s="8"/>
      <c r="C3220" s="8"/>
      <c r="D3220" s="8"/>
      <c r="E3220" s="18"/>
      <c r="F3220" s="18"/>
      <c r="G3220" s="8"/>
      <c r="H3220" s="118"/>
      <c r="I3220" s="19"/>
      <c r="J3220" s="118"/>
      <c r="K3220" s="8"/>
      <c r="L3220" s="118"/>
      <c r="M3220" s="118"/>
    </row>
    <row r="3221" spans="1:13" s="11" customFormat="1">
      <c r="A3221" s="8"/>
      <c r="B3221" s="8"/>
      <c r="C3221" s="8"/>
      <c r="D3221" s="8"/>
      <c r="E3221" s="18"/>
      <c r="F3221" s="18"/>
      <c r="G3221" s="8"/>
      <c r="H3221" s="118"/>
      <c r="I3221" s="19"/>
      <c r="J3221" s="118"/>
      <c r="K3221" s="8"/>
      <c r="L3221" s="118"/>
      <c r="M3221" s="118"/>
    </row>
    <row r="3222" spans="1:13" s="11" customFormat="1">
      <c r="A3222" s="8"/>
      <c r="B3222" s="8"/>
      <c r="C3222" s="8"/>
      <c r="D3222" s="8"/>
      <c r="E3222" s="18"/>
      <c r="F3222" s="18"/>
      <c r="G3222" s="8"/>
      <c r="H3222" s="118"/>
      <c r="I3222" s="19"/>
      <c r="J3222" s="118"/>
      <c r="K3222" s="8"/>
      <c r="L3222" s="118"/>
      <c r="M3222" s="118"/>
    </row>
    <row r="3223" spans="1:13" s="11" customFormat="1">
      <c r="A3223" s="8"/>
      <c r="B3223" s="8"/>
      <c r="C3223" s="8"/>
      <c r="D3223" s="8"/>
      <c r="E3223" s="18"/>
      <c r="F3223" s="18"/>
      <c r="G3223" s="8"/>
      <c r="H3223" s="8"/>
      <c r="I3223" s="8"/>
      <c r="J3223" s="8"/>
      <c r="K3223" s="8"/>
      <c r="L3223" s="8"/>
      <c r="M3223" s="8"/>
    </row>
    <row r="3224" spans="1:13" s="11" customFormat="1">
      <c r="A3224" s="8"/>
      <c r="B3224" s="8"/>
      <c r="C3224" s="87"/>
      <c r="D3224" s="8"/>
      <c r="E3224" s="18"/>
      <c r="F3224" s="18"/>
      <c r="G3224" s="8"/>
      <c r="H3224" s="8"/>
      <c r="I3224" s="8"/>
      <c r="J3224" s="8"/>
      <c r="K3224" s="8"/>
      <c r="L3224" s="8"/>
      <c r="M3224" s="8"/>
    </row>
    <row r="3225" spans="1:13" s="11" customFormat="1">
      <c r="A3225" s="8"/>
      <c r="B3225" s="8"/>
      <c r="C3225" s="8"/>
      <c r="D3225" s="8"/>
      <c r="E3225" s="18"/>
      <c r="F3225" s="18"/>
      <c r="G3225" s="8"/>
      <c r="H3225" s="8"/>
      <c r="I3225" s="8"/>
      <c r="J3225" s="8"/>
      <c r="K3225" s="8"/>
      <c r="L3225" s="8"/>
      <c r="M3225" s="8"/>
    </row>
    <row r="3226" spans="1:13" s="11" customFormat="1">
      <c r="A3226" s="8"/>
      <c r="B3226" s="8"/>
      <c r="C3226" s="8"/>
      <c r="D3226" s="8"/>
      <c r="E3226" s="18"/>
      <c r="F3226" s="18"/>
      <c r="G3226" s="8"/>
      <c r="H3226" s="8"/>
      <c r="I3226" s="117"/>
      <c r="J3226" s="120"/>
      <c r="K3226" s="8"/>
      <c r="L3226" s="8"/>
      <c r="M3226" s="19"/>
    </row>
    <row r="3227" spans="1:13" s="11" customFormat="1">
      <c r="A3227" s="8"/>
      <c r="B3227" s="8"/>
      <c r="C3227" s="8"/>
      <c r="D3227" s="8"/>
      <c r="E3227" s="18"/>
      <c r="F3227" s="18"/>
      <c r="G3227" s="10"/>
      <c r="H3227" s="10"/>
      <c r="I3227" s="10"/>
      <c r="J3227" s="10"/>
      <c r="K3227" s="19"/>
      <c r="L3227" s="8"/>
      <c r="M3227" s="19"/>
    </row>
    <row r="3228" spans="1:13" s="11" customFormat="1">
      <c r="A3228" s="8"/>
      <c r="B3228" s="8"/>
      <c r="C3228" s="8"/>
      <c r="D3228" s="8"/>
      <c r="E3228" s="18"/>
      <c r="F3228" s="18"/>
      <c r="G3228" s="117"/>
      <c r="H3228" s="8"/>
      <c r="I3228" s="10"/>
      <c r="J3228" s="10"/>
      <c r="K3228" s="10"/>
      <c r="L3228" s="10"/>
      <c r="M3228" s="20"/>
    </row>
    <row r="3229" spans="1:13" s="11" customFormat="1">
      <c r="A3229" s="8"/>
      <c r="B3229" s="8"/>
      <c r="C3229" s="8"/>
      <c r="D3229" s="8"/>
      <c r="E3229" s="18"/>
      <c r="F3229" s="18"/>
      <c r="G3229" s="117"/>
      <c r="H3229" s="8"/>
      <c r="I3229" s="10"/>
      <c r="J3229" s="10"/>
      <c r="K3229" s="10"/>
      <c r="L3229" s="10"/>
      <c r="M3229" s="19"/>
    </row>
    <row r="3230" spans="1:13" s="11" customFormat="1">
      <c r="A3230" s="8"/>
      <c r="B3230" s="8"/>
      <c r="C3230" s="8"/>
      <c r="D3230" s="8"/>
      <c r="E3230" s="121"/>
      <c r="F3230" s="18"/>
      <c r="G3230" s="117"/>
      <c r="H3230" s="8"/>
      <c r="I3230" s="117"/>
      <c r="J3230" s="117"/>
      <c r="K3230" s="10"/>
      <c r="L3230" s="10"/>
      <c r="M3230" s="19"/>
    </row>
    <row r="3231" spans="1:13" s="11" customFormat="1">
      <c r="A3231" s="8"/>
      <c r="B3231" s="8"/>
      <c r="C3231" s="8"/>
      <c r="D3231" s="8"/>
      <c r="E3231" s="121"/>
      <c r="F3231" s="18"/>
      <c r="G3231" s="117"/>
      <c r="H3231" s="8"/>
      <c r="I3231" s="8"/>
      <c r="J3231" s="8"/>
      <c r="K3231" s="10"/>
      <c r="L3231" s="10"/>
      <c r="M3231" s="19"/>
    </row>
    <row r="3232" spans="1:13" s="11" customFormat="1">
      <c r="A3232" s="8"/>
      <c r="B3232" s="8"/>
      <c r="C3232" s="8"/>
      <c r="D3232" s="8"/>
      <c r="E3232" s="121"/>
      <c r="F3232" s="18"/>
      <c r="G3232" s="117"/>
      <c r="H3232" s="20"/>
      <c r="I3232" s="8"/>
      <c r="J3232" s="8"/>
      <c r="K3232" s="10"/>
      <c r="L3232" s="10"/>
      <c r="M3232" s="19"/>
    </row>
    <row r="3233" spans="1:13" s="11" customFormat="1">
      <c r="A3233" s="8"/>
      <c r="B3233" s="8"/>
      <c r="C3233" s="8"/>
      <c r="D3233" s="8"/>
      <c r="E3233" s="18"/>
      <c r="F3233" s="18"/>
      <c r="G3233" s="117"/>
      <c r="H3233" s="20"/>
      <c r="I3233" s="10"/>
      <c r="J3233" s="10"/>
      <c r="K3233" s="10"/>
      <c r="L3233" s="10"/>
      <c r="M3233" s="19"/>
    </row>
    <row r="3234" spans="1:13" s="11" customFormat="1">
      <c r="A3234" s="8"/>
      <c r="B3234" s="8"/>
      <c r="C3234" s="8"/>
      <c r="D3234" s="8"/>
      <c r="E3234" s="18"/>
      <c r="F3234" s="18"/>
      <c r="G3234" s="120"/>
      <c r="H3234" s="20"/>
      <c r="I3234" s="10"/>
      <c r="J3234" s="10"/>
      <c r="K3234" s="10"/>
      <c r="L3234" s="10"/>
      <c r="M3234" s="19"/>
    </row>
    <row r="3235" spans="1:13" s="11" customFormat="1">
      <c r="A3235" s="8"/>
      <c r="B3235" s="8"/>
      <c r="C3235" s="8"/>
      <c r="D3235" s="8"/>
      <c r="E3235" s="18"/>
      <c r="F3235" s="18"/>
      <c r="G3235" s="117"/>
      <c r="H3235" s="20"/>
      <c r="I3235" s="8"/>
      <c r="J3235" s="8"/>
      <c r="K3235" s="10"/>
      <c r="L3235" s="10"/>
      <c r="M3235" s="19"/>
    </row>
    <row r="3236" spans="1:13" s="11" customFormat="1">
      <c r="A3236" s="8"/>
      <c r="B3236" s="8"/>
      <c r="C3236" s="8"/>
      <c r="D3236" s="8"/>
      <c r="E3236" s="18"/>
      <c r="F3236" s="18"/>
      <c r="G3236" s="8"/>
      <c r="H3236" s="8"/>
      <c r="I3236" s="8"/>
      <c r="J3236" s="8"/>
      <c r="K3236" s="8"/>
      <c r="L3236" s="8"/>
      <c r="M3236" s="8"/>
    </row>
    <row r="3237" spans="1:13" s="11" customFormat="1">
      <c r="A3237" s="8"/>
      <c r="B3237" s="8"/>
      <c r="C3237" s="8"/>
      <c r="D3237" s="8"/>
      <c r="E3237" s="18"/>
      <c r="F3237" s="18"/>
      <c r="G3237" s="8"/>
      <c r="H3237" s="8"/>
      <c r="I3237" s="8"/>
      <c r="J3237" s="8"/>
      <c r="K3237" s="8"/>
      <c r="L3237" s="8"/>
      <c r="M3237" s="8"/>
    </row>
    <row r="3238" spans="1:13" s="11" customFormat="1">
      <c r="A3238" s="8"/>
      <c r="B3238" s="8"/>
      <c r="C3238" s="8"/>
      <c r="D3238" s="8"/>
      <c r="E3238" s="18"/>
      <c r="F3238" s="18"/>
      <c r="G3238" s="8"/>
      <c r="H3238" s="8"/>
      <c r="I3238" s="117"/>
      <c r="J3238" s="120"/>
      <c r="K3238" s="8"/>
      <c r="L3238" s="8"/>
      <c r="M3238" s="19"/>
    </row>
    <row r="3239" spans="1:13" s="11" customFormat="1">
      <c r="A3239" s="8"/>
      <c r="B3239" s="8"/>
      <c r="C3239" s="8"/>
      <c r="D3239" s="8"/>
      <c r="E3239" s="18"/>
      <c r="F3239" s="18"/>
      <c r="G3239" s="10"/>
      <c r="H3239" s="10"/>
      <c r="I3239" s="10"/>
      <c r="J3239" s="10"/>
      <c r="K3239" s="19"/>
      <c r="L3239" s="8"/>
      <c r="M3239" s="19"/>
    </row>
    <row r="3240" spans="1:13" s="11" customFormat="1">
      <c r="A3240" s="8"/>
      <c r="B3240" s="8"/>
      <c r="C3240" s="8"/>
      <c r="D3240" s="8"/>
      <c r="E3240" s="18"/>
      <c r="F3240" s="18"/>
      <c r="G3240" s="117"/>
      <c r="H3240" s="8"/>
      <c r="I3240" s="10"/>
      <c r="J3240" s="10"/>
      <c r="K3240" s="10"/>
      <c r="L3240" s="10"/>
      <c r="M3240" s="20"/>
    </row>
    <row r="3241" spans="1:13" s="11" customFormat="1">
      <c r="A3241" s="8"/>
      <c r="B3241" s="8"/>
      <c r="C3241" s="8"/>
      <c r="D3241" s="8"/>
      <c r="E3241" s="18"/>
      <c r="F3241" s="18"/>
      <c r="G3241" s="117"/>
      <c r="H3241" s="8"/>
      <c r="I3241" s="10"/>
      <c r="J3241" s="10"/>
      <c r="K3241" s="10"/>
      <c r="L3241" s="10"/>
      <c r="M3241" s="19"/>
    </row>
    <row r="3242" spans="1:13" s="11" customFormat="1">
      <c r="A3242" s="8"/>
      <c r="B3242" s="8"/>
      <c r="C3242" s="8"/>
      <c r="D3242" s="8"/>
      <c r="E3242" s="121"/>
      <c r="F3242" s="18"/>
      <c r="G3242" s="117"/>
      <c r="H3242" s="8"/>
      <c r="I3242" s="117"/>
      <c r="J3242" s="117"/>
      <c r="K3242" s="10"/>
      <c r="L3242" s="10"/>
      <c r="M3242" s="19"/>
    </row>
    <row r="3243" spans="1:13" s="11" customFormat="1">
      <c r="A3243" s="8"/>
      <c r="B3243" s="8"/>
      <c r="C3243" s="8"/>
      <c r="D3243" s="8"/>
      <c r="E3243" s="121"/>
      <c r="F3243" s="18"/>
      <c r="G3243" s="117"/>
      <c r="H3243" s="8"/>
      <c r="I3243" s="8"/>
      <c r="J3243" s="8"/>
      <c r="K3243" s="10"/>
      <c r="L3243" s="10"/>
      <c r="M3243" s="19"/>
    </row>
    <row r="3244" spans="1:13" s="11" customFormat="1">
      <c r="A3244" s="8"/>
      <c r="B3244" s="8"/>
      <c r="C3244" s="8"/>
      <c r="D3244" s="8"/>
      <c r="E3244" s="121"/>
      <c r="F3244" s="18"/>
      <c r="G3244" s="117"/>
      <c r="H3244" s="20"/>
      <c r="I3244" s="8"/>
      <c r="J3244" s="8"/>
      <c r="K3244" s="10"/>
      <c r="L3244" s="10"/>
      <c r="M3244" s="19"/>
    </row>
    <row r="3245" spans="1:13" s="11" customFormat="1">
      <c r="A3245" s="8"/>
      <c r="B3245" s="8"/>
      <c r="C3245" s="8"/>
      <c r="D3245" s="8"/>
      <c r="E3245" s="18"/>
      <c r="F3245" s="18"/>
      <c r="G3245" s="117"/>
      <c r="H3245" s="20"/>
      <c r="I3245" s="10"/>
      <c r="J3245" s="10"/>
      <c r="K3245" s="10"/>
      <c r="L3245" s="10"/>
      <c r="M3245" s="19"/>
    </row>
    <row r="3246" spans="1:13" s="11" customFormat="1">
      <c r="A3246" s="8"/>
      <c r="B3246" s="8"/>
      <c r="C3246" s="8"/>
      <c r="D3246" s="8"/>
      <c r="E3246" s="18"/>
      <c r="F3246" s="18"/>
      <c r="G3246" s="120"/>
      <c r="H3246" s="20"/>
      <c r="I3246" s="10"/>
      <c r="J3246" s="10"/>
      <c r="K3246" s="10"/>
      <c r="L3246" s="10"/>
      <c r="M3246" s="19"/>
    </row>
    <row r="3247" spans="1:13" s="11" customFormat="1">
      <c r="A3247" s="8"/>
      <c r="B3247" s="8"/>
      <c r="C3247" s="8"/>
      <c r="D3247" s="8"/>
      <c r="E3247" s="18"/>
      <c r="F3247" s="18"/>
      <c r="G3247" s="117"/>
      <c r="H3247" s="20"/>
      <c r="I3247" s="8"/>
      <c r="J3247" s="8"/>
      <c r="K3247" s="10"/>
      <c r="L3247" s="10"/>
      <c r="M3247" s="19"/>
    </row>
    <row r="3248" spans="1:13" s="11" customFormat="1">
      <c r="A3248" s="8"/>
      <c r="B3248" s="8"/>
      <c r="C3248" s="8"/>
      <c r="D3248" s="8"/>
      <c r="E3248" s="18"/>
      <c r="F3248" s="18"/>
      <c r="G3248" s="8"/>
      <c r="H3248" s="8"/>
      <c r="I3248" s="8"/>
      <c r="J3248" s="8"/>
      <c r="K3248" s="8"/>
      <c r="L3248" s="8"/>
      <c r="M3248" s="8"/>
    </row>
    <row r="3249" spans="1:13" s="11" customFormat="1">
      <c r="A3249" s="8"/>
      <c r="B3249" s="8"/>
      <c r="C3249" s="8"/>
      <c r="D3249" s="8"/>
      <c r="E3249" s="18"/>
      <c r="F3249" s="18"/>
      <c r="G3249" s="8"/>
      <c r="H3249" s="8"/>
      <c r="I3249" s="8"/>
      <c r="J3249" s="8"/>
      <c r="K3249" s="8"/>
      <c r="L3249" s="8"/>
      <c r="M3249" s="8"/>
    </row>
    <row r="3250" spans="1:13" s="11" customFormat="1">
      <c r="A3250" s="8"/>
      <c r="B3250" s="8"/>
      <c r="C3250" s="8"/>
      <c r="D3250" s="8"/>
      <c r="E3250" s="18"/>
      <c r="F3250" s="18"/>
      <c r="G3250" s="8"/>
      <c r="H3250" s="8"/>
      <c r="I3250" s="117"/>
      <c r="J3250" s="120"/>
      <c r="K3250" s="8"/>
      <c r="L3250" s="8"/>
      <c r="M3250" s="19"/>
    </row>
    <row r="3251" spans="1:13" s="11" customFormat="1">
      <c r="A3251" s="8"/>
      <c r="B3251" s="8"/>
      <c r="C3251" s="8"/>
      <c r="D3251" s="8"/>
      <c r="E3251" s="18"/>
      <c r="F3251" s="18"/>
      <c r="G3251" s="10"/>
      <c r="H3251" s="10"/>
      <c r="I3251" s="10"/>
      <c r="J3251" s="10"/>
      <c r="K3251" s="19"/>
      <c r="L3251" s="8"/>
      <c r="M3251" s="19"/>
    </row>
    <row r="3252" spans="1:13" s="11" customFormat="1">
      <c r="A3252" s="87"/>
      <c r="B3252" s="87"/>
      <c r="C3252" s="8"/>
      <c r="D3252" s="87"/>
      <c r="E3252" s="87"/>
      <c r="F3252" s="87"/>
      <c r="G3252" s="87"/>
      <c r="H3252" s="87"/>
      <c r="I3252" s="87"/>
      <c r="J3252" s="87"/>
      <c r="K3252" s="87"/>
      <c r="L3252" s="87"/>
      <c r="M3252" s="87"/>
    </row>
    <row r="3253" spans="1:13" s="11" customFormat="1">
      <c r="A3253" s="8"/>
      <c r="B3253" s="8"/>
      <c r="C3253" s="8"/>
      <c r="D3253" s="8"/>
      <c r="E3253" s="18"/>
      <c r="F3253" s="18"/>
      <c r="G3253" s="117"/>
      <c r="H3253" s="8"/>
      <c r="I3253" s="10"/>
      <c r="J3253" s="10"/>
      <c r="K3253" s="10"/>
      <c r="L3253" s="10"/>
      <c r="M3253" s="20"/>
    </row>
    <row r="3254" spans="1:13" s="11" customFormat="1">
      <c r="A3254" s="8"/>
      <c r="B3254" s="8"/>
      <c r="C3254" s="8"/>
      <c r="D3254" s="8"/>
      <c r="E3254" s="18"/>
      <c r="F3254" s="18"/>
      <c r="G3254" s="117"/>
      <c r="H3254" s="8"/>
      <c r="I3254" s="10"/>
      <c r="J3254" s="10"/>
      <c r="K3254" s="10"/>
      <c r="L3254" s="10"/>
      <c r="M3254" s="19"/>
    </row>
    <row r="3255" spans="1:13" s="11" customFormat="1">
      <c r="A3255" s="8"/>
      <c r="B3255" s="8"/>
      <c r="C3255" s="8"/>
      <c r="D3255" s="8"/>
      <c r="E3255" s="121"/>
      <c r="F3255" s="18"/>
      <c r="G3255" s="117"/>
      <c r="H3255" s="8"/>
      <c r="I3255" s="117"/>
      <c r="J3255" s="117"/>
      <c r="K3255" s="10"/>
      <c r="L3255" s="10"/>
      <c r="M3255" s="19"/>
    </row>
    <row r="3256" spans="1:13" s="11" customFormat="1">
      <c r="A3256" s="8"/>
      <c r="B3256" s="8"/>
      <c r="C3256" s="8"/>
      <c r="D3256" s="8"/>
      <c r="E3256" s="121"/>
      <c r="F3256" s="18"/>
      <c r="G3256" s="117"/>
      <c r="H3256" s="8"/>
      <c r="I3256" s="8"/>
      <c r="J3256" s="8"/>
      <c r="K3256" s="10"/>
      <c r="L3256" s="10"/>
      <c r="M3256" s="19"/>
    </row>
    <row r="3257" spans="1:13" s="11" customFormat="1">
      <c r="A3257" s="8"/>
      <c r="B3257" s="8"/>
      <c r="C3257" s="8"/>
      <c r="D3257" s="8"/>
      <c r="E3257" s="121"/>
      <c r="F3257" s="18"/>
      <c r="G3257" s="117"/>
      <c r="H3257" s="20"/>
      <c r="I3257" s="8"/>
      <c r="J3257" s="8"/>
      <c r="K3257" s="10"/>
      <c r="L3257" s="10"/>
      <c r="M3257" s="19"/>
    </row>
    <row r="3258" spans="1:13" s="11" customFormat="1">
      <c r="A3258" s="8"/>
      <c r="B3258" s="8"/>
      <c r="C3258" s="8"/>
      <c r="D3258" s="8"/>
      <c r="E3258" s="18"/>
      <c r="F3258" s="18"/>
      <c r="G3258" s="117"/>
      <c r="H3258" s="20"/>
      <c r="I3258" s="10"/>
      <c r="J3258" s="10"/>
      <c r="K3258" s="10"/>
      <c r="L3258" s="10"/>
      <c r="M3258" s="19"/>
    </row>
    <row r="3259" spans="1:13" s="11" customFormat="1">
      <c r="A3259" s="8"/>
      <c r="B3259" s="8"/>
      <c r="C3259" s="87"/>
      <c r="D3259" s="8"/>
      <c r="E3259" s="18"/>
      <c r="F3259" s="18"/>
      <c r="G3259" s="120"/>
      <c r="H3259" s="20"/>
      <c r="I3259" s="10"/>
      <c r="J3259" s="10"/>
      <c r="K3259" s="10"/>
      <c r="L3259" s="10"/>
      <c r="M3259" s="19"/>
    </row>
    <row r="3260" spans="1:13" s="11" customFormat="1">
      <c r="A3260" s="8"/>
      <c r="B3260" s="8"/>
      <c r="C3260" s="8"/>
      <c r="D3260" s="8"/>
      <c r="E3260" s="18"/>
      <c r="F3260" s="18"/>
      <c r="G3260" s="117"/>
      <c r="H3260" s="20"/>
      <c r="I3260" s="8"/>
      <c r="J3260" s="8"/>
      <c r="K3260" s="10"/>
      <c r="L3260" s="10"/>
      <c r="M3260" s="19"/>
    </row>
    <row r="3261" spans="1:13" s="11" customFormat="1">
      <c r="A3261" s="8"/>
      <c r="B3261" s="8"/>
      <c r="C3261" s="8"/>
      <c r="D3261" s="8"/>
      <c r="E3261" s="18"/>
      <c r="F3261" s="18"/>
      <c r="G3261" s="8"/>
      <c r="H3261" s="8"/>
      <c r="I3261" s="8"/>
      <c r="J3261" s="8"/>
      <c r="K3261" s="8"/>
      <c r="L3261" s="8"/>
      <c r="M3261" s="8"/>
    </row>
    <row r="3262" spans="1:13" s="11" customFormat="1">
      <c r="A3262" s="8"/>
      <c r="B3262" s="8"/>
      <c r="C3262" s="8"/>
      <c r="D3262" s="8"/>
      <c r="E3262" s="18"/>
      <c r="F3262" s="18"/>
      <c r="G3262" s="8"/>
      <c r="H3262" s="8"/>
      <c r="I3262" s="8"/>
      <c r="J3262" s="8"/>
      <c r="K3262" s="8"/>
      <c r="L3262" s="8"/>
      <c r="M3262" s="8"/>
    </row>
    <row r="3263" spans="1:13" s="11" customFormat="1">
      <c r="A3263" s="8"/>
      <c r="B3263" s="8"/>
      <c r="C3263" s="8"/>
      <c r="D3263" s="8"/>
      <c r="E3263" s="18"/>
      <c r="F3263" s="18"/>
      <c r="G3263" s="8"/>
      <c r="H3263" s="8"/>
      <c r="I3263" s="117"/>
      <c r="J3263" s="120"/>
      <c r="K3263" s="8"/>
      <c r="L3263" s="8"/>
      <c r="M3263" s="19"/>
    </row>
    <row r="3264" spans="1:13" s="11" customFormat="1">
      <c r="A3264" s="8"/>
      <c r="B3264" s="8"/>
      <c r="C3264" s="8"/>
      <c r="D3264" s="8"/>
      <c r="E3264" s="18"/>
      <c r="F3264" s="18"/>
      <c r="G3264" s="10"/>
      <c r="H3264" s="10"/>
      <c r="I3264" s="10"/>
      <c r="J3264" s="10"/>
      <c r="K3264" s="19"/>
      <c r="L3264" s="8"/>
      <c r="M3264" s="19"/>
    </row>
    <row r="3265" spans="1:13" s="11" customFormat="1">
      <c r="A3265" s="8"/>
      <c r="B3265" s="8"/>
      <c r="C3265" s="8"/>
      <c r="D3265" s="8"/>
      <c r="E3265" s="18"/>
      <c r="F3265" s="18"/>
      <c r="G3265" s="117"/>
      <c r="H3265" s="8"/>
      <c r="I3265" s="10"/>
      <c r="J3265" s="10"/>
      <c r="K3265" s="10"/>
      <c r="L3265" s="10"/>
      <c r="M3265" s="20"/>
    </row>
    <row r="3266" spans="1:13" s="11" customFormat="1">
      <c r="A3266" s="8"/>
      <c r="B3266" s="8"/>
      <c r="C3266" s="8"/>
      <c r="D3266" s="8"/>
      <c r="E3266" s="18"/>
      <c r="F3266" s="18"/>
      <c r="G3266" s="117"/>
      <c r="H3266" s="8"/>
      <c r="I3266" s="10"/>
      <c r="J3266" s="10"/>
      <c r="K3266" s="10"/>
      <c r="L3266" s="10"/>
      <c r="M3266" s="19"/>
    </row>
    <row r="3267" spans="1:13" s="11" customFormat="1">
      <c r="A3267" s="8"/>
      <c r="B3267" s="8"/>
      <c r="C3267" s="8"/>
      <c r="D3267" s="8"/>
      <c r="E3267" s="121"/>
      <c r="F3267" s="18"/>
      <c r="G3267" s="117"/>
      <c r="H3267" s="8"/>
      <c r="I3267" s="117"/>
      <c r="J3267" s="117"/>
      <c r="K3267" s="10"/>
      <c r="L3267" s="10"/>
      <c r="M3267" s="19"/>
    </row>
    <row r="3268" spans="1:13" s="11" customFormat="1">
      <c r="A3268" s="8"/>
      <c r="B3268" s="8"/>
      <c r="C3268" s="8"/>
      <c r="D3268" s="8"/>
      <c r="E3268" s="121"/>
      <c r="F3268" s="18"/>
      <c r="G3268" s="117"/>
      <c r="H3268" s="8"/>
      <c r="I3268" s="8"/>
      <c r="J3268" s="8"/>
      <c r="K3268" s="10"/>
      <c r="L3268" s="10"/>
      <c r="M3268" s="19"/>
    </row>
    <row r="3269" spans="1:13" s="11" customFormat="1">
      <c r="A3269" s="8"/>
      <c r="B3269" s="8"/>
      <c r="C3269" s="130"/>
      <c r="D3269" s="8"/>
      <c r="E3269" s="121"/>
      <c r="F3269" s="18"/>
      <c r="G3269" s="117"/>
      <c r="H3269" s="20"/>
      <c r="I3269" s="8"/>
      <c r="J3269" s="8"/>
      <c r="K3269" s="10"/>
      <c r="L3269" s="10"/>
      <c r="M3269" s="19"/>
    </row>
    <row r="3270" spans="1:13" s="11" customFormat="1">
      <c r="A3270" s="8"/>
      <c r="B3270" s="8"/>
      <c r="C3270" s="8"/>
      <c r="D3270" s="8"/>
      <c r="E3270" s="18"/>
      <c r="F3270" s="18"/>
      <c r="G3270" s="117"/>
      <c r="H3270" s="20"/>
      <c r="I3270" s="10"/>
      <c r="J3270" s="10"/>
      <c r="K3270" s="10"/>
      <c r="L3270" s="10"/>
      <c r="M3270" s="19"/>
    </row>
    <row r="3271" spans="1:13" s="11" customFormat="1">
      <c r="A3271" s="8"/>
      <c r="B3271" s="8"/>
      <c r="C3271" s="8"/>
      <c r="D3271" s="8"/>
      <c r="E3271" s="18"/>
      <c r="F3271" s="18"/>
      <c r="G3271" s="120"/>
      <c r="H3271" s="20"/>
      <c r="I3271" s="10"/>
      <c r="J3271" s="10"/>
      <c r="K3271" s="10"/>
      <c r="L3271" s="10"/>
      <c r="M3271" s="19"/>
    </row>
    <row r="3272" spans="1:13" s="11" customFormat="1">
      <c r="A3272" s="8"/>
      <c r="B3272" s="8"/>
      <c r="C3272" s="8"/>
      <c r="D3272" s="8"/>
      <c r="E3272" s="18"/>
      <c r="F3272" s="18"/>
      <c r="G3272" s="120"/>
      <c r="H3272" s="20"/>
      <c r="I3272" s="8"/>
      <c r="J3272" s="8"/>
      <c r="K3272" s="10"/>
      <c r="L3272" s="10"/>
      <c r="M3272" s="19"/>
    </row>
    <row r="3273" spans="1:13" s="11" customFormat="1">
      <c r="A3273" s="8"/>
      <c r="B3273" s="8"/>
      <c r="C3273" s="8"/>
      <c r="D3273" s="8"/>
      <c r="E3273" s="18"/>
      <c r="F3273" s="18"/>
      <c r="G3273" s="8"/>
      <c r="H3273" s="8"/>
      <c r="I3273" s="8"/>
      <c r="J3273" s="8"/>
      <c r="K3273" s="8"/>
      <c r="L3273" s="8"/>
      <c r="M3273" s="8"/>
    </row>
    <row r="3274" spans="1:13" s="11" customFormat="1">
      <c r="A3274" s="8"/>
      <c r="B3274" s="8"/>
      <c r="C3274" s="8"/>
      <c r="D3274" s="8"/>
      <c r="E3274" s="18"/>
      <c r="F3274" s="18"/>
      <c r="G3274" s="8"/>
      <c r="H3274" s="8"/>
      <c r="I3274" s="8"/>
      <c r="J3274" s="8"/>
      <c r="K3274" s="8"/>
      <c r="L3274" s="8"/>
      <c r="M3274" s="8"/>
    </row>
    <row r="3275" spans="1:13" s="11" customFormat="1">
      <c r="A3275" s="8"/>
      <c r="B3275" s="8"/>
      <c r="C3275" s="8"/>
      <c r="D3275" s="8"/>
      <c r="E3275" s="18"/>
      <c r="F3275" s="18"/>
      <c r="G3275" s="8"/>
      <c r="H3275" s="8"/>
      <c r="I3275" s="117"/>
      <c r="J3275" s="120"/>
      <c r="K3275" s="8"/>
      <c r="L3275" s="8"/>
      <c r="M3275" s="19"/>
    </row>
    <row r="3276" spans="1:13" s="11" customFormat="1">
      <c r="A3276" s="8"/>
      <c r="B3276" s="8"/>
      <c r="C3276" s="8"/>
      <c r="D3276" s="8"/>
      <c r="E3276" s="18"/>
      <c r="F3276" s="18"/>
      <c r="G3276" s="10"/>
      <c r="H3276" s="10"/>
      <c r="I3276" s="10"/>
      <c r="J3276" s="10"/>
      <c r="K3276" s="19"/>
      <c r="L3276" s="8"/>
      <c r="M3276" s="19"/>
    </row>
    <row r="3277" spans="1:13" s="11" customFormat="1">
      <c r="A3277" s="8"/>
      <c r="B3277" s="8"/>
      <c r="C3277" s="8"/>
      <c r="D3277" s="8"/>
      <c r="E3277" s="18"/>
      <c r="F3277" s="18"/>
      <c r="G3277" s="117"/>
      <c r="H3277" s="8"/>
      <c r="I3277" s="10"/>
      <c r="J3277" s="10"/>
      <c r="K3277" s="10"/>
      <c r="L3277" s="10"/>
      <c r="M3277" s="20"/>
    </row>
    <row r="3278" spans="1:13" s="11" customFormat="1">
      <c r="A3278" s="8"/>
      <c r="B3278" s="8"/>
      <c r="C3278" s="8"/>
      <c r="D3278" s="8"/>
      <c r="E3278" s="18"/>
      <c r="F3278" s="18"/>
      <c r="G3278" s="117"/>
      <c r="H3278" s="8"/>
      <c r="I3278" s="10"/>
      <c r="J3278" s="10"/>
      <c r="K3278" s="10"/>
      <c r="L3278" s="10"/>
      <c r="M3278" s="19"/>
    </row>
    <row r="3279" spans="1:13" s="11" customFormat="1">
      <c r="A3279" s="8"/>
      <c r="B3279" s="8"/>
      <c r="C3279" s="8"/>
      <c r="D3279" s="8"/>
      <c r="E3279" s="121"/>
      <c r="F3279" s="18"/>
      <c r="G3279" s="117"/>
      <c r="H3279" s="8"/>
      <c r="I3279" s="117"/>
      <c r="J3279" s="117"/>
      <c r="K3279" s="10"/>
      <c r="L3279" s="10"/>
      <c r="M3279" s="19"/>
    </row>
    <row r="3280" spans="1:13" s="11" customFormat="1">
      <c r="A3280" s="8"/>
      <c r="B3280" s="8"/>
      <c r="C3280" s="8"/>
      <c r="D3280" s="8"/>
      <c r="E3280" s="121"/>
      <c r="F3280" s="18"/>
      <c r="G3280" s="117"/>
      <c r="H3280" s="8"/>
      <c r="I3280" s="8"/>
      <c r="J3280" s="8"/>
      <c r="K3280" s="10"/>
      <c r="L3280" s="10"/>
      <c r="M3280" s="19"/>
    </row>
    <row r="3281" spans="1:13" s="11" customFormat="1">
      <c r="A3281" s="8"/>
      <c r="B3281" s="8"/>
      <c r="C3281" s="130"/>
      <c r="D3281" s="8"/>
      <c r="E3281" s="121"/>
      <c r="F3281" s="18"/>
      <c r="G3281" s="117"/>
      <c r="H3281" s="20"/>
      <c r="I3281" s="8"/>
      <c r="J3281" s="8"/>
      <c r="K3281" s="10"/>
      <c r="L3281" s="10"/>
      <c r="M3281" s="19"/>
    </row>
    <row r="3282" spans="1:13" s="11" customFormat="1">
      <c r="A3282" s="8"/>
      <c r="B3282" s="8"/>
      <c r="C3282" s="8"/>
      <c r="D3282" s="8"/>
      <c r="E3282" s="18"/>
      <c r="F3282" s="18"/>
      <c r="G3282" s="117"/>
      <c r="H3282" s="20"/>
      <c r="I3282" s="10"/>
      <c r="J3282" s="10"/>
      <c r="K3282" s="10"/>
      <c r="L3282" s="10"/>
      <c r="M3282" s="19"/>
    </row>
    <row r="3283" spans="1:13" s="11" customFormat="1">
      <c r="A3283" s="8"/>
      <c r="B3283" s="8"/>
      <c r="C3283" s="8"/>
      <c r="D3283" s="8"/>
      <c r="E3283" s="18"/>
      <c r="F3283" s="18"/>
      <c r="G3283" s="120"/>
      <c r="H3283" s="20"/>
      <c r="I3283" s="10"/>
      <c r="J3283" s="10"/>
      <c r="K3283" s="10"/>
      <c r="L3283" s="10"/>
      <c r="M3283" s="19"/>
    </row>
    <row r="3284" spans="1:13" s="11" customFormat="1">
      <c r="A3284" s="8"/>
      <c r="B3284" s="8"/>
      <c r="C3284" s="8"/>
      <c r="D3284" s="8"/>
      <c r="E3284" s="18"/>
      <c r="F3284" s="18"/>
      <c r="G3284" s="117"/>
      <c r="H3284" s="20"/>
      <c r="I3284" s="8"/>
      <c r="J3284" s="8"/>
      <c r="K3284" s="10"/>
      <c r="L3284" s="10"/>
      <c r="M3284" s="19"/>
    </row>
    <row r="3285" spans="1:13" s="11" customFormat="1">
      <c r="A3285" s="8"/>
      <c r="B3285" s="8"/>
      <c r="C3285" s="8"/>
      <c r="D3285" s="8"/>
      <c r="E3285" s="18"/>
      <c r="F3285" s="18"/>
      <c r="G3285" s="8"/>
      <c r="H3285" s="8"/>
      <c r="I3285" s="8"/>
      <c r="J3285" s="8"/>
      <c r="K3285" s="8"/>
      <c r="L3285" s="8"/>
      <c r="M3285" s="8"/>
    </row>
    <row r="3286" spans="1:13" s="11" customFormat="1">
      <c r="C3286" s="8"/>
    </row>
    <row r="3287" spans="1:13" s="11" customFormat="1">
      <c r="A3287" s="87"/>
      <c r="B3287" s="87"/>
      <c r="C3287" s="8"/>
      <c r="D3287" s="87"/>
      <c r="E3287" s="87"/>
      <c r="F3287" s="87"/>
      <c r="G3287" s="87"/>
      <c r="H3287" s="87"/>
      <c r="I3287" s="87"/>
      <c r="J3287" s="87"/>
      <c r="K3287" s="87"/>
      <c r="L3287" s="87"/>
      <c r="M3287" s="87"/>
    </row>
    <row r="3288" spans="1:13" s="11" customFormat="1">
      <c r="A3288" s="8"/>
      <c r="B3288" s="8"/>
      <c r="C3288" s="8"/>
      <c r="D3288" s="8"/>
      <c r="E3288" s="18"/>
      <c r="F3288" s="18"/>
      <c r="G3288" s="8"/>
      <c r="H3288" s="8"/>
      <c r="I3288" s="8"/>
      <c r="J3288" s="8"/>
      <c r="K3288" s="8"/>
      <c r="L3288" s="8"/>
      <c r="M3288" s="8"/>
    </row>
    <row r="3289" spans="1:13" s="11" customFormat="1">
      <c r="A3289" s="8"/>
      <c r="B3289" s="8"/>
      <c r="C3289" s="8"/>
      <c r="D3289" s="8"/>
      <c r="E3289" s="18"/>
      <c r="F3289" s="18"/>
      <c r="G3289" s="8"/>
      <c r="H3289" s="8"/>
      <c r="I3289" s="117"/>
      <c r="J3289" s="120"/>
      <c r="K3289" s="8"/>
      <c r="L3289" s="8"/>
      <c r="M3289" s="19"/>
    </row>
    <row r="3290" spans="1:13" s="11" customFormat="1">
      <c r="A3290" s="8"/>
      <c r="B3290" s="8"/>
      <c r="C3290" s="8"/>
      <c r="D3290" s="8"/>
      <c r="E3290" s="18"/>
      <c r="F3290" s="18"/>
      <c r="G3290" s="10"/>
      <c r="H3290" s="10"/>
      <c r="I3290" s="10"/>
      <c r="J3290" s="10"/>
      <c r="K3290" s="19"/>
      <c r="L3290" s="8"/>
      <c r="M3290" s="19"/>
    </row>
    <row r="3291" spans="1:13" s="11" customFormat="1">
      <c r="A3291" s="8"/>
      <c r="B3291" s="8"/>
      <c r="C3291" s="8"/>
      <c r="D3291" s="8"/>
      <c r="E3291" s="18"/>
      <c r="F3291" s="18"/>
      <c r="G3291" s="117"/>
      <c r="H3291" s="8"/>
      <c r="I3291" s="10"/>
      <c r="J3291" s="10"/>
      <c r="K3291" s="10"/>
      <c r="L3291" s="10"/>
      <c r="M3291" s="20"/>
    </row>
    <row r="3292" spans="1:13" s="11" customFormat="1">
      <c r="A3292" s="8"/>
      <c r="B3292" s="8"/>
      <c r="C3292" s="87"/>
      <c r="D3292" s="8"/>
      <c r="E3292" s="18"/>
      <c r="F3292" s="18"/>
      <c r="G3292" s="117"/>
      <c r="H3292" s="8"/>
      <c r="I3292" s="10"/>
      <c r="J3292" s="10"/>
      <c r="K3292" s="10"/>
      <c r="L3292" s="10"/>
      <c r="M3292" s="19"/>
    </row>
    <row r="3293" spans="1:13" s="11" customFormat="1">
      <c r="A3293" s="8"/>
      <c r="B3293" s="8"/>
      <c r="C3293" s="8"/>
      <c r="D3293" s="8"/>
      <c r="E3293" s="121"/>
      <c r="F3293" s="18"/>
      <c r="G3293" s="117"/>
      <c r="H3293" s="8"/>
      <c r="I3293" s="117"/>
      <c r="J3293" s="117"/>
      <c r="K3293" s="10"/>
      <c r="L3293" s="10"/>
      <c r="M3293" s="19"/>
    </row>
    <row r="3294" spans="1:13" s="11" customFormat="1">
      <c r="A3294" s="8"/>
      <c r="B3294" s="8"/>
      <c r="C3294" s="130"/>
      <c r="D3294" s="8"/>
      <c r="E3294" s="121"/>
      <c r="F3294" s="18"/>
      <c r="G3294" s="117"/>
      <c r="H3294" s="8"/>
      <c r="I3294" s="8"/>
      <c r="J3294" s="8"/>
      <c r="K3294" s="10"/>
      <c r="L3294" s="10"/>
      <c r="M3294" s="19"/>
    </row>
    <row r="3295" spans="1:13" s="11" customFormat="1">
      <c r="A3295" s="8"/>
      <c r="B3295" s="8"/>
      <c r="C3295" s="8"/>
      <c r="D3295" s="8"/>
      <c r="E3295" s="121"/>
      <c r="F3295" s="18"/>
      <c r="G3295" s="117"/>
      <c r="H3295" s="20"/>
      <c r="I3295" s="8"/>
      <c r="J3295" s="8"/>
      <c r="K3295" s="10"/>
      <c r="L3295" s="10"/>
      <c r="M3295" s="19"/>
    </row>
    <row r="3296" spans="1:13" s="11" customFormat="1">
      <c r="A3296" s="8"/>
      <c r="B3296" s="8"/>
      <c r="C3296" s="8"/>
      <c r="D3296" s="8"/>
      <c r="E3296" s="18"/>
      <c r="F3296" s="18"/>
      <c r="G3296" s="117"/>
      <c r="H3296" s="20"/>
      <c r="I3296" s="10"/>
      <c r="J3296" s="10"/>
      <c r="K3296" s="10"/>
      <c r="L3296" s="10"/>
      <c r="M3296" s="19"/>
    </row>
    <row r="3297" spans="1:13" s="11" customFormat="1">
      <c r="A3297" s="8"/>
      <c r="B3297" s="8"/>
      <c r="C3297" s="8"/>
      <c r="D3297" s="8"/>
      <c r="E3297" s="18"/>
      <c r="F3297" s="18"/>
      <c r="G3297" s="120"/>
      <c r="H3297" s="20"/>
      <c r="I3297" s="10"/>
      <c r="J3297" s="10"/>
      <c r="K3297" s="10"/>
      <c r="L3297" s="10"/>
      <c r="M3297" s="19"/>
    </row>
    <row r="3298" spans="1:13" s="11" customFormat="1">
      <c r="A3298" s="8"/>
      <c r="B3298" s="8"/>
      <c r="C3298" s="8"/>
      <c r="D3298" s="8"/>
      <c r="E3298" s="18"/>
      <c r="F3298" s="18"/>
      <c r="G3298" s="117"/>
      <c r="H3298" s="20"/>
      <c r="I3298" s="8"/>
      <c r="J3298" s="8"/>
      <c r="K3298" s="10"/>
      <c r="L3298" s="10"/>
      <c r="M3298" s="19"/>
    </row>
    <row r="3299" spans="1:13" s="11" customFormat="1">
      <c r="A3299" s="8"/>
      <c r="B3299" s="8"/>
      <c r="C3299" s="8"/>
      <c r="D3299" s="8"/>
      <c r="E3299" s="18"/>
      <c r="F3299" s="18"/>
      <c r="G3299" s="8"/>
      <c r="H3299" s="8"/>
      <c r="I3299" s="8"/>
      <c r="J3299" s="8"/>
      <c r="K3299" s="8"/>
      <c r="L3299" s="8"/>
      <c r="M3299" s="8"/>
    </row>
    <row r="3300" spans="1:13" s="11" customFormat="1">
      <c r="A3300" s="8"/>
      <c r="B3300" s="8"/>
      <c r="C3300" s="8"/>
      <c r="D3300" s="8"/>
      <c r="E3300" s="18"/>
      <c r="F3300" s="18"/>
      <c r="G3300" s="8"/>
      <c r="H3300" s="8"/>
      <c r="I3300" s="8"/>
      <c r="J3300" s="8"/>
      <c r="K3300" s="8"/>
      <c r="L3300" s="8"/>
      <c r="M3300" s="8"/>
    </row>
    <row r="3301" spans="1:13" s="11" customFormat="1">
      <c r="A3301" s="8"/>
      <c r="B3301" s="8"/>
      <c r="C3301" s="8"/>
      <c r="D3301" s="8"/>
      <c r="E3301" s="18"/>
      <c r="F3301" s="18"/>
      <c r="G3301" s="8"/>
      <c r="H3301" s="8"/>
      <c r="I3301" s="117"/>
      <c r="J3301" s="120"/>
      <c r="K3301" s="8"/>
      <c r="L3301" s="8"/>
      <c r="M3301" s="19"/>
    </row>
    <row r="3302" spans="1:13" s="11" customFormat="1">
      <c r="A3302" s="8"/>
      <c r="B3302" s="8"/>
      <c r="C3302" s="8"/>
      <c r="D3302" s="8"/>
      <c r="E3302" s="18"/>
      <c r="F3302" s="18"/>
      <c r="G3302" s="10"/>
      <c r="H3302" s="10"/>
      <c r="I3302" s="10"/>
      <c r="J3302" s="10"/>
      <c r="K3302" s="19"/>
      <c r="L3302" s="8"/>
      <c r="M3302" s="19"/>
    </row>
    <row r="3303" spans="1:13" s="11" customFormat="1">
      <c r="A3303" s="8"/>
      <c r="B3303" s="8"/>
      <c r="C3303" s="8"/>
      <c r="D3303" s="8"/>
      <c r="E3303" s="18"/>
      <c r="F3303" s="18"/>
      <c r="G3303" s="117"/>
      <c r="H3303" s="8"/>
      <c r="I3303" s="10"/>
      <c r="J3303" s="10"/>
      <c r="K3303" s="10"/>
      <c r="L3303" s="10"/>
      <c r="M3303" s="20"/>
    </row>
    <row r="3304" spans="1:13" s="11" customFormat="1">
      <c r="A3304" s="8"/>
      <c r="B3304" s="8"/>
      <c r="C3304" s="8"/>
      <c r="D3304" s="8"/>
      <c r="E3304" s="18"/>
      <c r="F3304" s="18"/>
      <c r="G3304" s="117"/>
      <c r="H3304" s="8"/>
      <c r="I3304" s="10"/>
      <c r="J3304" s="10"/>
      <c r="K3304" s="10"/>
      <c r="L3304" s="10"/>
      <c r="M3304" s="19"/>
    </row>
    <row r="3305" spans="1:13" s="11" customFormat="1">
      <c r="A3305" s="8"/>
      <c r="B3305" s="8"/>
      <c r="C3305" s="8"/>
      <c r="D3305" s="8"/>
      <c r="E3305" s="121"/>
      <c r="F3305" s="18"/>
      <c r="G3305" s="117"/>
      <c r="H3305" s="8"/>
      <c r="I3305" s="117"/>
      <c r="J3305" s="117"/>
      <c r="K3305" s="10"/>
      <c r="L3305" s="10"/>
      <c r="M3305" s="19"/>
    </row>
    <row r="3306" spans="1:13" s="11" customFormat="1">
      <c r="A3306" s="8"/>
      <c r="B3306" s="8"/>
      <c r="C3306" s="130"/>
      <c r="D3306" s="8"/>
      <c r="E3306" s="121"/>
      <c r="F3306" s="18"/>
      <c r="G3306" s="117"/>
      <c r="H3306" s="8"/>
      <c r="I3306" s="8"/>
      <c r="J3306" s="8"/>
      <c r="K3306" s="10"/>
      <c r="L3306" s="10"/>
      <c r="M3306" s="19"/>
    </row>
    <row r="3307" spans="1:13" s="11" customFormat="1">
      <c r="A3307" s="8"/>
      <c r="B3307" s="8"/>
      <c r="C3307" s="8"/>
      <c r="D3307" s="8"/>
      <c r="E3307" s="121"/>
      <c r="F3307" s="18"/>
      <c r="G3307" s="117"/>
      <c r="H3307" s="20"/>
      <c r="I3307" s="8"/>
      <c r="J3307" s="8"/>
      <c r="K3307" s="10"/>
      <c r="L3307" s="10"/>
      <c r="M3307" s="19"/>
    </row>
    <row r="3308" spans="1:13" s="11" customFormat="1">
      <c r="A3308" s="8"/>
      <c r="B3308" s="8"/>
      <c r="C3308" s="8"/>
      <c r="D3308" s="8"/>
      <c r="E3308" s="18"/>
      <c r="F3308" s="18"/>
      <c r="G3308" s="117"/>
      <c r="H3308" s="20"/>
      <c r="I3308" s="10"/>
      <c r="J3308" s="10"/>
      <c r="K3308" s="10"/>
      <c r="L3308" s="10"/>
      <c r="M3308" s="19"/>
    </row>
    <row r="3309" spans="1:13" s="11" customFormat="1">
      <c r="A3309" s="8"/>
      <c r="B3309" s="8"/>
      <c r="C3309" s="8"/>
      <c r="D3309" s="8"/>
      <c r="E3309" s="18"/>
      <c r="F3309" s="18"/>
      <c r="G3309" s="120"/>
      <c r="H3309" s="20"/>
      <c r="I3309" s="10"/>
      <c r="J3309" s="10"/>
      <c r="K3309" s="10"/>
      <c r="L3309" s="10"/>
      <c r="M3309" s="19"/>
    </row>
    <row r="3310" spans="1:13" s="11" customFormat="1">
      <c r="A3310" s="8"/>
      <c r="B3310" s="8"/>
      <c r="C3310" s="8"/>
      <c r="D3310" s="8"/>
      <c r="E3310" s="18"/>
      <c r="F3310" s="18"/>
      <c r="G3310" s="117"/>
      <c r="H3310" s="20"/>
      <c r="I3310" s="8"/>
      <c r="J3310" s="8"/>
      <c r="K3310" s="10"/>
      <c r="L3310" s="10"/>
      <c r="M3310" s="19"/>
    </row>
    <row r="3311" spans="1:13" s="11" customFormat="1">
      <c r="A3311" s="8"/>
      <c r="B3311" s="8"/>
      <c r="C3311" s="8"/>
      <c r="D3311" s="8"/>
      <c r="E3311" s="18"/>
      <c r="F3311" s="18"/>
      <c r="G3311" s="8"/>
      <c r="H3311" s="8"/>
      <c r="I3311" s="8"/>
      <c r="J3311" s="8"/>
      <c r="K3311" s="8"/>
      <c r="L3311" s="8"/>
      <c r="M3311" s="8"/>
    </row>
    <row r="3312" spans="1:13" s="11" customFormat="1">
      <c r="A3312" s="8"/>
      <c r="B3312" s="8"/>
      <c r="C3312" s="8"/>
      <c r="D3312" s="8"/>
      <c r="E3312" s="18"/>
      <c r="F3312" s="18"/>
      <c r="G3312" s="8"/>
      <c r="H3312" s="8"/>
      <c r="I3312" s="8"/>
      <c r="J3312" s="8"/>
      <c r="K3312" s="8"/>
      <c r="L3312" s="8"/>
      <c r="M3312" s="8"/>
    </row>
    <row r="3313" spans="1:13" s="11" customFormat="1">
      <c r="A3313" s="8"/>
      <c r="B3313" s="8"/>
      <c r="C3313" s="8"/>
      <c r="D3313" s="8"/>
      <c r="E3313" s="18"/>
      <c r="F3313" s="18"/>
      <c r="G3313" s="8"/>
      <c r="H3313" s="8"/>
      <c r="I3313" s="117"/>
      <c r="J3313" s="120"/>
      <c r="K3313" s="8"/>
      <c r="L3313" s="8"/>
      <c r="M3313" s="19"/>
    </row>
    <row r="3314" spans="1:13" s="11" customFormat="1">
      <c r="A3314" s="8"/>
      <c r="B3314" s="8"/>
      <c r="C3314" s="8"/>
      <c r="D3314" s="8"/>
      <c r="E3314" s="18"/>
      <c r="F3314" s="18"/>
      <c r="G3314" s="10"/>
      <c r="H3314" s="10"/>
      <c r="I3314" s="10"/>
      <c r="J3314" s="10"/>
      <c r="K3314" s="19"/>
      <c r="L3314" s="8"/>
      <c r="M3314" s="19"/>
    </row>
    <row r="3315" spans="1:13" s="11" customFormat="1">
      <c r="A3315" s="8"/>
      <c r="B3315" s="8"/>
      <c r="C3315" s="8"/>
      <c r="D3315" s="8"/>
      <c r="E3315" s="18"/>
      <c r="F3315" s="18"/>
      <c r="G3315" s="117"/>
      <c r="H3315" s="8"/>
      <c r="I3315" s="10"/>
      <c r="J3315" s="10"/>
      <c r="K3315" s="10"/>
      <c r="L3315" s="10"/>
      <c r="M3315" s="20"/>
    </row>
    <row r="3316" spans="1:13" s="11" customFormat="1">
      <c r="A3316" s="8"/>
      <c r="B3316" s="8"/>
      <c r="C3316" s="8"/>
      <c r="D3316" s="8"/>
      <c r="E3316" s="18"/>
      <c r="F3316" s="18"/>
      <c r="G3316" s="117"/>
      <c r="H3316" s="8"/>
      <c r="I3316" s="10"/>
      <c r="J3316" s="10"/>
      <c r="K3316" s="10"/>
      <c r="L3316" s="10"/>
      <c r="M3316" s="19"/>
    </row>
    <row r="3317" spans="1:13" s="11" customFormat="1">
      <c r="A3317" s="8"/>
      <c r="B3317" s="8"/>
      <c r="C3317" s="8"/>
      <c r="D3317" s="8"/>
      <c r="E3317" s="121"/>
      <c r="F3317" s="18"/>
      <c r="G3317" s="117"/>
      <c r="H3317" s="8"/>
      <c r="I3317" s="117"/>
      <c r="J3317" s="117"/>
      <c r="K3317" s="10"/>
      <c r="L3317" s="10"/>
      <c r="M3317" s="19"/>
    </row>
    <row r="3318" spans="1:13" s="11" customFormat="1">
      <c r="A3318" s="8"/>
      <c r="B3318" s="8"/>
      <c r="C3318" s="130"/>
      <c r="D3318" s="8"/>
      <c r="E3318" s="121"/>
      <c r="F3318" s="18"/>
      <c r="G3318" s="117"/>
      <c r="H3318" s="8"/>
      <c r="I3318" s="8"/>
      <c r="J3318" s="8"/>
      <c r="K3318" s="10"/>
      <c r="L3318" s="10"/>
      <c r="M3318" s="19"/>
    </row>
    <row r="3319" spans="1:13" s="11" customFormat="1">
      <c r="A3319" s="8"/>
      <c r="B3319" s="8"/>
      <c r="C3319" s="8"/>
      <c r="D3319" s="8"/>
      <c r="E3319" s="121"/>
      <c r="F3319" s="18"/>
      <c r="G3319" s="117"/>
      <c r="H3319" s="20"/>
      <c r="I3319" s="8"/>
      <c r="J3319" s="8"/>
      <c r="K3319" s="10"/>
      <c r="L3319" s="10"/>
      <c r="M3319" s="19"/>
    </row>
    <row r="3320" spans="1:13" s="11" customFormat="1">
      <c r="A3320" s="8"/>
      <c r="B3320" s="8"/>
      <c r="C3320" s="8"/>
      <c r="D3320" s="8"/>
      <c r="E3320" s="18"/>
      <c r="F3320" s="18"/>
      <c r="G3320" s="117"/>
      <c r="H3320" s="20"/>
      <c r="I3320" s="10"/>
      <c r="J3320" s="10"/>
      <c r="K3320" s="10"/>
      <c r="L3320" s="10"/>
      <c r="M3320" s="19"/>
    </row>
    <row r="3321" spans="1:13" s="11" customFormat="1">
      <c r="A3321" s="8"/>
      <c r="B3321" s="8"/>
      <c r="C3321" s="8"/>
      <c r="D3321" s="8"/>
      <c r="E3321" s="18"/>
      <c r="F3321" s="18"/>
      <c r="G3321" s="120"/>
      <c r="H3321" s="20"/>
      <c r="I3321" s="10"/>
      <c r="J3321" s="10"/>
      <c r="K3321" s="10"/>
      <c r="L3321" s="10"/>
      <c r="M3321" s="19"/>
    </row>
    <row r="3322" spans="1:13" s="11" customFormat="1">
      <c r="A3322" s="87"/>
      <c r="B3322" s="87"/>
      <c r="C3322" s="8"/>
      <c r="D3322" s="87"/>
      <c r="E3322" s="87"/>
      <c r="F3322" s="87"/>
      <c r="G3322" s="87"/>
      <c r="H3322" s="87"/>
      <c r="I3322" s="87"/>
      <c r="J3322" s="87"/>
      <c r="K3322" s="87"/>
      <c r="L3322" s="87"/>
      <c r="M3322" s="87"/>
    </row>
    <row r="3323" spans="1:13" s="11" customFormat="1">
      <c r="A3323" s="8"/>
      <c r="B3323" s="8"/>
      <c r="C3323" s="8"/>
      <c r="D3323" s="8"/>
      <c r="E3323" s="18"/>
      <c r="F3323" s="18"/>
      <c r="G3323" s="117"/>
      <c r="H3323" s="20"/>
      <c r="I3323" s="8"/>
      <c r="J3323" s="8"/>
      <c r="K3323" s="10"/>
      <c r="L3323" s="10"/>
      <c r="M3323" s="19"/>
    </row>
    <row r="3324" spans="1:13" s="11" customFormat="1">
      <c r="A3324" s="8"/>
      <c r="B3324" s="8"/>
      <c r="C3324" s="8"/>
      <c r="D3324" s="8"/>
      <c r="E3324" s="18"/>
      <c r="F3324" s="18"/>
      <c r="G3324" s="8"/>
      <c r="H3324" s="8"/>
      <c r="I3324" s="8"/>
      <c r="J3324" s="8"/>
      <c r="K3324" s="8"/>
      <c r="L3324" s="8"/>
      <c r="M3324" s="8"/>
    </row>
    <row r="3325" spans="1:13" s="11" customFormat="1">
      <c r="A3325" s="8"/>
      <c r="B3325" s="8"/>
      <c r="C3325" s="87"/>
      <c r="D3325" s="8"/>
      <c r="E3325" s="18"/>
      <c r="F3325" s="121"/>
      <c r="G3325" s="8"/>
      <c r="H3325" s="118"/>
      <c r="I3325" s="19"/>
      <c r="J3325" s="118"/>
      <c r="K3325" s="8"/>
      <c r="L3325" s="118"/>
      <c r="M3325" s="118"/>
    </row>
    <row r="3326" spans="1:13" s="11" customFormat="1">
      <c r="A3326" s="8"/>
      <c r="B3326" s="8"/>
      <c r="C3326" s="8"/>
      <c r="D3326" s="8"/>
      <c r="E3326" s="18"/>
      <c r="F3326" s="18"/>
      <c r="G3326" s="8"/>
      <c r="H3326" s="118"/>
      <c r="I3326" s="19"/>
      <c r="J3326" s="118"/>
      <c r="K3326" s="8"/>
      <c r="L3326" s="118"/>
      <c r="M3326" s="118"/>
    </row>
    <row r="3327" spans="1:13" s="11" customFormat="1">
      <c r="A3327" s="8"/>
      <c r="B3327" s="8"/>
      <c r="C3327" s="8"/>
      <c r="D3327" s="8"/>
      <c r="E3327" s="18"/>
      <c r="F3327" s="121"/>
      <c r="G3327" s="8"/>
      <c r="H3327" s="118"/>
      <c r="I3327" s="19"/>
      <c r="J3327" s="118"/>
      <c r="K3327" s="8"/>
      <c r="L3327" s="118"/>
      <c r="M3327" s="118"/>
    </row>
    <row r="3328" spans="1:13" s="11" customFormat="1">
      <c r="A3328" s="8"/>
      <c r="B3328" s="8"/>
      <c r="C3328" s="8"/>
      <c r="D3328" s="8"/>
      <c r="E3328" s="18"/>
      <c r="F3328" s="18"/>
      <c r="G3328" s="8"/>
      <c r="H3328" s="118"/>
      <c r="I3328" s="19"/>
      <c r="J3328" s="118"/>
      <c r="K3328" s="8"/>
      <c r="L3328" s="118"/>
      <c r="M3328" s="118"/>
    </row>
    <row r="3329" spans="1:13" s="11" customFormat="1">
      <c r="A3329" s="8"/>
      <c r="B3329" s="8"/>
      <c r="C3329" s="8"/>
      <c r="D3329" s="8"/>
      <c r="E3329" s="8"/>
      <c r="F3329" s="8"/>
      <c r="G3329" s="8"/>
      <c r="H3329" s="118"/>
      <c r="I3329" s="8"/>
      <c r="J3329" s="118"/>
      <c r="K3329" s="8"/>
      <c r="L3329" s="118"/>
      <c r="M3329" s="118"/>
    </row>
    <row r="3330" spans="1:13" s="11" customFormat="1">
      <c r="A3330" s="8"/>
      <c r="B3330" s="8"/>
      <c r="C3330" s="8"/>
      <c r="D3330" s="8"/>
      <c r="E3330" s="18"/>
      <c r="F3330" s="18"/>
      <c r="G3330" s="8"/>
      <c r="H3330" s="118"/>
      <c r="I3330" s="19"/>
      <c r="J3330" s="118"/>
      <c r="K3330" s="8"/>
      <c r="L3330" s="118"/>
      <c r="M3330" s="118"/>
    </row>
    <row r="3331" spans="1:13" s="11" customFormat="1">
      <c r="A3331" s="8"/>
      <c r="B3331" s="8"/>
      <c r="C3331" s="130"/>
      <c r="D3331" s="8"/>
      <c r="E3331" s="18"/>
      <c r="F3331" s="18"/>
      <c r="G3331" s="8"/>
      <c r="H3331" s="8"/>
      <c r="I3331" s="19"/>
      <c r="J3331" s="118"/>
      <c r="K3331" s="8"/>
      <c r="L3331" s="8"/>
      <c r="M3331" s="118"/>
    </row>
    <row r="3332" spans="1:13" s="11" customFormat="1">
      <c r="A3332" s="8"/>
      <c r="B3332" s="8"/>
      <c r="C3332" s="8"/>
      <c r="D3332" s="8"/>
      <c r="E3332" s="18"/>
      <c r="F3332" s="18"/>
      <c r="G3332" s="8"/>
      <c r="H3332" s="118"/>
      <c r="I3332" s="19"/>
      <c r="J3332" s="118"/>
      <c r="K3332" s="8"/>
      <c r="L3332" s="118"/>
      <c r="M3332" s="118"/>
    </row>
    <row r="3333" spans="1:13" s="11" customFormat="1">
      <c r="A3333" s="8"/>
      <c r="B3333" s="8"/>
      <c r="C3333" s="8"/>
      <c r="D3333" s="8"/>
      <c r="E3333" s="18"/>
      <c r="F3333" s="18"/>
      <c r="G3333" s="8"/>
      <c r="H3333" s="118"/>
      <c r="I3333" s="19"/>
      <c r="J3333" s="118"/>
      <c r="K3333" s="8"/>
      <c r="L3333" s="118"/>
      <c r="M3333" s="118"/>
    </row>
    <row r="3334" spans="1:13" s="11" customFormat="1">
      <c r="A3334" s="8"/>
      <c r="B3334" s="8"/>
      <c r="C3334" s="8"/>
      <c r="D3334" s="8"/>
      <c r="E3334" s="18"/>
      <c r="F3334" s="18"/>
      <c r="G3334" s="8"/>
      <c r="H3334" s="118"/>
      <c r="I3334" s="19"/>
      <c r="J3334" s="118"/>
      <c r="K3334" s="8"/>
      <c r="L3334" s="118"/>
      <c r="M3334" s="118"/>
    </row>
    <row r="3335" spans="1:13" s="11" customFormat="1">
      <c r="A3335" s="8"/>
      <c r="B3335" s="8"/>
      <c r="C3335" s="8"/>
      <c r="D3335" s="8"/>
      <c r="E3335" s="18"/>
      <c r="F3335" s="18"/>
      <c r="G3335" s="8"/>
      <c r="H3335" s="8"/>
      <c r="I3335" s="8"/>
      <c r="J3335" s="8"/>
      <c r="K3335" s="8"/>
      <c r="L3335" s="8"/>
      <c r="M3335" s="8"/>
    </row>
    <row r="3336" spans="1:13" s="11" customFormat="1">
      <c r="A3336" s="8"/>
      <c r="B3336" s="8"/>
      <c r="C3336" s="8"/>
      <c r="D3336" s="8"/>
      <c r="E3336" s="18"/>
      <c r="F3336" s="18"/>
      <c r="G3336" s="8"/>
      <c r="H3336" s="8"/>
      <c r="I3336" s="8"/>
      <c r="J3336" s="8"/>
      <c r="K3336" s="8"/>
      <c r="L3336" s="8"/>
      <c r="M3336" s="8"/>
    </row>
    <row r="3337" spans="1:13" s="8" customFormat="1" ht="15.75">
      <c r="E3337" s="18"/>
      <c r="F3337" s="18"/>
    </row>
    <row r="3338" spans="1:13" s="8" customFormat="1">
      <c r="E3338" s="18"/>
      <c r="F3338" s="18"/>
      <c r="I3338" s="117"/>
      <c r="J3338" s="120"/>
      <c r="M3338" s="19"/>
    </row>
    <row r="3339" spans="1:13" s="8" customFormat="1" ht="15.75">
      <c r="E3339" s="18"/>
      <c r="F3339" s="18"/>
      <c r="G3339" s="10"/>
      <c r="H3339" s="10"/>
      <c r="I3339" s="10"/>
      <c r="J3339" s="10"/>
      <c r="K3339" s="19"/>
      <c r="M3339" s="19"/>
    </row>
    <row r="3340" spans="1:13" s="8" customFormat="1">
      <c r="E3340" s="18"/>
      <c r="F3340" s="18"/>
      <c r="G3340" s="117"/>
      <c r="I3340" s="10"/>
      <c r="J3340" s="10"/>
      <c r="K3340" s="10"/>
      <c r="L3340" s="10"/>
      <c r="M3340" s="20"/>
    </row>
    <row r="3341" spans="1:13" s="8" customFormat="1">
      <c r="E3341" s="18"/>
      <c r="F3341" s="18"/>
      <c r="G3341" s="117"/>
      <c r="I3341" s="10"/>
      <c r="J3341" s="10"/>
      <c r="K3341" s="10"/>
      <c r="L3341" s="10"/>
      <c r="M3341" s="20"/>
    </row>
    <row r="3342" spans="1:13" s="8" customFormat="1">
      <c r="E3342" s="121"/>
      <c r="F3342" s="18"/>
      <c r="G3342" s="117"/>
      <c r="I3342" s="19"/>
      <c r="J3342" s="19"/>
      <c r="K3342" s="10"/>
      <c r="L3342" s="10"/>
      <c r="M3342" s="19"/>
    </row>
    <row r="3343" spans="1:13" s="8" customFormat="1">
      <c r="C3343" s="130"/>
      <c r="E3343" s="121"/>
      <c r="F3343" s="18"/>
      <c r="G3343" s="117"/>
      <c r="K3343" s="10"/>
      <c r="L3343" s="10"/>
      <c r="M3343" s="19"/>
    </row>
    <row r="3344" spans="1:13" s="8" customFormat="1">
      <c r="E3344" s="121"/>
      <c r="F3344" s="18"/>
      <c r="G3344" s="117"/>
      <c r="K3344" s="10"/>
      <c r="L3344" s="10"/>
      <c r="M3344" s="19"/>
    </row>
    <row r="3345" spans="1:13" s="8" customFormat="1">
      <c r="E3345" s="122"/>
      <c r="F3345" s="18"/>
      <c r="G3345" s="120"/>
      <c r="H3345" s="20"/>
      <c r="I3345" s="10"/>
      <c r="J3345" s="10"/>
      <c r="K3345" s="10"/>
      <c r="L3345" s="10"/>
      <c r="M3345" s="19"/>
    </row>
    <row r="3346" spans="1:13" s="8" customFormat="1">
      <c r="E3346" s="18"/>
      <c r="F3346" s="18"/>
      <c r="G3346" s="117"/>
      <c r="H3346" s="20"/>
      <c r="K3346" s="10"/>
      <c r="L3346" s="10"/>
      <c r="M3346" s="19"/>
    </row>
    <row r="3347" spans="1:13" s="8" customFormat="1" ht="15.75">
      <c r="E3347" s="18"/>
      <c r="F3347" s="18"/>
    </row>
    <row r="3348" spans="1:13" s="8" customFormat="1" ht="15.75">
      <c r="E3348" s="18"/>
      <c r="F3348" s="18"/>
    </row>
    <row r="3349" spans="1:13" s="8" customFormat="1">
      <c r="E3349" s="18"/>
      <c r="F3349" s="18"/>
      <c r="I3349" s="117"/>
      <c r="J3349" s="120"/>
      <c r="M3349" s="19"/>
    </row>
    <row r="3350" spans="1:13" s="8" customFormat="1" ht="15.75">
      <c r="E3350" s="18"/>
      <c r="F3350" s="18"/>
      <c r="G3350" s="10"/>
      <c r="H3350" s="10"/>
      <c r="I3350" s="10"/>
      <c r="J3350" s="10"/>
      <c r="K3350" s="19"/>
      <c r="M3350" s="19"/>
    </row>
    <row r="3351" spans="1:13" s="8" customFormat="1">
      <c r="E3351" s="18"/>
      <c r="F3351" s="18"/>
      <c r="G3351" s="117"/>
      <c r="I3351" s="10"/>
      <c r="J3351" s="10"/>
      <c r="K3351" s="10"/>
      <c r="L3351" s="10"/>
      <c r="M3351" s="20"/>
    </row>
    <row r="3352" spans="1:13" s="8" customFormat="1">
      <c r="E3352" s="18"/>
      <c r="F3352" s="18"/>
      <c r="G3352" s="117"/>
      <c r="I3352" s="10"/>
      <c r="J3352" s="10"/>
      <c r="K3352" s="10"/>
      <c r="L3352" s="10"/>
      <c r="M3352" s="20"/>
    </row>
    <row r="3353" spans="1:13" s="8" customFormat="1">
      <c r="E3353" s="121"/>
      <c r="F3353" s="18"/>
      <c r="G3353" s="117"/>
      <c r="I3353" s="19"/>
      <c r="J3353" s="19"/>
      <c r="K3353" s="10"/>
      <c r="L3353" s="10"/>
      <c r="M3353" s="19"/>
    </row>
    <row r="3354" spans="1:13" s="8" customFormat="1">
      <c r="E3354" s="121"/>
      <c r="F3354" s="18"/>
      <c r="G3354" s="117"/>
      <c r="K3354" s="10"/>
      <c r="L3354" s="10"/>
      <c r="M3354" s="19"/>
    </row>
    <row r="3355" spans="1:13" s="8" customFormat="1">
      <c r="E3355" s="121"/>
      <c r="F3355" s="18"/>
      <c r="G3355" s="117"/>
      <c r="K3355" s="10"/>
      <c r="L3355" s="10"/>
      <c r="M3355" s="19"/>
    </row>
    <row r="3356" spans="1:13" s="8" customFormat="1">
      <c r="E3356" s="122"/>
      <c r="F3356" s="18"/>
      <c r="G3356" s="120"/>
      <c r="H3356" s="20"/>
      <c r="I3356" s="10"/>
      <c r="J3356" s="10"/>
      <c r="K3356" s="10"/>
      <c r="L3356" s="10"/>
      <c r="M3356" s="19"/>
    </row>
    <row r="3357" spans="1:13" s="8" customFormat="1">
      <c r="E3357" s="18"/>
      <c r="F3357" s="18"/>
      <c r="G3357" s="117"/>
      <c r="H3357" s="20"/>
      <c r="K3357" s="10"/>
      <c r="L3357" s="10"/>
      <c r="M3357" s="19"/>
    </row>
    <row r="3358" spans="1:13" s="11" customFormat="1">
      <c r="A3358" s="87"/>
      <c r="B3358" s="87"/>
      <c r="C3358" s="8"/>
      <c r="D3358" s="87"/>
      <c r="E3358" s="87"/>
      <c r="F3358" s="87"/>
      <c r="G3358" s="87"/>
      <c r="H3358" s="87"/>
      <c r="I3358" s="87"/>
      <c r="J3358" s="87"/>
      <c r="K3358" s="87"/>
      <c r="L3358" s="87"/>
      <c r="M3358" s="87"/>
    </row>
    <row r="3359" spans="1:13" s="8" customFormat="1" ht="15.75">
      <c r="C3359" s="87"/>
      <c r="E3359" s="18"/>
      <c r="F3359" s="18"/>
    </row>
    <row r="3360" spans="1:13" s="8" customFormat="1">
      <c r="E3360" s="18"/>
      <c r="F3360" s="18"/>
      <c r="I3360" s="117"/>
      <c r="J3360" s="120"/>
      <c r="M3360" s="19"/>
    </row>
    <row r="3361" spans="5:13" s="8" customFormat="1" ht="15.75">
      <c r="E3361" s="18"/>
      <c r="F3361" s="18"/>
      <c r="G3361" s="10"/>
      <c r="H3361" s="10"/>
      <c r="I3361" s="10"/>
      <c r="J3361" s="10"/>
      <c r="K3361" s="19"/>
      <c r="M3361" s="19"/>
    </row>
    <row r="3362" spans="5:13" s="8" customFormat="1">
      <c r="E3362" s="18"/>
      <c r="F3362" s="18"/>
      <c r="G3362" s="117"/>
      <c r="I3362" s="10"/>
      <c r="J3362" s="10"/>
      <c r="K3362" s="10"/>
      <c r="L3362" s="10"/>
      <c r="M3362" s="20"/>
    </row>
    <row r="3363" spans="5:13" s="8" customFormat="1">
      <c r="E3363" s="18"/>
      <c r="F3363" s="18"/>
      <c r="G3363" s="117"/>
      <c r="I3363" s="10"/>
      <c r="J3363" s="10"/>
      <c r="K3363" s="10"/>
      <c r="L3363" s="10"/>
      <c r="M3363" s="20"/>
    </row>
    <row r="3364" spans="5:13" s="8" customFormat="1">
      <c r="E3364" s="121"/>
      <c r="F3364" s="18"/>
      <c r="G3364" s="117"/>
      <c r="I3364" s="19"/>
      <c r="J3364" s="19"/>
      <c r="K3364" s="10"/>
      <c r="L3364" s="10"/>
      <c r="M3364" s="19"/>
    </row>
    <row r="3365" spans="5:13" s="8" customFormat="1">
      <c r="E3365" s="121"/>
      <c r="F3365" s="18"/>
      <c r="G3365" s="117"/>
      <c r="K3365" s="10"/>
      <c r="L3365" s="10"/>
      <c r="M3365" s="19"/>
    </row>
    <row r="3366" spans="5:13" s="8" customFormat="1">
      <c r="E3366" s="121"/>
      <c r="F3366" s="18"/>
      <c r="G3366" s="117"/>
      <c r="K3366" s="10"/>
      <c r="L3366" s="10"/>
      <c r="M3366" s="19"/>
    </row>
    <row r="3367" spans="5:13" s="8" customFormat="1">
      <c r="E3367" s="122"/>
      <c r="F3367" s="18"/>
      <c r="G3367" s="120"/>
      <c r="H3367" s="20"/>
      <c r="I3367" s="10"/>
      <c r="J3367" s="10"/>
      <c r="K3367" s="10"/>
      <c r="L3367" s="10"/>
      <c r="M3367" s="19"/>
    </row>
    <row r="3368" spans="5:13" s="8" customFormat="1">
      <c r="E3368" s="18"/>
      <c r="F3368" s="18"/>
      <c r="G3368" s="117"/>
      <c r="H3368" s="20"/>
      <c r="K3368" s="10"/>
      <c r="L3368" s="10"/>
      <c r="M3368" s="19"/>
    </row>
    <row r="3369" spans="5:13" s="8" customFormat="1" ht="15.75">
      <c r="E3369" s="18"/>
      <c r="F3369" s="18"/>
    </row>
    <row r="3370" spans="5:13" s="8" customFormat="1" ht="15.75">
      <c r="E3370" s="18"/>
      <c r="F3370" s="18"/>
    </row>
    <row r="3371" spans="5:13" s="8" customFormat="1">
      <c r="E3371" s="18"/>
      <c r="F3371" s="19"/>
      <c r="I3371" s="117"/>
      <c r="J3371" s="124"/>
      <c r="M3371" s="19"/>
    </row>
    <row r="3372" spans="5:13" s="8" customFormat="1" ht="15.75">
      <c r="E3372" s="18"/>
      <c r="F3372" s="18"/>
      <c r="G3372" s="10"/>
      <c r="H3372" s="10"/>
      <c r="I3372" s="10"/>
      <c r="J3372" s="10"/>
      <c r="K3372" s="19"/>
      <c r="M3372" s="19"/>
    </row>
    <row r="3373" spans="5:13" s="8" customFormat="1">
      <c r="E3373" s="18"/>
      <c r="F3373" s="18"/>
      <c r="G3373" s="117"/>
      <c r="I3373" s="10"/>
      <c r="J3373" s="10"/>
      <c r="K3373" s="10"/>
      <c r="L3373" s="10"/>
      <c r="M3373" s="20"/>
    </row>
    <row r="3374" spans="5:13" s="8" customFormat="1">
      <c r="E3374" s="18"/>
      <c r="F3374" s="18"/>
      <c r="G3374" s="117"/>
      <c r="I3374" s="10"/>
      <c r="J3374" s="10"/>
      <c r="K3374" s="10"/>
      <c r="L3374" s="10"/>
      <c r="M3374" s="20"/>
    </row>
    <row r="3375" spans="5:13" s="8" customFormat="1">
      <c r="E3375" s="121"/>
      <c r="F3375" s="18"/>
      <c r="G3375" s="117"/>
      <c r="I3375" s="19"/>
      <c r="J3375" s="19"/>
      <c r="K3375" s="10"/>
      <c r="L3375" s="10"/>
      <c r="M3375" s="19"/>
    </row>
    <row r="3376" spans="5:13" s="8" customFormat="1">
      <c r="E3376" s="121"/>
      <c r="F3376" s="18"/>
      <c r="G3376" s="117"/>
      <c r="K3376" s="10"/>
      <c r="L3376" s="10"/>
      <c r="M3376" s="19"/>
    </row>
    <row r="3377" spans="5:13" s="8" customFormat="1">
      <c r="E3377" s="121"/>
      <c r="F3377" s="18"/>
      <c r="G3377" s="117"/>
      <c r="K3377" s="10"/>
      <c r="L3377" s="10"/>
      <c r="M3377" s="19"/>
    </row>
    <row r="3378" spans="5:13" s="8" customFormat="1">
      <c r="E3378" s="122"/>
      <c r="F3378" s="18"/>
      <c r="G3378" s="120"/>
      <c r="H3378" s="20"/>
      <c r="I3378" s="10"/>
      <c r="J3378" s="10"/>
      <c r="K3378" s="10"/>
      <c r="L3378" s="10"/>
      <c r="M3378" s="19"/>
    </row>
    <row r="3379" spans="5:13" s="8" customFormat="1">
      <c r="E3379" s="18"/>
      <c r="F3379" s="18"/>
      <c r="G3379" s="117"/>
      <c r="H3379" s="20"/>
      <c r="K3379" s="10"/>
      <c r="L3379" s="10"/>
      <c r="M3379" s="19"/>
    </row>
    <row r="3380" spans="5:13" s="8" customFormat="1" ht="15.75">
      <c r="E3380" s="18"/>
      <c r="F3380" s="18"/>
    </row>
    <row r="3381" spans="5:13" s="8" customFormat="1" ht="15.75">
      <c r="E3381" s="18"/>
      <c r="F3381" s="18"/>
    </row>
    <row r="3382" spans="5:13" s="8" customFormat="1">
      <c r="E3382" s="18"/>
      <c r="F3382" s="19"/>
      <c r="I3382" s="117"/>
      <c r="J3382" s="124"/>
      <c r="M3382" s="19"/>
    </row>
    <row r="3383" spans="5:13" s="8" customFormat="1" ht="15.75">
      <c r="E3383" s="18"/>
      <c r="F3383" s="18"/>
      <c r="G3383" s="10"/>
      <c r="H3383" s="10"/>
      <c r="I3383" s="10"/>
      <c r="J3383" s="10"/>
      <c r="K3383" s="19"/>
      <c r="M3383" s="19"/>
    </row>
    <row r="3384" spans="5:13" s="8" customFormat="1">
      <c r="E3384" s="18"/>
      <c r="F3384" s="18"/>
      <c r="G3384" s="117"/>
      <c r="I3384" s="10"/>
      <c r="J3384" s="10"/>
      <c r="K3384" s="10"/>
      <c r="L3384" s="10"/>
      <c r="M3384" s="20"/>
    </row>
    <row r="3385" spans="5:13" s="8" customFormat="1">
      <c r="E3385" s="18"/>
      <c r="F3385" s="18"/>
      <c r="G3385" s="117"/>
      <c r="I3385" s="10"/>
      <c r="J3385" s="10"/>
      <c r="K3385" s="10"/>
      <c r="L3385" s="10"/>
      <c r="M3385" s="20"/>
    </row>
    <row r="3386" spans="5:13" s="8" customFormat="1">
      <c r="E3386" s="121"/>
      <c r="F3386" s="18"/>
      <c r="G3386" s="117"/>
      <c r="I3386" s="19"/>
      <c r="J3386" s="19"/>
      <c r="K3386" s="10"/>
      <c r="L3386" s="10"/>
      <c r="M3386" s="19"/>
    </row>
    <row r="3387" spans="5:13" s="8" customFormat="1">
      <c r="E3387" s="121"/>
      <c r="F3387" s="18"/>
      <c r="G3387" s="117"/>
      <c r="K3387" s="10"/>
      <c r="L3387" s="10"/>
      <c r="M3387" s="19"/>
    </row>
    <row r="3388" spans="5:13" s="8" customFormat="1">
      <c r="E3388" s="121"/>
      <c r="F3388" s="18"/>
      <c r="G3388" s="117"/>
      <c r="K3388" s="10"/>
      <c r="L3388" s="10"/>
      <c r="M3388" s="19"/>
    </row>
    <row r="3389" spans="5:13" s="8" customFormat="1">
      <c r="E3389" s="122"/>
      <c r="F3389" s="18"/>
      <c r="G3389" s="120"/>
      <c r="H3389" s="20"/>
      <c r="I3389" s="10"/>
      <c r="J3389" s="10"/>
      <c r="K3389" s="10"/>
      <c r="L3389" s="10"/>
      <c r="M3389" s="19"/>
    </row>
    <row r="3390" spans="5:13" s="8" customFormat="1">
      <c r="E3390" s="18"/>
      <c r="F3390" s="18"/>
      <c r="G3390" s="117"/>
      <c r="H3390" s="20"/>
      <c r="K3390" s="10"/>
      <c r="L3390" s="10"/>
      <c r="M3390" s="19"/>
    </row>
    <row r="3391" spans="5:13" s="8" customFormat="1" ht="15.75">
      <c r="E3391" s="18"/>
      <c r="F3391" s="18"/>
    </row>
    <row r="3392" spans="5:13" s="8" customFormat="1" ht="15.75">
      <c r="E3392" s="18"/>
      <c r="F3392" s="18"/>
    </row>
    <row r="3393" spans="1:13" s="8" customFormat="1">
      <c r="E3393" s="18"/>
      <c r="F3393" s="19"/>
      <c r="I3393" s="117"/>
      <c r="J3393" s="124"/>
      <c r="M3393" s="19"/>
    </row>
    <row r="3394" spans="1:13" s="11" customFormat="1">
      <c r="A3394" s="87"/>
      <c r="B3394" s="87"/>
      <c r="C3394" s="87"/>
      <c r="D3394" s="87"/>
      <c r="E3394" s="87"/>
      <c r="F3394" s="87"/>
      <c r="G3394" s="87"/>
      <c r="H3394" s="87"/>
      <c r="I3394" s="87"/>
      <c r="J3394" s="87"/>
      <c r="K3394" s="87"/>
      <c r="L3394" s="87"/>
      <c r="M3394" s="87"/>
    </row>
    <row r="3395" spans="1:13" s="8" customFormat="1" ht="15.75">
      <c r="E3395" s="18"/>
      <c r="F3395" s="18"/>
      <c r="G3395" s="10"/>
      <c r="H3395" s="10"/>
      <c r="I3395" s="10"/>
      <c r="J3395" s="10"/>
      <c r="K3395" s="19"/>
      <c r="M3395" s="19"/>
    </row>
    <row r="3396" spans="1:13" s="8" customFormat="1">
      <c r="E3396" s="18"/>
      <c r="F3396" s="18"/>
      <c r="G3396" s="117"/>
      <c r="I3396" s="10"/>
      <c r="J3396" s="10"/>
      <c r="K3396" s="10"/>
      <c r="L3396" s="10"/>
      <c r="M3396" s="20"/>
    </row>
    <row r="3397" spans="1:13" s="8" customFormat="1">
      <c r="E3397" s="18"/>
      <c r="F3397" s="18"/>
      <c r="G3397" s="117"/>
      <c r="I3397" s="10"/>
      <c r="J3397" s="10"/>
      <c r="K3397" s="10"/>
      <c r="L3397" s="10"/>
      <c r="M3397" s="20"/>
    </row>
    <row r="3398" spans="1:13" s="8" customFormat="1">
      <c r="E3398" s="121"/>
      <c r="F3398" s="18"/>
      <c r="G3398" s="117"/>
      <c r="I3398" s="19"/>
      <c r="J3398" s="19"/>
      <c r="K3398" s="10"/>
      <c r="L3398" s="10"/>
      <c r="M3398" s="19"/>
    </row>
    <row r="3399" spans="1:13" s="8" customFormat="1">
      <c r="E3399" s="121"/>
      <c r="F3399" s="18"/>
      <c r="G3399" s="117"/>
      <c r="K3399" s="10"/>
      <c r="L3399" s="10"/>
      <c r="M3399" s="19"/>
    </row>
    <row r="3400" spans="1:13" s="8" customFormat="1">
      <c r="E3400" s="121"/>
      <c r="F3400" s="18"/>
      <c r="G3400" s="117"/>
      <c r="K3400" s="10"/>
      <c r="L3400" s="10"/>
      <c r="M3400" s="19"/>
    </row>
    <row r="3401" spans="1:13" s="8" customFormat="1">
      <c r="E3401" s="122"/>
      <c r="F3401" s="18"/>
      <c r="G3401" s="120"/>
      <c r="H3401" s="20"/>
      <c r="I3401" s="10"/>
      <c r="J3401" s="10"/>
      <c r="K3401" s="10"/>
      <c r="L3401" s="10"/>
      <c r="M3401" s="19"/>
    </row>
    <row r="3402" spans="1:13" s="8" customFormat="1">
      <c r="E3402" s="18"/>
      <c r="F3402" s="18"/>
      <c r="G3402" s="117"/>
      <c r="H3402" s="20"/>
      <c r="K3402" s="10"/>
      <c r="L3402" s="10"/>
      <c r="M3402" s="19"/>
    </row>
    <row r="3403" spans="1:13" s="8" customFormat="1" ht="15.75">
      <c r="E3403" s="18"/>
      <c r="F3403" s="18"/>
    </row>
    <row r="3404" spans="1:13" s="8" customFormat="1" ht="15.75">
      <c r="E3404" s="18"/>
      <c r="F3404" s="18"/>
    </row>
    <row r="3405" spans="1:13" s="8" customFormat="1">
      <c r="E3405" s="18"/>
      <c r="F3405" s="19"/>
      <c r="I3405" s="117"/>
      <c r="J3405" s="124"/>
      <c r="M3405" s="19"/>
    </row>
    <row r="3406" spans="1:13" s="8" customFormat="1" ht="15.75">
      <c r="E3406" s="18"/>
      <c r="F3406" s="18"/>
      <c r="G3406" s="10"/>
      <c r="H3406" s="10"/>
      <c r="I3406" s="10"/>
      <c r="J3406" s="10"/>
      <c r="K3406" s="19"/>
      <c r="M3406" s="19"/>
    </row>
    <row r="3407" spans="1:13" s="8" customFormat="1">
      <c r="E3407" s="18"/>
      <c r="F3407" s="18"/>
      <c r="G3407" s="117"/>
      <c r="I3407" s="10"/>
      <c r="J3407" s="10"/>
      <c r="K3407" s="10"/>
      <c r="L3407" s="10"/>
      <c r="M3407" s="20"/>
    </row>
    <row r="3408" spans="1:13" s="8" customFormat="1">
      <c r="E3408" s="18"/>
      <c r="F3408" s="18"/>
      <c r="G3408" s="117"/>
      <c r="I3408" s="10"/>
      <c r="J3408" s="10"/>
      <c r="K3408" s="10"/>
      <c r="L3408" s="10"/>
      <c r="M3408" s="20"/>
    </row>
    <row r="3409" spans="5:13" s="8" customFormat="1">
      <c r="E3409" s="121"/>
      <c r="F3409" s="18"/>
      <c r="G3409" s="117"/>
      <c r="I3409" s="19"/>
      <c r="J3409" s="19"/>
      <c r="K3409" s="10"/>
      <c r="L3409" s="10"/>
      <c r="M3409" s="19"/>
    </row>
    <row r="3410" spans="5:13" s="8" customFormat="1">
      <c r="E3410" s="121"/>
      <c r="F3410" s="18"/>
      <c r="G3410" s="117"/>
      <c r="K3410" s="10"/>
      <c r="L3410" s="10"/>
      <c r="M3410" s="19"/>
    </row>
    <row r="3411" spans="5:13" s="8" customFormat="1">
      <c r="E3411" s="121"/>
      <c r="F3411" s="18"/>
      <c r="G3411" s="117"/>
      <c r="K3411" s="10"/>
      <c r="L3411" s="10"/>
      <c r="M3411" s="19"/>
    </row>
    <row r="3412" spans="5:13" s="8" customFormat="1">
      <c r="E3412" s="122"/>
      <c r="F3412" s="18"/>
      <c r="G3412" s="120"/>
      <c r="H3412" s="20"/>
      <c r="I3412" s="10"/>
      <c r="J3412" s="10"/>
      <c r="K3412" s="10"/>
      <c r="L3412" s="10"/>
      <c r="M3412" s="19"/>
    </row>
    <row r="3413" spans="5:13" s="8" customFormat="1">
      <c r="E3413" s="18"/>
      <c r="F3413" s="18"/>
      <c r="G3413" s="117"/>
      <c r="H3413" s="20"/>
      <c r="K3413" s="10"/>
      <c r="L3413" s="10"/>
      <c r="M3413" s="19"/>
    </row>
    <row r="3414" spans="5:13" s="8" customFormat="1" ht="15.75">
      <c r="E3414" s="18"/>
      <c r="F3414" s="18"/>
    </row>
    <row r="3415" spans="5:13" s="8" customFormat="1" ht="15.75">
      <c r="E3415" s="18"/>
      <c r="F3415" s="18"/>
    </row>
    <row r="3416" spans="5:13" s="8" customFormat="1">
      <c r="E3416" s="18"/>
      <c r="F3416" s="19"/>
      <c r="I3416" s="117"/>
      <c r="J3416" s="124"/>
      <c r="M3416" s="19"/>
    </row>
    <row r="3417" spans="5:13" s="8" customFormat="1" ht="15.75">
      <c r="E3417" s="18"/>
      <c r="F3417" s="18"/>
      <c r="G3417" s="10"/>
      <c r="H3417" s="10"/>
      <c r="I3417" s="10"/>
      <c r="J3417" s="10"/>
      <c r="K3417" s="19"/>
      <c r="M3417" s="19"/>
    </row>
    <row r="3418" spans="5:13" s="8" customFormat="1">
      <c r="E3418" s="18"/>
      <c r="F3418" s="18"/>
      <c r="G3418" s="117"/>
      <c r="I3418" s="10"/>
      <c r="J3418" s="10"/>
      <c r="K3418" s="10"/>
      <c r="L3418" s="10"/>
      <c r="M3418" s="20"/>
    </row>
    <row r="3419" spans="5:13" s="8" customFormat="1">
      <c r="E3419" s="18"/>
      <c r="F3419" s="18"/>
      <c r="G3419" s="117"/>
      <c r="I3419" s="10"/>
      <c r="J3419" s="10"/>
      <c r="K3419" s="10"/>
      <c r="L3419" s="10"/>
      <c r="M3419" s="20"/>
    </row>
    <row r="3420" spans="5:13" s="8" customFormat="1">
      <c r="E3420" s="121"/>
      <c r="F3420" s="18"/>
      <c r="G3420" s="117"/>
      <c r="I3420" s="19"/>
      <c r="J3420" s="19"/>
      <c r="K3420" s="10"/>
      <c r="L3420" s="10"/>
      <c r="M3420" s="19"/>
    </row>
    <row r="3421" spans="5:13" s="8" customFormat="1">
      <c r="E3421" s="121"/>
      <c r="F3421" s="18"/>
      <c r="G3421" s="117"/>
      <c r="K3421" s="10"/>
      <c r="L3421" s="10"/>
      <c r="M3421" s="19"/>
    </row>
    <row r="3422" spans="5:13" s="8" customFormat="1">
      <c r="E3422" s="121"/>
      <c r="F3422" s="18"/>
      <c r="G3422" s="117"/>
      <c r="K3422" s="10"/>
      <c r="L3422" s="10"/>
      <c r="M3422" s="19"/>
    </row>
    <row r="3423" spans="5:13" s="8" customFormat="1">
      <c r="E3423" s="122"/>
      <c r="F3423" s="18"/>
      <c r="G3423" s="120"/>
      <c r="H3423" s="20"/>
      <c r="I3423" s="10"/>
      <c r="J3423" s="10"/>
      <c r="K3423" s="10"/>
      <c r="L3423" s="10"/>
      <c r="M3423" s="19"/>
    </row>
    <row r="3424" spans="5:13" s="8" customFormat="1">
      <c r="E3424" s="18"/>
      <c r="F3424" s="18"/>
      <c r="G3424" s="117"/>
      <c r="H3424" s="20"/>
      <c r="K3424" s="10"/>
      <c r="L3424" s="10"/>
      <c r="M3424" s="19"/>
    </row>
    <row r="3425" spans="1:13" s="8" customFormat="1" ht="15.75">
      <c r="E3425" s="18"/>
      <c r="F3425" s="18"/>
    </row>
    <row r="3426" spans="1:13" s="8" customFormat="1" ht="15.75">
      <c r="E3426" s="18"/>
      <c r="F3426" s="18"/>
    </row>
    <row r="3427" spans="1:13" s="8" customFormat="1">
      <c r="E3427" s="18"/>
      <c r="F3427" s="19"/>
      <c r="I3427" s="117"/>
      <c r="J3427" s="124"/>
      <c r="M3427" s="19"/>
    </row>
    <row r="3428" spans="1:13" s="11" customFormat="1">
      <c r="A3428" s="87"/>
      <c r="B3428" s="87"/>
      <c r="D3428" s="87"/>
      <c r="E3428" s="87"/>
      <c r="F3428" s="87"/>
      <c r="G3428" s="87"/>
      <c r="H3428" s="87"/>
      <c r="I3428" s="87"/>
      <c r="J3428" s="87"/>
      <c r="K3428" s="87"/>
      <c r="L3428" s="87"/>
      <c r="M3428" s="87"/>
    </row>
    <row r="3429" spans="1:13" s="8" customFormat="1" ht="15.75">
      <c r="C3429" s="87"/>
      <c r="E3429" s="18"/>
      <c r="F3429" s="18"/>
      <c r="G3429" s="10"/>
      <c r="H3429" s="10"/>
      <c r="I3429" s="10"/>
      <c r="J3429" s="10"/>
      <c r="K3429" s="19"/>
      <c r="M3429" s="19"/>
    </row>
    <row r="3430" spans="1:13" s="8" customFormat="1">
      <c r="E3430" s="18"/>
      <c r="F3430" s="18"/>
      <c r="G3430" s="117"/>
      <c r="I3430" s="10"/>
      <c r="J3430" s="10"/>
      <c r="K3430" s="10"/>
      <c r="L3430" s="10"/>
      <c r="M3430" s="20"/>
    </row>
    <row r="3431" spans="1:13" s="8" customFormat="1">
      <c r="E3431" s="18"/>
      <c r="F3431" s="18"/>
      <c r="G3431" s="117"/>
      <c r="I3431" s="10"/>
      <c r="J3431" s="10"/>
      <c r="K3431" s="10"/>
      <c r="L3431" s="10"/>
      <c r="M3431" s="20"/>
    </row>
    <row r="3432" spans="1:13" s="8" customFormat="1">
      <c r="E3432" s="121"/>
      <c r="F3432" s="18"/>
      <c r="G3432" s="117"/>
      <c r="I3432" s="19"/>
      <c r="J3432" s="19"/>
      <c r="K3432" s="10"/>
      <c r="L3432" s="10"/>
      <c r="M3432" s="19"/>
    </row>
    <row r="3433" spans="1:13" s="8" customFormat="1">
      <c r="E3433" s="121"/>
      <c r="F3433" s="18"/>
      <c r="G3433" s="117"/>
      <c r="K3433" s="10"/>
      <c r="L3433" s="10"/>
      <c r="M3433" s="19"/>
    </row>
    <row r="3434" spans="1:13" s="8" customFormat="1">
      <c r="E3434" s="121"/>
      <c r="F3434" s="18"/>
      <c r="G3434" s="117"/>
      <c r="K3434" s="10"/>
      <c r="L3434" s="10"/>
      <c r="M3434" s="19"/>
    </row>
    <row r="3435" spans="1:13" s="8" customFormat="1">
      <c r="E3435" s="122"/>
      <c r="F3435" s="18"/>
      <c r="G3435" s="120"/>
      <c r="H3435" s="20"/>
      <c r="I3435" s="10"/>
      <c r="J3435" s="10"/>
      <c r="K3435" s="10"/>
      <c r="L3435" s="10"/>
      <c r="M3435" s="19"/>
    </row>
    <row r="3436" spans="1:13" s="8" customFormat="1">
      <c r="E3436" s="18"/>
      <c r="F3436" s="18"/>
      <c r="G3436" s="117"/>
      <c r="H3436" s="20"/>
      <c r="K3436" s="10"/>
      <c r="L3436" s="10"/>
      <c r="M3436" s="19"/>
    </row>
    <row r="3437" spans="1:13" s="8" customFormat="1" ht="15.75">
      <c r="E3437" s="18"/>
      <c r="F3437" s="18"/>
    </row>
    <row r="3438" spans="1:13" s="8" customFormat="1" ht="15.75">
      <c r="E3438" s="18"/>
      <c r="F3438" s="18"/>
    </row>
    <row r="3439" spans="1:13" s="8" customFormat="1">
      <c r="E3439" s="18"/>
      <c r="F3439" s="19"/>
      <c r="I3439" s="117"/>
      <c r="J3439" s="124"/>
      <c r="M3439" s="19"/>
    </row>
    <row r="3440" spans="1:13" s="8" customFormat="1" ht="15.75">
      <c r="E3440" s="18"/>
      <c r="F3440" s="18"/>
      <c r="G3440" s="10"/>
      <c r="H3440" s="10"/>
      <c r="I3440" s="10"/>
      <c r="J3440" s="10"/>
      <c r="K3440" s="19"/>
      <c r="M3440" s="19"/>
    </row>
    <row r="3441" spans="3:13" s="8" customFormat="1">
      <c r="E3441" s="18"/>
      <c r="F3441" s="18"/>
      <c r="G3441" s="117"/>
      <c r="I3441" s="10"/>
      <c r="J3441" s="10"/>
      <c r="K3441" s="10"/>
      <c r="L3441" s="10"/>
      <c r="M3441" s="20"/>
    </row>
    <row r="3442" spans="3:13" s="8" customFormat="1">
      <c r="E3442" s="18"/>
      <c r="F3442" s="18"/>
      <c r="G3442" s="117"/>
      <c r="I3442" s="10"/>
      <c r="J3442" s="10"/>
      <c r="K3442" s="10"/>
      <c r="L3442" s="10"/>
      <c r="M3442" s="20"/>
    </row>
    <row r="3443" spans="3:13" s="8" customFormat="1">
      <c r="E3443" s="121"/>
      <c r="F3443" s="18"/>
      <c r="G3443" s="117"/>
      <c r="I3443" s="19"/>
      <c r="J3443" s="19"/>
      <c r="K3443" s="10"/>
      <c r="L3443" s="10"/>
      <c r="M3443" s="19"/>
    </row>
    <row r="3444" spans="3:13" s="8" customFormat="1">
      <c r="E3444" s="121"/>
      <c r="F3444" s="18"/>
      <c r="G3444" s="117"/>
      <c r="K3444" s="10"/>
      <c r="L3444" s="10"/>
      <c r="M3444" s="19"/>
    </row>
    <row r="3445" spans="3:13" s="8" customFormat="1">
      <c r="E3445" s="121"/>
      <c r="F3445" s="18"/>
      <c r="G3445" s="117"/>
      <c r="K3445" s="10"/>
      <c r="L3445" s="10"/>
      <c r="M3445" s="19"/>
    </row>
    <row r="3446" spans="3:13" s="8" customFormat="1">
      <c r="E3446" s="122"/>
      <c r="F3446" s="18"/>
      <c r="G3446" s="120"/>
      <c r="H3446" s="20"/>
      <c r="I3446" s="10"/>
      <c r="J3446" s="10"/>
      <c r="K3446" s="10"/>
      <c r="L3446" s="10"/>
      <c r="M3446" s="19"/>
    </row>
    <row r="3447" spans="3:13" s="8" customFormat="1">
      <c r="E3447" s="18"/>
      <c r="F3447" s="18"/>
      <c r="G3447" s="117"/>
      <c r="H3447" s="20"/>
      <c r="K3447" s="10"/>
      <c r="L3447" s="10"/>
      <c r="M3447" s="19"/>
    </row>
    <row r="3448" spans="3:13" s="8" customFormat="1" ht="15.75">
      <c r="E3448" s="18"/>
      <c r="F3448" s="18"/>
    </row>
    <row r="3449" spans="3:13" s="8" customFormat="1" ht="15.75">
      <c r="E3449" s="18"/>
      <c r="F3449" s="18"/>
    </row>
    <row r="3450" spans="3:13" s="8" customFormat="1">
      <c r="E3450" s="18"/>
      <c r="F3450" s="19"/>
      <c r="I3450" s="117"/>
      <c r="J3450" s="124"/>
      <c r="M3450" s="19"/>
    </row>
    <row r="3451" spans="3:13" s="8" customFormat="1" ht="15.75">
      <c r="E3451" s="18"/>
      <c r="F3451" s="18"/>
      <c r="G3451" s="10"/>
      <c r="H3451" s="10"/>
      <c r="I3451" s="10"/>
      <c r="J3451" s="10"/>
      <c r="K3451" s="19"/>
      <c r="M3451" s="19"/>
    </row>
    <row r="3452" spans="3:13" s="8" customFormat="1">
      <c r="E3452" s="18"/>
      <c r="F3452" s="18"/>
      <c r="G3452" s="117"/>
      <c r="I3452" s="10"/>
      <c r="J3452" s="10"/>
      <c r="K3452" s="10"/>
      <c r="L3452" s="10"/>
      <c r="M3452" s="20"/>
    </row>
    <row r="3453" spans="3:13" s="8" customFormat="1">
      <c r="E3453" s="18"/>
      <c r="F3453" s="18"/>
      <c r="G3453" s="117"/>
      <c r="I3453" s="10"/>
      <c r="J3453" s="10"/>
      <c r="K3453" s="10"/>
      <c r="L3453" s="10"/>
      <c r="M3453" s="20"/>
    </row>
    <row r="3454" spans="3:13" s="8" customFormat="1">
      <c r="C3454" s="130"/>
      <c r="E3454" s="121"/>
      <c r="F3454" s="18"/>
      <c r="G3454" s="117"/>
      <c r="I3454" s="19"/>
      <c r="J3454" s="19"/>
      <c r="K3454" s="10"/>
      <c r="L3454" s="10"/>
      <c r="M3454" s="19"/>
    </row>
    <row r="3455" spans="3:13" s="8" customFormat="1">
      <c r="E3455" s="121"/>
      <c r="F3455" s="18"/>
      <c r="G3455" s="117"/>
      <c r="K3455" s="10"/>
      <c r="L3455" s="10"/>
      <c r="M3455" s="19"/>
    </row>
    <row r="3456" spans="3:13" s="8" customFormat="1">
      <c r="E3456" s="121"/>
      <c r="F3456" s="18"/>
      <c r="G3456" s="117"/>
      <c r="K3456" s="10"/>
      <c r="L3456" s="10"/>
      <c r="M3456" s="19"/>
    </row>
    <row r="3457" spans="1:13" s="8" customFormat="1">
      <c r="E3457" s="122"/>
      <c r="F3457" s="18"/>
      <c r="G3457" s="120"/>
      <c r="H3457" s="20"/>
      <c r="I3457" s="10"/>
      <c r="J3457" s="10"/>
      <c r="K3457" s="10"/>
      <c r="L3457" s="10"/>
      <c r="M3457" s="19"/>
    </row>
    <row r="3458" spans="1:13" s="8" customFormat="1">
      <c r="E3458" s="18"/>
      <c r="F3458" s="18"/>
      <c r="G3458" s="117"/>
      <c r="H3458" s="20"/>
      <c r="K3458" s="10"/>
      <c r="L3458" s="10"/>
      <c r="M3458" s="19"/>
    </row>
    <row r="3459" spans="1:13" s="8" customFormat="1" ht="15.75">
      <c r="E3459" s="18"/>
      <c r="F3459" s="18"/>
    </row>
    <row r="3460" spans="1:13" s="8" customFormat="1" ht="15.75">
      <c r="E3460" s="18"/>
      <c r="F3460" s="18"/>
    </row>
    <row r="3461" spans="1:13" s="11" customFormat="1">
      <c r="A3461" s="87"/>
      <c r="B3461" s="87"/>
      <c r="C3461" s="8"/>
      <c r="D3461" s="87"/>
      <c r="E3461" s="87"/>
      <c r="F3461" s="87"/>
      <c r="G3461" s="87"/>
      <c r="H3461" s="87"/>
      <c r="I3461" s="87"/>
      <c r="J3461" s="87"/>
      <c r="K3461" s="87"/>
      <c r="L3461" s="87"/>
      <c r="M3461" s="87"/>
    </row>
    <row r="3462" spans="1:13" s="8" customFormat="1">
      <c r="E3462" s="18"/>
      <c r="F3462" s="19"/>
      <c r="I3462" s="117"/>
      <c r="J3462" s="124"/>
      <c r="M3462" s="19"/>
    </row>
    <row r="3463" spans="1:13" s="8" customFormat="1" ht="15.75">
      <c r="E3463" s="18"/>
      <c r="F3463" s="18"/>
      <c r="G3463" s="10"/>
      <c r="H3463" s="10"/>
      <c r="I3463" s="10"/>
      <c r="J3463" s="10"/>
      <c r="K3463" s="19"/>
      <c r="M3463" s="19"/>
    </row>
    <row r="3464" spans="1:13" s="8" customFormat="1">
      <c r="C3464" s="87"/>
      <c r="E3464" s="18"/>
      <c r="F3464" s="18"/>
      <c r="G3464" s="117"/>
      <c r="I3464" s="10"/>
      <c r="J3464" s="10"/>
      <c r="K3464" s="10"/>
      <c r="L3464" s="10"/>
      <c r="M3464" s="20"/>
    </row>
    <row r="3465" spans="1:13" s="8" customFormat="1">
      <c r="E3465" s="18"/>
      <c r="F3465" s="18"/>
      <c r="G3465" s="117"/>
      <c r="I3465" s="10"/>
      <c r="J3465" s="10"/>
      <c r="K3465" s="10"/>
      <c r="L3465" s="10"/>
      <c r="M3465" s="20"/>
    </row>
    <row r="3466" spans="1:13" s="8" customFormat="1">
      <c r="E3466" s="121"/>
      <c r="F3466" s="18"/>
      <c r="G3466" s="117"/>
      <c r="I3466" s="19"/>
      <c r="J3466" s="19"/>
      <c r="K3466" s="10"/>
      <c r="L3466" s="10"/>
      <c r="M3466" s="19"/>
    </row>
    <row r="3467" spans="1:13" s="8" customFormat="1">
      <c r="E3467" s="121"/>
      <c r="F3467" s="18"/>
      <c r="G3467" s="117"/>
      <c r="K3467" s="10"/>
      <c r="L3467" s="10"/>
      <c r="M3467" s="19"/>
    </row>
    <row r="3468" spans="1:13" s="8" customFormat="1">
      <c r="E3468" s="121"/>
      <c r="F3468" s="18"/>
      <c r="G3468" s="117"/>
      <c r="K3468" s="10"/>
      <c r="L3468" s="10"/>
      <c r="M3468" s="19"/>
    </row>
    <row r="3469" spans="1:13" s="8" customFormat="1">
      <c r="E3469" s="122"/>
      <c r="F3469" s="18"/>
      <c r="G3469" s="120"/>
      <c r="H3469" s="20"/>
      <c r="I3469" s="10"/>
      <c r="J3469" s="10"/>
      <c r="K3469" s="10"/>
      <c r="L3469" s="10"/>
      <c r="M3469" s="19"/>
    </row>
    <row r="3470" spans="1:13" s="8" customFormat="1">
      <c r="E3470" s="18"/>
      <c r="F3470" s="18"/>
      <c r="G3470" s="117"/>
      <c r="H3470" s="20"/>
      <c r="K3470" s="10"/>
      <c r="L3470" s="10"/>
      <c r="M3470" s="19"/>
    </row>
    <row r="3471" spans="1:13" s="8" customFormat="1" ht="15.75">
      <c r="E3471" s="18"/>
      <c r="F3471" s="18"/>
    </row>
    <row r="3472" spans="1:13" s="8" customFormat="1" ht="15.75">
      <c r="E3472" s="18"/>
      <c r="F3472" s="18"/>
    </row>
    <row r="3473" spans="3:13" s="8" customFormat="1">
      <c r="E3473" s="18"/>
      <c r="F3473" s="19"/>
      <c r="I3473" s="117"/>
      <c r="J3473" s="124"/>
      <c r="M3473" s="19"/>
    </row>
    <row r="3474" spans="3:13" s="8" customFormat="1" ht="15.75">
      <c r="E3474" s="18"/>
      <c r="F3474" s="18"/>
      <c r="G3474" s="10"/>
      <c r="H3474" s="10"/>
      <c r="I3474" s="10"/>
      <c r="J3474" s="10"/>
      <c r="K3474" s="19"/>
      <c r="M3474" s="19"/>
    </row>
    <row r="3475" spans="3:13" s="8" customFormat="1">
      <c r="E3475" s="18"/>
      <c r="F3475" s="18"/>
      <c r="G3475" s="117"/>
      <c r="I3475" s="10"/>
      <c r="J3475" s="10"/>
      <c r="K3475" s="10"/>
      <c r="L3475" s="10"/>
      <c r="M3475" s="20"/>
    </row>
    <row r="3476" spans="3:13" s="8" customFormat="1">
      <c r="E3476" s="18"/>
      <c r="F3476" s="18"/>
      <c r="G3476" s="117"/>
      <c r="I3476" s="10"/>
      <c r="J3476" s="10"/>
      <c r="K3476" s="10"/>
      <c r="L3476" s="10"/>
      <c r="M3476" s="20"/>
    </row>
    <row r="3477" spans="3:13" s="8" customFormat="1">
      <c r="E3477" s="121"/>
      <c r="F3477" s="18"/>
      <c r="G3477" s="117"/>
      <c r="I3477" s="19"/>
      <c r="J3477" s="19"/>
      <c r="K3477" s="10"/>
      <c r="L3477" s="10"/>
      <c r="M3477" s="19"/>
    </row>
    <row r="3478" spans="3:13" s="8" customFormat="1">
      <c r="E3478" s="121"/>
      <c r="F3478" s="18"/>
      <c r="G3478" s="117"/>
      <c r="K3478" s="10"/>
      <c r="L3478" s="10"/>
      <c r="M3478" s="19"/>
    </row>
    <row r="3479" spans="3:13" s="8" customFormat="1">
      <c r="C3479" s="127"/>
      <c r="E3479" s="121"/>
      <c r="F3479" s="18"/>
      <c r="G3479" s="117"/>
      <c r="K3479" s="10"/>
      <c r="L3479" s="10"/>
      <c r="M3479" s="19"/>
    </row>
    <row r="3480" spans="3:13" s="8" customFormat="1">
      <c r="E3480" s="122"/>
      <c r="F3480" s="18"/>
      <c r="G3480" s="120"/>
      <c r="H3480" s="20"/>
      <c r="I3480" s="10"/>
      <c r="J3480" s="10"/>
      <c r="K3480" s="10"/>
      <c r="L3480" s="10"/>
      <c r="M3480" s="19"/>
    </row>
    <row r="3481" spans="3:13" s="8" customFormat="1">
      <c r="E3481" s="18"/>
      <c r="F3481" s="18"/>
      <c r="G3481" s="117"/>
      <c r="H3481" s="20"/>
      <c r="K3481" s="10"/>
      <c r="L3481" s="10"/>
      <c r="M3481" s="19"/>
    </row>
    <row r="3482" spans="3:13" s="8" customFormat="1" ht="15.75">
      <c r="E3482" s="18"/>
      <c r="F3482" s="18"/>
    </row>
    <row r="3483" spans="3:13" s="8" customFormat="1" ht="15.75">
      <c r="E3483" s="18"/>
      <c r="F3483" s="18"/>
    </row>
    <row r="3484" spans="3:13" s="8" customFormat="1">
      <c r="E3484" s="18"/>
      <c r="F3484" s="19"/>
      <c r="I3484" s="117"/>
      <c r="J3484" s="124"/>
      <c r="M3484" s="19"/>
    </row>
    <row r="3485" spans="3:13" s="8" customFormat="1" ht="15.75">
      <c r="E3485" s="18"/>
      <c r="F3485" s="18"/>
      <c r="G3485" s="10"/>
      <c r="H3485" s="10"/>
      <c r="I3485" s="10"/>
      <c r="J3485" s="10"/>
      <c r="K3485" s="19"/>
      <c r="M3485" s="19"/>
    </row>
    <row r="3486" spans="3:13" s="8" customFormat="1">
      <c r="E3486" s="18"/>
      <c r="F3486" s="18"/>
      <c r="G3486" s="117"/>
      <c r="I3486" s="10"/>
      <c r="J3486" s="10"/>
      <c r="K3486" s="10"/>
      <c r="L3486" s="10"/>
      <c r="M3486" s="20"/>
    </row>
    <row r="3487" spans="3:13" s="8" customFormat="1">
      <c r="E3487" s="18"/>
      <c r="F3487" s="18"/>
      <c r="G3487" s="117"/>
      <c r="I3487" s="10"/>
      <c r="J3487" s="10"/>
      <c r="K3487" s="10"/>
      <c r="L3487" s="10"/>
      <c r="M3487" s="20"/>
    </row>
    <row r="3488" spans="3:13" s="8" customFormat="1">
      <c r="E3488" s="121"/>
      <c r="F3488" s="18"/>
      <c r="G3488" s="117"/>
      <c r="I3488" s="19"/>
      <c r="J3488" s="19"/>
      <c r="K3488" s="10"/>
      <c r="L3488" s="10"/>
      <c r="M3488" s="19"/>
    </row>
    <row r="3489" spans="1:13" s="8" customFormat="1">
      <c r="E3489" s="121"/>
      <c r="F3489" s="18"/>
      <c r="G3489" s="117"/>
      <c r="K3489" s="10"/>
      <c r="L3489" s="10"/>
      <c r="M3489" s="19"/>
    </row>
    <row r="3490" spans="1:13" s="8" customFormat="1">
      <c r="C3490" s="127"/>
      <c r="E3490" s="121"/>
      <c r="F3490" s="18"/>
      <c r="G3490" s="117"/>
      <c r="K3490" s="10"/>
      <c r="L3490" s="10"/>
      <c r="M3490" s="19"/>
    </row>
    <row r="3491" spans="1:13" s="8" customFormat="1">
      <c r="E3491" s="122"/>
      <c r="F3491" s="18"/>
      <c r="G3491" s="120"/>
      <c r="H3491" s="20"/>
      <c r="I3491" s="10"/>
      <c r="J3491" s="10"/>
      <c r="K3491" s="10"/>
      <c r="L3491" s="10"/>
      <c r="M3491" s="19"/>
    </row>
    <row r="3492" spans="1:13" s="8" customFormat="1">
      <c r="E3492" s="18"/>
      <c r="F3492" s="18"/>
      <c r="G3492" s="117"/>
      <c r="H3492" s="20"/>
      <c r="K3492" s="10"/>
      <c r="L3492" s="10"/>
      <c r="M3492" s="19"/>
    </row>
    <row r="3493" spans="1:13" s="8" customFormat="1" ht="15.75">
      <c r="E3493" s="18"/>
      <c r="F3493" s="18"/>
    </row>
    <row r="3494" spans="1:13" s="11" customFormat="1">
      <c r="C3494" s="8"/>
    </row>
    <row r="3495" spans="1:13" s="11" customFormat="1">
      <c r="A3495" s="87"/>
      <c r="B3495" s="87"/>
      <c r="C3495" s="8"/>
      <c r="D3495" s="87"/>
      <c r="E3495" s="87"/>
      <c r="F3495" s="87"/>
      <c r="G3495" s="87"/>
      <c r="H3495" s="87"/>
      <c r="I3495" s="87"/>
      <c r="J3495" s="87"/>
      <c r="K3495" s="87"/>
      <c r="L3495" s="87"/>
      <c r="M3495" s="87"/>
    </row>
    <row r="3496" spans="1:13" s="8" customFormat="1" ht="15.75">
      <c r="E3496" s="18"/>
      <c r="F3496" s="18"/>
    </row>
    <row r="3497" spans="1:13" s="8" customFormat="1">
      <c r="E3497" s="18"/>
      <c r="F3497" s="19"/>
      <c r="I3497" s="117"/>
      <c r="J3497" s="124"/>
      <c r="M3497" s="19"/>
    </row>
    <row r="3498" spans="1:13" s="8" customFormat="1" ht="15.75">
      <c r="E3498" s="18"/>
      <c r="F3498" s="18"/>
      <c r="G3498" s="10"/>
      <c r="H3498" s="10"/>
      <c r="I3498" s="10"/>
      <c r="J3498" s="10"/>
      <c r="K3498" s="19"/>
      <c r="M3498" s="19"/>
    </row>
    <row r="3499" spans="1:13" s="8" customFormat="1">
      <c r="E3499" s="18"/>
      <c r="F3499" s="18"/>
      <c r="G3499" s="117"/>
      <c r="I3499" s="10"/>
      <c r="J3499" s="10"/>
      <c r="K3499" s="10"/>
      <c r="L3499" s="10"/>
      <c r="M3499" s="20"/>
    </row>
    <row r="3500" spans="1:13" s="8" customFormat="1">
      <c r="C3500" s="87"/>
      <c r="E3500" s="18"/>
      <c r="F3500" s="18"/>
      <c r="G3500" s="117"/>
      <c r="I3500" s="10"/>
      <c r="J3500" s="10"/>
      <c r="K3500" s="10"/>
      <c r="L3500" s="10"/>
      <c r="M3500" s="20"/>
    </row>
    <row r="3501" spans="1:13" s="8" customFormat="1">
      <c r="C3501" s="127"/>
      <c r="E3501" s="121"/>
      <c r="F3501" s="18"/>
      <c r="G3501" s="117"/>
      <c r="I3501" s="19"/>
      <c r="J3501" s="19"/>
      <c r="K3501" s="10"/>
      <c r="L3501" s="10"/>
      <c r="M3501" s="19"/>
    </row>
    <row r="3502" spans="1:13" s="8" customFormat="1">
      <c r="E3502" s="121"/>
      <c r="F3502" s="18"/>
      <c r="G3502" s="117"/>
      <c r="K3502" s="10"/>
      <c r="L3502" s="10"/>
      <c r="M3502" s="19"/>
    </row>
    <row r="3503" spans="1:13" s="8" customFormat="1">
      <c r="E3503" s="121"/>
      <c r="F3503" s="18"/>
      <c r="G3503" s="117"/>
      <c r="K3503" s="10"/>
      <c r="L3503" s="10"/>
      <c r="M3503" s="19"/>
    </row>
    <row r="3504" spans="1:13" s="8" customFormat="1">
      <c r="E3504" s="122"/>
      <c r="F3504" s="18"/>
      <c r="G3504" s="120"/>
      <c r="H3504" s="20"/>
      <c r="I3504" s="10"/>
      <c r="J3504" s="10"/>
      <c r="K3504" s="10"/>
      <c r="L3504" s="10"/>
      <c r="M3504" s="19"/>
    </row>
    <row r="3505" spans="1:13" s="8" customFormat="1">
      <c r="E3505" s="18"/>
      <c r="F3505" s="18"/>
      <c r="G3505" s="117"/>
      <c r="H3505" s="20"/>
      <c r="K3505" s="10"/>
      <c r="L3505" s="10"/>
      <c r="M3505" s="19"/>
    </row>
    <row r="3506" spans="1:13" s="8" customFormat="1" ht="15.75">
      <c r="E3506" s="18"/>
      <c r="F3506" s="18"/>
    </row>
    <row r="3507" spans="1:13" s="8" customFormat="1" ht="15.75">
      <c r="E3507" s="18"/>
      <c r="F3507" s="18"/>
    </row>
    <row r="3508" spans="1:13" s="8" customFormat="1">
      <c r="E3508" s="18"/>
      <c r="F3508" s="19"/>
      <c r="I3508" s="117"/>
      <c r="J3508" s="124"/>
      <c r="M3508" s="19"/>
    </row>
    <row r="3509" spans="1:13" s="8" customFormat="1" ht="15.75">
      <c r="E3509" s="18"/>
      <c r="F3509" s="18"/>
      <c r="G3509" s="10"/>
      <c r="H3509" s="10"/>
      <c r="I3509" s="10"/>
      <c r="J3509" s="10"/>
      <c r="K3509" s="19"/>
      <c r="M3509" s="19"/>
    </row>
    <row r="3510" spans="1:13" s="8" customFormat="1">
      <c r="E3510" s="18"/>
      <c r="F3510" s="18"/>
      <c r="G3510" s="117"/>
      <c r="I3510" s="10"/>
      <c r="J3510" s="10"/>
      <c r="K3510" s="10"/>
      <c r="L3510" s="10"/>
      <c r="M3510" s="20"/>
    </row>
    <row r="3511" spans="1:13" s="8" customFormat="1">
      <c r="E3511" s="18"/>
      <c r="F3511" s="18"/>
      <c r="G3511" s="117"/>
      <c r="I3511" s="10"/>
      <c r="J3511" s="10"/>
      <c r="K3511" s="10"/>
      <c r="L3511" s="10"/>
      <c r="M3511" s="20"/>
    </row>
    <row r="3512" spans="1:13" s="8" customFormat="1">
      <c r="E3512" s="121"/>
      <c r="F3512" s="18"/>
      <c r="G3512" s="117"/>
      <c r="I3512" s="19"/>
      <c r="J3512" s="19"/>
      <c r="K3512" s="10"/>
      <c r="L3512" s="10"/>
      <c r="M3512" s="19"/>
    </row>
    <row r="3513" spans="1:13" s="8" customFormat="1">
      <c r="E3513" s="121"/>
      <c r="F3513" s="18"/>
      <c r="G3513" s="117"/>
      <c r="K3513" s="10"/>
      <c r="L3513" s="10"/>
      <c r="M3513" s="19"/>
    </row>
    <row r="3514" spans="1:13" s="8" customFormat="1">
      <c r="E3514" s="121"/>
      <c r="F3514" s="18"/>
      <c r="G3514" s="117"/>
      <c r="K3514" s="10"/>
      <c r="L3514" s="10"/>
      <c r="M3514" s="19"/>
    </row>
    <row r="3515" spans="1:13" s="8" customFormat="1">
      <c r="E3515" s="122"/>
      <c r="F3515" s="18"/>
      <c r="G3515" s="120"/>
      <c r="H3515" s="20"/>
      <c r="I3515" s="10"/>
      <c r="J3515" s="10"/>
      <c r="K3515" s="10"/>
      <c r="L3515" s="10"/>
      <c r="M3515" s="19"/>
    </row>
    <row r="3516" spans="1:13" s="8" customFormat="1">
      <c r="E3516" s="18"/>
      <c r="F3516" s="18"/>
      <c r="G3516" s="117"/>
      <c r="H3516" s="20"/>
      <c r="K3516" s="10"/>
      <c r="L3516" s="10"/>
      <c r="M3516" s="19"/>
    </row>
    <row r="3517" spans="1:13" s="8" customFormat="1" ht="15.75">
      <c r="E3517" s="18"/>
      <c r="F3517" s="18"/>
    </row>
    <row r="3518" spans="1:13" s="11" customFormat="1">
      <c r="A3518" s="8"/>
      <c r="B3518" s="8"/>
      <c r="C3518" s="8"/>
      <c r="D3518" s="8"/>
      <c r="E3518" s="18"/>
      <c r="F3518" s="18"/>
      <c r="G3518" s="8"/>
      <c r="H3518" s="8"/>
      <c r="I3518" s="8"/>
      <c r="J3518" s="8"/>
      <c r="K3518" s="8"/>
      <c r="L3518" s="8"/>
      <c r="M3518" s="8"/>
    </row>
    <row r="3519" spans="1:13" s="8" customFormat="1" ht="15.75">
      <c r="E3519" s="18"/>
      <c r="F3519" s="18"/>
    </row>
    <row r="3520" spans="1:13" s="8" customFormat="1">
      <c r="E3520" s="18"/>
      <c r="F3520" s="19"/>
      <c r="I3520" s="117"/>
      <c r="J3520" s="124"/>
      <c r="M3520" s="19"/>
    </row>
    <row r="3521" spans="1:13" s="8" customFormat="1" ht="15.75">
      <c r="E3521" s="18"/>
      <c r="F3521" s="18"/>
      <c r="G3521" s="10"/>
      <c r="H3521" s="10"/>
      <c r="I3521" s="10"/>
      <c r="J3521" s="10"/>
      <c r="K3521" s="19"/>
      <c r="M3521" s="19"/>
    </row>
    <row r="3522" spans="1:13" s="8" customFormat="1">
      <c r="E3522" s="18"/>
      <c r="F3522" s="18"/>
      <c r="G3522" s="117"/>
      <c r="I3522" s="10"/>
      <c r="J3522" s="10"/>
      <c r="K3522" s="10"/>
      <c r="L3522" s="10"/>
      <c r="M3522" s="20"/>
    </row>
    <row r="3523" spans="1:13" s="8" customFormat="1">
      <c r="E3523" s="18"/>
      <c r="F3523" s="18"/>
      <c r="G3523" s="117"/>
      <c r="I3523" s="10"/>
      <c r="J3523" s="10"/>
      <c r="K3523" s="10"/>
      <c r="L3523" s="10"/>
      <c r="M3523" s="20"/>
    </row>
    <row r="3524" spans="1:13" s="8" customFormat="1">
      <c r="E3524" s="121"/>
      <c r="F3524" s="18"/>
      <c r="G3524" s="117"/>
      <c r="I3524" s="19"/>
      <c r="J3524" s="19"/>
      <c r="K3524" s="10"/>
      <c r="L3524" s="10"/>
      <c r="M3524" s="19"/>
    </row>
    <row r="3525" spans="1:13" s="8" customFormat="1">
      <c r="E3525" s="121"/>
      <c r="F3525" s="18"/>
      <c r="G3525" s="117"/>
      <c r="K3525" s="10"/>
      <c r="L3525" s="10"/>
      <c r="M3525" s="19"/>
    </row>
    <row r="3526" spans="1:13" s="8" customFormat="1">
      <c r="E3526" s="121"/>
      <c r="F3526" s="18"/>
      <c r="G3526" s="117"/>
      <c r="K3526" s="10"/>
      <c r="L3526" s="10"/>
      <c r="M3526" s="19"/>
    </row>
    <row r="3527" spans="1:13" s="8" customFormat="1">
      <c r="E3527" s="122"/>
      <c r="F3527" s="18"/>
      <c r="G3527" s="120"/>
      <c r="H3527" s="20"/>
      <c r="I3527" s="10"/>
      <c r="J3527" s="10"/>
      <c r="K3527" s="10"/>
      <c r="L3527" s="10"/>
      <c r="M3527" s="19"/>
    </row>
    <row r="3528" spans="1:13" s="11" customFormat="1">
      <c r="A3528" s="87"/>
      <c r="B3528" s="87"/>
      <c r="C3528" s="8"/>
      <c r="D3528" s="87"/>
      <c r="E3528" s="87"/>
      <c r="F3528" s="87"/>
      <c r="G3528" s="87"/>
      <c r="H3528" s="87"/>
      <c r="I3528" s="87"/>
      <c r="J3528" s="87"/>
      <c r="K3528" s="87"/>
      <c r="L3528" s="87"/>
      <c r="M3528" s="87"/>
    </row>
    <row r="3529" spans="1:13" s="8" customFormat="1">
      <c r="E3529" s="18"/>
      <c r="F3529" s="18"/>
      <c r="G3529" s="117"/>
      <c r="H3529" s="20"/>
      <c r="K3529" s="10"/>
      <c r="L3529" s="10"/>
      <c r="M3529" s="19"/>
    </row>
    <row r="3530" spans="1:13" s="8" customFormat="1" ht="15.75">
      <c r="E3530" s="18"/>
      <c r="F3530" s="18"/>
    </row>
    <row r="3531" spans="1:13" s="11" customFormat="1">
      <c r="A3531" s="8"/>
      <c r="B3531" s="8"/>
      <c r="C3531" s="8"/>
      <c r="D3531" s="8"/>
      <c r="E3531" s="18"/>
      <c r="F3531" s="18"/>
      <c r="G3531" s="8"/>
      <c r="H3531" s="8"/>
      <c r="I3531" s="8"/>
      <c r="J3531" s="8"/>
      <c r="K3531" s="8"/>
      <c r="L3531" s="8"/>
      <c r="M3531" s="8"/>
    </row>
    <row r="3532" spans="1:13" s="11" customFormat="1">
      <c r="A3532" s="8"/>
      <c r="B3532" s="8"/>
      <c r="C3532" s="8"/>
      <c r="D3532" s="8"/>
      <c r="E3532" s="18"/>
      <c r="F3532" s="18"/>
      <c r="G3532" s="8"/>
      <c r="H3532" s="8"/>
      <c r="I3532" s="117"/>
      <c r="J3532" s="120"/>
      <c r="K3532" s="8"/>
      <c r="L3532" s="8"/>
      <c r="M3532" s="19"/>
    </row>
    <row r="3533" spans="1:13" s="11" customFormat="1">
      <c r="A3533" s="8"/>
      <c r="B3533" s="8"/>
      <c r="C3533" s="8"/>
      <c r="D3533" s="8"/>
      <c r="E3533" s="18"/>
      <c r="F3533" s="18"/>
      <c r="G3533" s="10"/>
      <c r="H3533" s="10"/>
      <c r="I3533" s="10"/>
      <c r="J3533" s="10"/>
      <c r="K3533" s="19"/>
      <c r="L3533" s="8"/>
      <c r="M3533" s="19"/>
    </row>
    <row r="3534" spans="1:13" s="11" customFormat="1">
      <c r="A3534" s="8"/>
      <c r="B3534" s="8"/>
      <c r="C3534" s="8"/>
      <c r="D3534" s="8"/>
      <c r="E3534" s="18"/>
      <c r="F3534" s="18"/>
      <c r="G3534" s="117"/>
      <c r="H3534" s="8"/>
      <c r="I3534" s="10"/>
      <c r="J3534" s="10"/>
      <c r="K3534" s="10"/>
      <c r="L3534" s="10"/>
      <c r="M3534" s="20"/>
    </row>
    <row r="3535" spans="1:13" s="11" customFormat="1">
      <c r="A3535" s="8"/>
      <c r="B3535" s="8"/>
      <c r="C3535" s="8"/>
      <c r="D3535" s="8"/>
      <c r="E3535" s="18"/>
      <c r="F3535" s="18"/>
      <c r="G3535" s="117"/>
      <c r="H3535" s="8"/>
      <c r="I3535" s="10"/>
      <c r="J3535" s="10"/>
      <c r="K3535" s="10"/>
      <c r="L3535" s="10"/>
      <c r="M3535" s="19"/>
    </row>
    <row r="3536" spans="1:13" s="11" customFormat="1">
      <c r="A3536" s="8"/>
      <c r="B3536" s="8"/>
      <c r="C3536" s="87"/>
      <c r="D3536" s="8"/>
      <c r="E3536" s="121"/>
      <c r="F3536" s="18"/>
      <c r="G3536" s="117"/>
      <c r="H3536" s="8"/>
      <c r="I3536" s="117"/>
      <c r="J3536" s="117"/>
      <c r="K3536" s="10"/>
      <c r="L3536" s="10"/>
      <c r="M3536" s="19"/>
    </row>
    <row r="3537" spans="1:13" s="11" customFormat="1">
      <c r="A3537" s="8"/>
      <c r="B3537" s="8"/>
      <c r="C3537" s="8"/>
      <c r="D3537" s="8"/>
      <c r="E3537" s="121"/>
      <c r="F3537" s="18"/>
      <c r="G3537" s="117"/>
      <c r="H3537" s="8"/>
      <c r="I3537" s="8"/>
      <c r="J3537" s="8"/>
      <c r="K3537" s="10"/>
      <c r="L3537" s="10"/>
      <c r="M3537" s="19"/>
    </row>
    <row r="3538" spans="1:13" s="11" customFormat="1">
      <c r="A3538" s="8"/>
      <c r="B3538" s="8"/>
      <c r="C3538" s="8"/>
      <c r="D3538" s="8"/>
      <c r="E3538" s="121"/>
      <c r="F3538" s="18"/>
      <c r="G3538" s="117"/>
      <c r="H3538" s="20"/>
      <c r="I3538" s="8"/>
      <c r="J3538" s="8"/>
      <c r="K3538" s="10"/>
      <c r="L3538" s="10"/>
      <c r="M3538" s="19"/>
    </row>
    <row r="3539" spans="1:13" s="11" customFormat="1">
      <c r="A3539" s="8"/>
      <c r="B3539" s="8"/>
      <c r="C3539" s="8"/>
      <c r="D3539" s="8"/>
      <c r="E3539" s="18"/>
      <c r="F3539" s="18"/>
      <c r="G3539" s="117"/>
      <c r="H3539" s="20"/>
      <c r="I3539" s="10"/>
      <c r="J3539" s="10"/>
      <c r="K3539" s="10"/>
      <c r="L3539" s="10"/>
      <c r="M3539" s="19"/>
    </row>
    <row r="3540" spans="1:13" s="11" customFormat="1">
      <c r="A3540" s="8"/>
      <c r="B3540" s="8"/>
      <c r="C3540" s="8"/>
      <c r="D3540" s="8"/>
      <c r="E3540" s="18"/>
      <c r="F3540" s="18"/>
      <c r="G3540" s="120"/>
      <c r="H3540" s="20"/>
      <c r="I3540" s="10"/>
      <c r="J3540" s="10"/>
      <c r="K3540" s="10"/>
      <c r="L3540" s="10"/>
      <c r="M3540" s="19"/>
    </row>
    <row r="3541" spans="1:13" s="11" customFormat="1">
      <c r="A3541" s="8"/>
      <c r="B3541" s="8"/>
      <c r="C3541" s="8"/>
      <c r="D3541" s="8"/>
      <c r="E3541" s="18"/>
      <c r="F3541" s="18"/>
      <c r="G3541" s="117"/>
      <c r="H3541" s="20"/>
      <c r="I3541" s="8"/>
      <c r="J3541" s="8"/>
      <c r="K3541" s="10"/>
      <c r="L3541" s="10"/>
      <c r="M3541" s="19"/>
    </row>
    <row r="3542" spans="1:13" s="11" customFormat="1">
      <c r="A3542" s="8"/>
      <c r="B3542" s="8"/>
      <c r="C3542" s="8"/>
      <c r="D3542" s="8"/>
      <c r="E3542" s="18"/>
      <c r="F3542" s="18"/>
      <c r="G3542" s="8"/>
      <c r="H3542" s="8"/>
      <c r="I3542" s="8"/>
      <c r="J3542" s="8"/>
      <c r="K3542" s="8"/>
      <c r="L3542" s="8"/>
      <c r="M3542" s="8"/>
    </row>
    <row r="3543" spans="1:13" s="11" customFormat="1">
      <c r="A3543" s="8"/>
      <c r="B3543" s="8"/>
      <c r="C3543" s="8"/>
      <c r="D3543" s="8"/>
      <c r="E3543" s="18"/>
      <c r="F3543" s="121"/>
      <c r="G3543" s="8"/>
      <c r="H3543" s="118"/>
      <c r="I3543" s="19"/>
      <c r="J3543" s="118"/>
      <c r="K3543" s="8"/>
      <c r="L3543" s="118"/>
      <c r="M3543" s="118"/>
    </row>
    <row r="3544" spans="1:13" s="11" customFormat="1">
      <c r="A3544" s="8"/>
      <c r="B3544" s="8"/>
      <c r="C3544" s="8"/>
      <c r="D3544" s="8"/>
      <c r="E3544" s="18"/>
      <c r="F3544" s="18"/>
      <c r="G3544" s="8"/>
      <c r="H3544" s="118"/>
      <c r="I3544" s="19"/>
      <c r="J3544" s="118"/>
      <c r="K3544" s="8"/>
      <c r="L3544" s="118"/>
      <c r="M3544" s="118"/>
    </row>
    <row r="3545" spans="1:13" s="11" customFormat="1">
      <c r="A3545" s="8"/>
      <c r="B3545" s="8"/>
      <c r="C3545" s="8"/>
      <c r="D3545" s="8"/>
      <c r="E3545" s="18"/>
      <c r="F3545" s="121"/>
      <c r="G3545" s="8"/>
      <c r="H3545" s="118"/>
      <c r="I3545" s="19"/>
      <c r="J3545" s="118"/>
      <c r="K3545" s="8"/>
      <c r="L3545" s="118"/>
      <c r="M3545" s="118"/>
    </row>
    <row r="3546" spans="1:13" s="11" customFormat="1">
      <c r="A3546" s="8"/>
      <c r="B3546" s="8"/>
      <c r="C3546" s="8"/>
      <c r="D3546" s="8"/>
      <c r="E3546" s="18"/>
      <c r="F3546" s="18"/>
      <c r="G3546" s="8"/>
      <c r="H3546" s="118"/>
      <c r="I3546" s="19"/>
      <c r="J3546" s="118"/>
      <c r="K3546" s="8"/>
      <c r="L3546" s="118"/>
      <c r="M3546" s="118"/>
    </row>
    <row r="3547" spans="1:13" s="11" customFormat="1">
      <c r="A3547" s="8"/>
      <c r="B3547" s="8"/>
      <c r="C3547" s="8"/>
      <c r="D3547" s="8"/>
      <c r="E3547" s="8"/>
      <c r="F3547" s="8"/>
      <c r="G3547" s="8"/>
      <c r="H3547" s="118"/>
      <c r="I3547" s="8"/>
      <c r="J3547" s="118"/>
      <c r="K3547" s="8"/>
      <c r="L3547" s="118"/>
      <c r="M3547" s="118"/>
    </row>
    <row r="3548" spans="1:13" s="11" customFormat="1">
      <c r="A3548" s="8"/>
      <c r="B3548" s="8"/>
      <c r="C3548" s="8"/>
      <c r="D3548" s="8"/>
      <c r="E3548" s="18"/>
      <c r="F3548" s="18"/>
      <c r="G3548" s="8"/>
      <c r="H3548" s="118"/>
      <c r="I3548" s="19"/>
      <c r="J3548" s="118"/>
      <c r="K3548" s="8"/>
      <c r="L3548" s="118"/>
      <c r="M3548" s="118"/>
    </row>
    <row r="3549" spans="1:13" s="11" customFormat="1">
      <c r="A3549" s="8"/>
      <c r="B3549" s="8"/>
      <c r="C3549" s="8"/>
      <c r="D3549" s="8"/>
      <c r="E3549" s="18"/>
      <c r="F3549" s="18"/>
      <c r="G3549" s="8"/>
      <c r="H3549" s="8"/>
      <c r="I3549" s="19"/>
      <c r="J3549" s="118"/>
      <c r="K3549" s="8"/>
      <c r="L3549" s="8"/>
      <c r="M3549" s="118"/>
    </row>
    <row r="3550" spans="1:13" s="11" customFormat="1">
      <c r="A3550" s="8"/>
      <c r="B3550" s="8"/>
      <c r="C3550" s="8"/>
      <c r="D3550" s="8"/>
      <c r="E3550" s="18"/>
      <c r="F3550" s="18"/>
      <c r="G3550" s="8"/>
      <c r="H3550" s="118"/>
      <c r="I3550" s="19"/>
      <c r="J3550" s="118"/>
      <c r="K3550" s="8"/>
      <c r="L3550" s="118"/>
      <c r="M3550" s="118"/>
    </row>
    <row r="3551" spans="1:13" s="11" customFormat="1">
      <c r="A3551" s="8"/>
      <c r="B3551" s="8"/>
      <c r="C3551" s="8"/>
      <c r="D3551" s="8"/>
      <c r="E3551" s="18"/>
      <c r="F3551" s="18"/>
      <c r="G3551" s="8"/>
      <c r="H3551" s="118"/>
      <c r="I3551" s="19"/>
      <c r="J3551" s="118"/>
      <c r="K3551" s="8"/>
      <c r="L3551" s="118"/>
      <c r="M3551" s="118"/>
    </row>
    <row r="3552" spans="1:13" s="11" customFormat="1">
      <c r="A3552" s="8"/>
      <c r="B3552" s="8"/>
      <c r="C3552" s="8"/>
      <c r="D3552" s="8"/>
      <c r="E3552" s="18"/>
      <c r="F3552" s="18"/>
      <c r="G3552" s="8"/>
      <c r="H3552" s="118"/>
      <c r="I3552" s="19"/>
      <c r="J3552" s="118"/>
      <c r="K3552" s="8"/>
      <c r="L3552" s="118"/>
      <c r="M3552" s="118"/>
    </row>
    <row r="3553" spans="1:13" s="11" customFormat="1">
      <c r="A3553" s="8"/>
      <c r="B3553" s="8"/>
      <c r="C3553" s="8"/>
      <c r="D3553" s="8"/>
      <c r="E3553" s="18"/>
      <c r="F3553" s="18"/>
      <c r="G3553" s="8"/>
      <c r="H3553" s="8"/>
      <c r="I3553" s="8"/>
      <c r="J3553" s="8"/>
      <c r="K3553" s="8"/>
      <c r="L3553" s="8"/>
      <c r="M3553" s="8"/>
    </row>
    <row r="3554" spans="1:13" s="11" customFormat="1">
      <c r="A3554" s="8"/>
      <c r="B3554" s="8"/>
      <c r="C3554" s="8"/>
      <c r="D3554" s="8"/>
      <c r="E3554" s="18"/>
      <c r="F3554" s="18"/>
      <c r="G3554" s="8"/>
      <c r="H3554" s="8"/>
      <c r="I3554" s="8"/>
      <c r="J3554" s="8"/>
      <c r="K3554" s="8"/>
      <c r="L3554" s="8"/>
      <c r="M3554" s="8"/>
    </row>
    <row r="3555" spans="1:13" s="8" customFormat="1" ht="15.75">
      <c r="E3555" s="18"/>
      <c r="F3555" s="18"/>
    </row>
    <row r="3556" spans="1:13" s="8" customFormat="1" ht="15.75">
      <c r="E3556" s="18"/>
      <c r="F3556" s="18"/>
      <c r="I3556" s="19"/>
      <c r="J3556" s="20"/>
      <c r="M3556" s="19"/>
    </row>
    <row r="3557" spans="1:13" s="8" customFormat="1" ht="15.75">
      <c r="C3557" s="130"/>
      <c r="E3557" s="18"/>
      <c r="F3557" s="18"/>
      <c r="G3557" s="10"/>
      <c r="H3557" s="10"/>
      <c r="I3557" s="10"/>
      <c r="J3557" s="10"/>
      <c r="K3557" s="19"/>
      <c r="M3557" s="19"/>
    </row>
    <row r="3558" spans="1:13" s="8" customFormat="1" ht="15.75">
      <c r="E3558" s="18"/>
      <c r="F3558" s="18"/>
      <c r="G3558" s="19"/>
      <c r="I3558" s="10"/>
      <c r="J3558" s="10"/>
      <c r="K3558" s="10"/>
      <c r="L3558" s="10"/>
      <c r="M3558" s="20"/>
    </row>
    <row r="3559" spans="1:13" s="8" customFormat="1" ht="15.75">
      <c r="E3559" s="18"/>
      <c r="F3559" s="18"/>
      <c r="G3559" s="19"/>
      <c r="I3559" s="10"/>
      <c r="J3559" s="10"/>
      <c r="K3559" s="10"/>
      <c r="L3559" s="10"/>
      <c r="M3559" s="19"/>
    </row>
    <row r="3560" spans="1:13" s="8" customFormat="1" ht="15.75">
      <c r="E3560" s="121"/>
      <c r="F3560" s="18"/>
      <c r="G3560" s="19"/>
      <c r="I3560" s="19"/>
      <c r="J3560" s="19"/>
      <c r="K3560" s="10"/>
      <c r="L3560" s="10"/>
      <c r="M3560" s="19"/>
    </row>
    <row r="3561" spans="1:13" s="8" customFormat="1" ht="15.75">
      <c r="E3561" s="121"/>
      <c r="F3561" s="18"/>
      <c r="G3561" s="19"/>
      <c r="K3561" s="10"/>
      <c r="L3561" s="10"/>
      <c r="M3561" s="19"/>
    </row>
    <row r="3562" spans="1:13" s="8" customFormat="1" ht="15.75">
      <c r="E3562" s="121"/>
      <c r="F3562" s="18"/>
      <c r="G3562" s="19"/>
      <c r="H3562" s="20"/>
      <c r="K3562" s="10"/>
      <c r="L3562" s="10"/>
      <c r="M3562" s="19"/>
    </row>
    <row r="3563" spans="1:13" s="11" customFormat="1">
      <c r="A3563" s="87"/>
      <c r="B3563" s="87"/>
      <c r="C3563" s="8"/>
      <c r="D3563" s="87"/>
      <c r="E3563" s="87"/>
      <c r="F3563" s="87"/>
      <c r="G3563" s="87"/>
      <c r="H3563" s="87"/>
      <c r="I3563" s="87"/>
      <c r="J3563" s="87"/>
      <c r="K3563" s="87"/>
      <c r="L3563" s="87"/>
      <c r="M3563" s="87"/>
    </row>
    <row r="3564" spans="1:13" s="8" customFormat="1" ht="15.75">
      <c r="E3564" s="18"/>
      <c r="F3564" s="18"/>
      <c r="G3564" s="19"/>
      <c r="H3564" s="20"/>
      <c r="I3564" s="10"/>
      <c r="J3564" s="10"/>
      <c r="K3564" s="10"/>
      <c r="L3564" s="10"/>
      <c r="M3564" s="19"/>
    </row>
    <row r="3565" spans="1:13" s="8" customFormat="1" ht="15.75">
      <c r="E3565" s="18"/>
      <c r="F3565" s="18"/>
      <c r="G3565" s="20"/>
      <c r="H3565" s="20"/>
      <c r="I3565" s="10"/>
      <c r="J3565" s="10"/>
      <c r="K3565" s="10"/>
      <c r="L3565" s="10"/>
      <c r="M3565" s="19"/>
    </row>
    <row r="3566" spans="1:13" s="8" customFormat="1" ht="15.75">
      <c r="E3566" s="18"/>
      <c r="F3566" s="18"/>
      <c r="G3566" s="19"/>
      <c r="H3566" s="20"/>
      <c r="K3566" s="10"/>
      <c r="L3566" s="10"/>
      <c r="M3566" s="19"/>
    </row>
    <row r="3567" spans="1:13" s="8" customFormat="1" ht="15.75">
      <c r="E3567" s="18"/>
      <c r="F3567" s="18"/>
    </row>
    <row r="3568" spans="1:13" s="8" customFormat="1" ht="15.75">
      <c r="C3568" s="130"/>
      <c r="E3568" s="18"/>
      <c r="F3568" s="18"/>
    </row>
    <row r="3569" spans="3:13" s="8" customFormat="1" ht="15.75">
      <c r="E3569" s="18"/>
      <c r="F3569" s="18"/>
      <c r="I3569" s="19"/>
      <c r="J3569" s="20"/>
      <c r="M3569" s="19"/>
    </row>
    <row r="3570" spans="3:13" s="8" customFormat="1" ht="15.75">
      <c r="C3570" s="87"/>
      <c r="E3570" s="18"/>
      <c r="F3570" s="18"/>
      <c r="G3570" s="10"/>
      <c r="H3570" s="10"/>
      <c r="I3570" s="10"/>
      <c r="J3570" s="10"/>
      <c r="K3570" s="19"/>
      <c r="M3570" s="19"/>
    </row>
    <row r="3571" spans="3:13" s="8" customFormat="1" ht="15.75">
      <c r="E3571" s="18"/>
      <c r="F3571" s="18"/>
      <c r="G3571" s="19"/>
      <c r="I3571" s="10"/>
      <c r="J3571" s="10"/>
      <c r="K3571" s="10"/>
      <c r="L3571" s="10"/>
      <c r="M3571" s="20"/>
    </row>
    <row r="3572" spans="3:13" s="8" customFormat="1" ht="15.75">
      <c r="E3572" s="18"/>
      <c r="F3572" s="18"/>
      <c r="G3572" s="19"/>
      <c r="I3572" s="10"/>
      <c r="J3572" s="10"/>
      <c r="K3572" s="10"/>
      <c r="L3572" s="10"/>
      <c r="M3572" s="19"/>
    </row>
    <row r="3573" spans="3:13" s="8" customFormat="1" ht="15.75">
      <c r="E3573" s="121"/>
      <c r="F3573" s="18"/>
      <c r="G3573" s="19"/>
      <c r="I3573" s="19"/>
      <c r="J3573" s="19"/>
      <c r="K3573" s="10"/>
      <c r="L3573" s="10"/>
      <c r="M3573" s="19"/>
    </row>
    <row r="3574" spans="3:13" s="8" customFormat="1" ht="15.75">
      <c r="E3574" s="121"/>
      <c r="F3574" s="18"/>
      <c r="G3574" s="19"/>
      <c r="K3574" s="10"/>
      <c r="L3574" s="10"/>
      <c r="M3574" s="19"/>
    </row>
    <row r="3575" spans="3:13" s="8" customFormat="1" ht="15.75">
      <c r="E3575" s="121"/>
      <c r="F3575" s="18"/>
      <c r="G3575" s="19"/>
      <c r="H3575" s="20"/>
      <c r="K3575" s="10"/>
      <c r="L3575" s="10"/>
      <c r="M3575" s="19"/>
    </row>
    <row r="3576" spans="3:13" s="8" customFormat="1" ht="15.75">
      <c r="E3576" s="18"/>
      <c r="F3576" s="18"/>
      <c r="G3576" s="19"/>
      <c r="H3576" s="20"/>
      <c r="I3576" s="10"/>
      <c r="J3576" s="10"/>
      <c r="K3576" s="10"/>
      <c r="L3576" s="10"/>
      <c r="M3576" s="19"/>
    </row>
    <row r="3577" spans="3:13" s="8" customFormat="1" ht="15.75">
      <c r="E3577" s="18"/>
      <c r="F3577" s="18"/>
      <c r="G3577" s="20"/>
      <c r="H3577" s="20"/>
      <c r="I3577" s="10"/>
      <c r="J3577" s="10"/>
      <c r="K3577" s="10"/>
      <c r="L3577" s="10"/>
      <c r="M3577" s="19"/>
    </row>
    <row r="3578" spans="3:13" s="8" customFormat="1" ht="15.75">
      <c r="E3578" s="18"/>
      <c r="F3578" s="18"/>
      <c r="G3578" s="19"/>
      <c r="H3578" s="20"/>
      <c r="K3578" s="10"/>
      <c r="L3578" s="10"/>
      <c r="M3578" s="19"/>
    </row>
    <row r="3579" spans="3:13" s="8" customFormat="1" ht="15.75">
      <c r="E3579" s="18"/>
      <c r="F3579" s="18"/>
    </row>
    <row r="3580" spans="3:13" s="8" customFormat="1" ht="15.75">
      <c r="C3580" s="130"/>
      <c r="E3580" s="18"/>
      <c r="F3580" s="18"/>
    </row>
    <row r="3581" spans="3:13" s="8" customFormat="1" ht="15.75">
      <c r="E3581" s="18"/>
      <c r="F3581" s="18"/>
      <c r="I3581" s="19"/>
      <c r="J3581" s="20"/>
      <c r="M3581" s="19"/>
    </row>
    <row r="3582" spans="3:13" s="8" customFormat="1" ht="15.75">
      <c r="E3582" s="18"/>
      <c r="F3582" s="18"/>
      <c r="G3582" s="10"/>
      <c r="H3582" s="10"/>
      <c r="I3582" s="10"/>
      <c r="J3582" s="10"/>
      <c r="K3582" s="19"/>
      <c r="M3582" s="19"/>
    </row>
    <row r="3583" spans="3:13" s="8" customFormat="1" ht="15.75">
      <c r="E3583" s="18"/>
      <c r="F3583" s="18"/>
      <c r="G3583" s="19"/>
      <c r="I3583" s="10"/>
      <c r="J3583" s="10"/>
      <c r="K3583" s="10"/>
      <c r="L3583" s="10"/>
      <c r="M3583" s="20"/>
    </row>
    <row r="3584" spans="3:13" s="8" customFormat="1" ht="15.75">
      <c r="E3584" s="18"/>
      <c r="F3584" s="18"/>
      <c r="G3584" s="19"/>
      <c r="I3584" s="10"/>
      <c r="J3584" s="10"/>
      <c r="K3584" s="10"/>
      <c r="L3584" s="10"/>
      <c r="M3584" s="19"/>
    </row>
    <row r="3585" spans="1:13" s="8" customFormat="1" ht="15.75">
      <c r="E3585" s="121"/>
      <c r="F3585" s="18"/>
      <c r="G3585" s="19"/>
      <c r="I3585" s="19"/>
      <c r="J3585" s="19"/>
      <c r="K3585" s="10"/>
      <c r="L3585" s="10"/>
      <c r="M3585" s="19"/>
    </row>
    <row r="3586" spans="1:13" s="8" customFormat="1" ht="15.75">
      <c r="E3586" s="121"/>
      <c r="F3586" s="18"/>
      <c r="G3586" s="19"/>
      <c r="K3586" s="10"/>
      <c r="L3586" s="10"/>
      <c r="M3586" s="19"/>
    </row>
    <row r="3587" spans="1:13" s="8" customFormat="1" ht="15.75">
      <c r="E3587" s="121"/>
      <c r="F3587" s="18"/>
      <c r="G3587" s="19"/>
      <c r="H3587" s="20"/>
      <c r="K3587" s="10"/>
      <c r="L3587" s="10"/>
      <c r="M3587" s="19"/>
    </row>
    <row r="3588" spans="1:13" s="8" customFormat="1" ht="15.75">
      <c r="E3588" s="18"/>
      <c r="F3588" s="18"/>
      <c r="G3588" s="19"/>
      <c r="H3588" s="20"/>
      <c r="I3588" s="10"/>
      <c r="J3588" s="10"/>
      <c r="K3588" s="10"/>
      <c r="L3588" s="10"/>
      <c r="M3588" s="19"/>
    </row>
    <row r="3589" spans="1:13" s="8" customFormat="1" ht="15.75">
      <c r="E3589" s="18"/>
      <c r="F3589" s="18"/>
      <c r="G3589" s="20"/>
      <c r="H3589" s="20"/>
      <c r="I3589" s="10"/>
      <c r="J3589" s="10"/>
      <c r="K3589" s="10"/>
      <c r="L3589" s="10"/>
      <c r="M3589" s="19"/>
    </row>
    <row r="3590" spans="1:13" s="8" customFormat="1" ht="15.75">
      <c r="E3590" s="18"/>
      <c r="F3590" s="18"/>
      <c r="G3590" s="19"/>
      <c r="H3590" s="20"/>
      <c r="K3590" s="10"/>
      <c r="L3590" s="10"/>
      <c r="M3590" s="19"/>
    </row>
    <row r="3591" spans="1:13" s="8" customFormat="1" ht="15.75">
      <c r="C3591" s="130"/>
      <c r="E3591" s="18"/>
      <c r="F3591" s="18"/>
    </row>
    <row r="3592" spans="1:13" s="8" customFormat="1" ht="15.75">
      <c r="E3592" s="18"/>
      <c r="F3592" s="18"/>
    </row>
    <row r="3593" spans="1:13" s="8" customFormat="1" ht="15.75">
      <c r="E3593" s="18"/>
      <c r="F3593" s="18"/>
      <c r="I3593" s="19"/>
      <c r="J3593" s="20"/>
      <c r="M3593" s="19"/>
    </row>
    <row r="3594" spans="1:13" s="8" customFormat="1" ht="15.75">
      <c r="E3594" s="18"/>
      <c r="F3594" s="18"/>
      <c r="G3594" s="10"/>
      <c r="H3594" s="10"/>
      <c r="I3594" s="10"/>
      <c r="J3594" s="10"/>
      <c r="K3594" s="19"/>
      <c r="M3594" s="19"/>
    </row>
    <row r="3595" spans="1:13" s="8" customFormat="1" ht="15.75">
      <c r="E3595" s="18"/>
      <c r="F3595" s="18"/>
      <c r="G3595" s="19"/>
      <c r="I3595" s="10"/>
      <c r="J3595" s="10"/>
      <c r="K3595" s="10"/>
      <c r="L3595" s="10"/>
      <c r="M3595" s="20"/>
    </row>
    <row r="3596" spans="1:13" s="8" customFormat="1" ht="15.75">
      <c r="E3596" s="18"/>
      <c r="F3596" s="18"/>
      <c r="G3596" s="19"/>
      <c r="I3596" s="10"/>
      <c r="J3596" s="10"/>
      <c r="K3596" s="10"/>
      <c r="L3596" s="10"/>
      <c r="M3596" s="19"/>
    </row>
    <row r="3597" spans="1:13" s="8" customFormat="1" ht="15.75">
      <c r="E3597" s="121"/>
      <c r="F3597" s="18"/>
      <c r="G3597" s="19"/>
      <c r="I3597" s="19"/>
      <c r="J3597" s="19"/>
      <c r="K3597" s="10"/>
      <c r="L3597" s="10"/>
      <c r="M3597" s="19"/>
    </row>
    <row r="3598" spans="1:13" s="8" customFormat="1" ht="15.75">
      <c r="E3598" s="121"/>
      <c r="F3598" s="18"/>
      <c r="G3598" s="19"/>
      <c r="K3598" s="10"/>
      <c r="L3598" s="10"/>
      <c r="M3598" s="19"/>
    </row>
    <row r="3599" spans="1:13" s="8" customFormat="1" ht="15.75">
      <c r="E3599" s="121"/>
      <c r="F3599" s="18"/>
      <c r="G3599" s="19"/>
      <c r="H3599" s="20"/>
      <c r="K3599" s="10"/>
      <c r="L3599" s="10"/>
      <c r="M3599" s="19"/>
    </row>
    <row r="3600" spans="1:13" s="11" customFormat="1">
      <c r="A3600" s="87"/>
      <c r="B3600" s="87"/>
      <c r="C3600" s="8"/>
      <c r="D3600" s="87"/>
      <c r="E3600" s="87"/>
      <c r="F3600" s="87"/>
      <c r="G3600" s="87"/>
      <c r="H3600" s="87"/>
      <c r="I3600" s="87"/>
      <c r="J3600" s="87"/>
      <c r="K3600" s="87"/>
      <c r="L3600" s="87"/>
      <c r="M3600" s="87"/>
    </row>
    <row r="3601" spans="3:13" s="8" customFormat="1" ht="15.75">
      <c r="E3601" s="18"/>
      <c r="F3601" s="18"/>
      <c r="G3601" s="19"/>
      <c r="H3601" s="20"/>
      <c r="I3601" s="10"/>
      <c r="J3601" s="10"/>
      <c r="K3601" s="10"/>
      <c r="L3601" s="10"/>
      <c r="M3601" s="19"/>
    </row>
    <row r="3602" spans="3:13" s="8" customFormat="1" ht="15.75">
      <c r="C3602" s="130"/>
      <c r="E3602" s="18"/>
      <c r="F3602" s="18"/>
      <c r="G3602" s="20"/>
      <c r="H3602" s="20"/>
      <c r="I3602" s="10"/>
      <c r="J3602" s="10"/>
      <c r="K3602" s="10"/>
      <c r="L3602" s="10"/>
      <c r="M3602" s="19"/>
    </row>
    <row r="3603" spans="3:13" s="8" customFormat="1" ht="15.75">
      <c r="C3603" s="87"/>
      <c r="E3603" s="18"/>
      <c r="F3603" s="18"/>
      <c r="G3603" s="19"/>
      <c r="H3603" s="20"/>
      <c r="K3603" s="10"/>
      <c r="L3603" s="10"/>
      <c r="M3603" s="19"/>
    </row>
    <row r="3604" spans="3:13" s="8" customFormat="1" ht="15.75">
      <c r="E3604" s="18"/>
      <c r="F3604" s="18"/>
    </row>
    <row r="3605" spans="3:13" s="8" customFormat="1" ht="15.75">
      <c r="E3605" s="18"/>
      <c r="F3605" s="18"/>
    </row>
    <row r="3606" spans="3:13" s="8" customFormat="1" ht="15.75">
      <c r="E3606" s="18"/>
      <c r="F3606" s="18"/>
      <c r="I3606" s="19"/>
      <c r="J3606" s="20"/>
      <c r="M3606" s="19"/>
    </row>
    <row r="3607" spans="3:13" s="8" customFormat="1" ht="15.75">
      <c r="E3607" s="18"/>
      <c r="F3607" s="18"/>
      <c r="G3607" s="10"/>
      <c r="H3607" s="10"/>
      <c r="I3607" s="10"/>
      <c r="J3607" s="10"/>
      <c r="K3607" s="19"/>
      <c r="M3607" s="19"/>
    </row>
    <row r="3608" spans="3:13" s="8" customFormat="1" ht="15.75">
      <c r="E3608" s="18"/>
      <c r="F3608" s="18"/>
      <c r="G3608" s="19"/>
      <c r="I3608" s="10"/>
      <c r="J3608" s="10"/>
      <c r="K3608" s="10"/>
      <c r="L3608" s="10"/>
      <c r="M3608" s="20"/>
    </row>
    <row r="3609" spans="3:13" s="8" customFormat="1" ht="15.75">
      <c r="E3609" s="18"/>
      <c r="F3609" s="18"/>
      <c r="G3609" s="19"/>
      <c r="I3609" s="10"/>
      <c r="J3609" s="10"/>
      <c r="K3609" s="10"/>
      <c r="L3609" s="10"/>
      <c r="M3609" s="19"/>
    </row>
    <row r="3610" spans="3:13" s="8" customFormat="1" ht="15.75">
      <c r="E3610" s="121"/>
      <c r="F3610" s="18"/>
      <c r="G3610" s="19"/>
      <c r="I3610" s="19"/>
      <c r="J3610" s="19"/>
      <c r="K3610" s="10"/>
      <c r="L3610" s="10"/>
      <c r="M3610" s="19"/>
    </row>
    <row r="3611" spans="3:13" s="8" customFormat="1" ht="15.75">
      <c r="E3611" s="121"/>
      <c r="F3611" s="18"/>
      <c r="G3611" s="19"/>
      <c r="K3611" s="10"/>
      <c r="L3611" s="10"/>
      <c r="M3611" s="19"/>
    </row>
    <row r="3612" spans="3:13" s="8" customFormat="1" ht="15.75">
      <c r="E3612" s="121"/>
      <c r="F3612" s="18"/>
      <c r="G3612" s="19"/>
      <c r="H3612" s="20"/>
      <c r="K3612" s="10"/>
      <c r="L3612" s="10"/>
      <c r="M3612" s="19"/>
    </row>
    <row r="3613" spans="3:13" s="8" customFormat="1" ht="15.75">
      <c r="E3613" s="18"/>
      <c r="F3613" s="18"/>
      <c r="G3613" s="19"/>
      <c r="H3613" s="20"/>
      <c r="I3613" s="10"/>
      <c r="J3613" s="10"/>
      <c r="K3613" s="10"/>
      <c r="L3613" s="10"/>
      <c r="M3613" s="19"/>
    </row>
    <row r="3614" spans="3:13" s="8" customFormat="1" ht="15.75">
      <c r="C3614" s="130"/>
      <c r="E3614" s="18"/>
      <c r="F3614" s="18"/>
      <c r="G3614" s="20"/>
      <c r="H3614" s="20"/>
      <c r="I3614" s="10"/>
      <c r="J3614" s="10"/>
      <c r="K3614" s="10"/>
      <c r="L3614" s="10"/>
      <c r="M3614" s="19"/>
    </row>
    <row r="3615" spans="3:13" s="8" customFormat="1" ht="15.75">
      <c r="E3615" s="18"/>
      <c r="F3615" s="18"/>
      <c r="G3615" s="19"/>
      <c r="H3615" s="20"/>
      <c r="K3615" s="10"/>
      <c r="L3615" s="10"/>
      <c r="M3615" s="19"/>
    </row>
    <row r="3616" spans="3:13" s="8" customFormat="1" ht="15.75">
      <c r="E3616" s="18"/>
      <c r="F3616" s="18"/>
    </row>
    <row r="3617" spans="3:13" s="8" customFormat="1" ht="15.75">
      <c r="E3617" s="18"/>
      <c r="F3617" s="18"/>
    </row>
    <row r="3618" spans="3:13" s="8" customFormat="1" ht="15.75">
      <c r="E3618" s="18"/>
      <c r="F3618" s="18"/>
    </row>
    <row r="3619" spans="3:13" s="8" customFormat="1" ht="15.75">
      <c r="E3619" s="18"/>
      <c r="F3619" s="18"/>
      <c r="I3619" s="19"/>
      <c r="J3619" s="20"/>
      <c r="M3619" s="19"/>
    </row>
    <row r="3620" spans="3:13" s="8" customFormat="1" ht="15.75">
      <c r="E3620" s="18"/>
      <c r="F3620" s="18"/>
      <c r="G3620" s="10"/>
      <c r="H3620" s="10"/>
      <c r="I3620" s="10"/>
      <c r="J3620" s="10"/>
      <c r="K3620" s="19"/>
      <c r="M3620" s="19"/>
    </row>
    <row r="3621" spans="3:13" s="8" customFormat="1" ht="15.75">
      <c r="E3621" s="18"/>
      <c r="F3621" s="18"/>
      <c r="G3621" s="19"/>
      <c r="I3621" s="10"/>
      <c r="J3621" s="10"/>
      <c r="K3621" s="10"/>
      <c r="L3621" s="10"/>
      <c r="M3621" s="20"/>
    </row>
    <row r="3622" spans="3:13" s="8" customFormat="1" ht="15.75">
      <c r="E3622" s="18"/>
      <c r="F3622" s="18"/>
      <c r="G3622" s="19"/>
      <c r="I3622" s="10"/>
      <c r="J3622" s="10"/>
      <c r="K3622" s="10"/>
      <c r="L3622" s="10"/>
      <c r="M3622" s="19"/>
    </row>
    <row r="3623" spans="3:13" s="8" customFormat="1" ht="15.75">
      <c r="E3623" s="121"/>
      <c r="F3623" s="18"/>
      <c r="G3623" s="19"/>
      <c r="I3623" s="19"/>
      <c r="J3623" s="19"/>
      <c r="K3623" s="10"/>
      <c r="L3623" s="10"/>
      <c r="M3623" s="19"/>
    </row>
    <row r="3624" spans="3:13" s="8" customFormat="1" ht="15.75">
      <c r="E3624" s="121"/>
      <c r="F3624" s="18"/>
      <c r="G3624" s="19"/>
      <c r="K3624" s="10"/>
      <c r="L3624" s="10"/>
      <c r="M3624" s="19"/>
    </row>
    <row r="3625" spans="3:13" s="8" customFormat="1" ht="15.75">
      <c r="C3625" s="130"/>
      <c r="E3625" s="121"/>
      <c r="F3625" s="18"/>
      <c r="G3625" s="19"/>
      <c r="H3625" s="20"/>
      <c r="K3625" s="10"/>
      <c r="L3625" s="10"/>
      <c r="M3625" s="19"/>
    </row>
    <row r="3626" spans="3:13" s="8" customFormat="1" ht="15.75">
      <c r="E3626" s="18"/>
      <c r="F3626" s="18"/>
      <c r="G3626" s="19"/>
      <c r="H3626" s="20"/>
      <c r="I3626" s="10"/>
      <c r="J3626" s="10"/>
      <c r="K3626" s="10"/>
      <c r="L3626" s="10"/>
      <c r="M3626" s="19"/>
    </row>
    <row r="3627" spans="3:13" s="8" customFormat="1" ht="15.75">
      <c r="E3627" s="18"/>
      <c r="F3627" s="18"/>
      <c r="G3627" s="20"/>
      <c r="H3627" s="20"/>
      <c r="I3627" s="10"/>
      <c r="J3627" s="10"/>
      <c r="K3627" s="10"/>
      <c r="L3627" s="10"/>
      <c r="M3627" s="19"/>
    </row>
    <row r="3628" spans="3:13" s="8" customFormat="1" ht="15.75">
      <c r="E3628" s="18"/>
      <c r="F3628" s="18"/>
      <c r="G3628" s="19"/>
      <c r="H3628" s="20"/>
      <c r="K3628" s="10"/>
      <c r="L3628" s="10"/>
      <c r="M3628" s="19"/>
    </row>
    <row r="3629" spans="3:13" s="8" customFormat="1" ht="15.75">
      <c r="E3629" s="18"/>
      <c r="F3629" s="18"/>
    </row>
    <row r="3630" spans="3:13" s="8" customFormat="1" ht="15.75">
      <c r="E3630" s="18"/>
      <c r="F3630" s="18"/>
    </row>
    <row r="3631" spans="3:13" s="8" customFormat="1" ht="15.75">
      <c r="E3631" s="18"/>
      <c r="F3631" s="18"/>
    </row>
    <row r="3632" spans="3:13" s="8" customFormat="1" ht="15.75">
      <c r="E3632" s="18"/>
      <c r="F3632" s="18"/>
      <c r="I3632" s="19"/>
      <c r="J3632" s="20"/>
      <c r="M3632" s="19"/>
    </row>
    <row r="3633" spans="1:13" s="8" customFormat="1" ht="15.75">
      <c r="E3633" s="18"/>
      <c r="F3633" s="18"/>
      <c r="G3633" s="10"/>
      <c r="H3633" s="10"/>
      <c r="I3633" s="10"/>
      <c r="J3633" s="10"/>
      <c r="K3633" s="19"/>
      <c r="M3633" s="19"/>
    </row>
    <row r="3634" spans="1:13" s="8" customFormat="1" ht="15.75">
      <c r="E3634" s="18"/>
      <c r="F3634" s="18"/>
      <c r="G3634" s="19"/>
      <c r="I3634" s="10"/>
      <c r="J3634" s="10"/>
      <c r="K3634" s="10"/>
      <c r="L3634" s="10"/>
      <c r="M3634" s="20"/>
    </row>
    <row r="3635" spans="1:13" s="8" customFormat="1" ht="15.75">
      <c r="E3635" s="18"/>
      <c r="F3635" s="18"/>
      <c r="G3635" s="19"/>
      <c r="I3635" s="10"/>
      <c r="J3635" s="10"/>
      <c r="K3635" s="10"/>
      <c r="L3635" s="10"/>
      <c r="M3635" s="19"/>
    </row>
    <row r="3636" spans="1:13" s="8" customFormat="1">
      <c r="C3636" s="11"/>
      <c r="E3636" s="121"/>
      <c r="F3636" s="18"/>
      <c r="G3636" s="19"/>
      <c r="I3636" s="19"/>
      <c r="J3636" s="19"/>
      <c r="K3636" s="10"/>
      <c r="L3636" s="10"/>
      <c r="M3636" s="19"/>
    </row>
    <row r="3637" spans="1:13" s="11" customFormat="1">
      <c r="A3637" s="87"/>
      <c r="B3637" s="87"/>
      <c r="C3637" s="87"/>
      <c r="D3637" s="87"/>
      <c r="E3637" s="87"/>
      <c r="F3637" s="87"/>
      <c r="G3637" s="87"/>
      <c r="H3637" s="87"/>
      <c r="I3637" s="87"/>
      <c r="J3637" s="87"/>
      <c r="K3637" s="87"/>
      <c r="L3637" s="87"/>
      <c r="M3637" s="87"/>
    </row>
    <row r="3638" spans="1:13" s="8" customFormat="1" ht="15.75">
      <c r="C3638" s="130"/>
      <c r="E3638" s="121"/>
      <c r="F3638" s="18"/>
      <c r="G3638" s="19"/>
      <c r="K3638" s="10"/>
      <c r="L3638" s="10"/>
      <c r="M3638" s="19"/>
    </row>
    <row r="3639" spans="1:13" s="8" customFormat="1" ht="15.75">
      <c r="E3639" s="121"/>
      <c r="F3639" s="18"/>
      <c r="G3639" s="19"/>
      <c r="H3639" s="20"/>
      <c r="K3639" s="10"/>
      <c r="L3639" s="10"/>
      <c r="M3639" s="19"/>
    </row>
    <row r="3640" spans="1:13" s="8" customFormat="1" ht="15.75">
      <c r="E3640" s="18"/>
      <c r="F3640" s="18"/>
      <c r="G3640" s="19"/>
      <c r="H3640" s="20"/>
      <c r="I3640" s="10"/>
      <c r="J3640" s="10"/>
      <c r="K3640" s="10"/>
      <c r="L3640" s="10"/>
      <c r="M3640" s="19"/>
    </row>
    <row r="3641" spans="1:13" s="8" customFormat="1" ht="15.75">
      <c r="E3641" s="18"/>
      <c r="F3641" s="18"/>
      <c r="G3641" s="20"/>
      <c r="H3641" s="20"/>
      <c r="I3641" s="10"/>
      <c r="J3641" s="10"/>
      <c r="K3641" s="10"/>
      <c r="L3641" s="10"/>
      <c r="M3641" s="19"/>
    </row>
    <row r="3642" spans="1:13" s="8" customFormat="1" ht="15.75">
      <c r="E3642" s="18"/>
      <c r="F3642" s="18"/>
      <c r="G3642" s="19"/>
      <c r="H3642" s="20"/>
      <c r="K3642" s="10"/>
      <c r="L3642" s="10"/>
      <c r="M3642" s="19"/>
    </row>
    <row r="3643" spans="1:13" s="8" customFormat="1" ht="15.75">
      <c r="E3643" s="18"/>
      <c r="F3643" s="18"/>
    </row>
    <row r="3644" spans="1:13" s="8" customFormat="1" ht="15.75">
      <c r="E3644" s="18"/>
      <c r="F3644" s="18"/>
    </row>
    <row r="3645" spans="1:13" s="8" customFormat="1" ht="15.75">
      <c r="E3645" s="18"/>
      <c r="F3645" s="18"/>
      <c r="I3645" s="19"/>
      <c r="J3645" s="20"/>
      <c r="M3645" s="19"/>
    </row>
    <row r="3646" spans="1:13" s="8" customFormat="1" ht="15.75">
      <c r="E3646" s="18"/>
      <c r="F3646" s="18"/>
      <c r="G3646" s="10"/>
      <c r="H3646" s="10"/>
      <c r="I3646" s="10"/>
      <c r="J3646" s="10"/>
      <c r="K3646" s="19"/>
      <c r="M3646" s="19"/>
    </row>
    <row r="3647" spans="1:13" s="8" customFormat="1" ht="15.75">
      <c r="E3647" s="18"/>
      <c r="F3647" s="18"/>
      <c r="G3647" s="19"/>
      <c r="I3647" s="10"/>
      <c r="J3647" s="10"/>
      <c r="K3647" s="10"/>
      <c r="L3647" s="10"/>
      <c r="M3647" s="20"/>
    </row>
    <row r="3648" spans="1:13" s="8" customFormat="1" ht="15.75">
      <c r="E3648" s="18"/>
      <c r="F3648" s="18"/>
      <c r="G3648" s="19"/>
      <c r="I3648" s="10"/>
      <c r="J3648" s="10"/>
      <c r="K3648" s="10"/>
      <c r="L3648" s="10"/>
      <c r="M3648" s="19"/>
    </row>
    <row r="3649" spans="3:13" s="8" customFormat="1" ht="15.75">
      <c r="C3649" s="130"/>
      <c r="E3649" s="121"/>
      <c r="F3649" s="18"/>
      <c r="G3649" s="19"/>
      <c r="I3649" s="19"/>
      <c r="J3649" s="19"/>
      <c r="K3649" s="10"/>
      <c r="L3649" s="10"/>
      <c r="M3649" s="19"/>
    </row>
    <row r="3650" spans="3:13" s="8" customFormat="1" ht="15.75">
      <c r="E3650" s="121"/>
      <c r="F3650" s="18"/>
      <c r="G3650" s="19"/>
      <c r="K3650" s="10"/>
      <c r="L3650" s="10"/>
      <c r="M3650" s="19"/>
    </row>
    <row r="3651" spans="3:13" s="8" customFormat="1" ht="15.75">
      <c r="E3651" s="121"/>
      <c r="F3651" s="18"/>
      <c r="G3651" s="19"/>
      <c r="H3651" s="20"/>
      <c r="K3651" s="10"/>
      <c r="L3651" s="10"/>
      <c r="M3651" s="19"/>
    </row>
    <row r="3652" spans="3:13" s="8" customFormat="1" ht="15.75">
      <c r="E3652" s="18"/>
      <c r="F3652" s="18"/>
      <c r="G3652" s="19"/>
      <c r="H3652" s="20"/>
      <c r="I3652" s="10"/>
      <c r="J3652" s="10"/>
      <c r="K3652" s="10"/>
      <c r="L3652" s="10"/>
      <c r="M3652" s="19"/>
    </row>
    <row r="3653" spans="3:13" s="8" customFormat="1" ht="15.75">
      <c r="E3653" s="18"/>
      <c r="F3653" s="18"/>
      <c r="G3653" s="20"/>
      <c r="H3653" s="20"/>
      <c r="I3653" s="10"/>
      <c r="J3653" s="10"/>
      <c r="K3653" s="10"/>
      <c r="L3653" s="10"/>
      <c r="M3653" s="19"/>
    </row>
    <row r="3654" spans="3:13" s="8" customFormat="1" ht="15.75">
      <c r="E3654" s="18"/>
      <c r="F3654" s="18"/>
      <c r="G3654" s="19"/>
      <c r="H3654" s="20"/>
      <c r="K3654" s="10"/>
      <c r="L3654" s="10"/>
      <c r="M3654" s="19"/>
    </row>
    <row r="3655" spans="3:13" s="8" customFormat="1" ht="15.75">
      <c r="E3655" s="18"/>
      <c r="F3655" s="18"/>
    </row>
    <row r="3656" spans="3:13" s="8" customFormat="1" ht="15.75">
      <c r="E3656" s="18"/>
      <c r="F3656" s="18"/>
    </row>
    <row r="3657" spans="3:13" s="8" customFormat="1" ht="15.75">
      <c r="E3657" s="18"/>
      <c r="F3657" s="18"/>
      <c r="I3657" s="19"/>
      <c r="J3657" s="20"/>
      <c r="M3657" s="19"/>
    </row>
    <row r="3658" spans="3:13" s="8" customFormat="1" ht="15.75">
      <c r="E3658" s="18"/>
      <c r="F3658" s="18"/>
      <c r="G3658" s="10"/>
      <c r="H3658" s="10"/>
      <c r="I3658" s="10"/>
      <c r="J3658" s="10"/>
      <c r="K3658" s="19"/>
      <c r="M3658" s="19"/>
    </row>
    <row r="3659" spans="3:13" s="8" customFormat="1" ht="15.75">
      <c r="E3659" s="18"/>
      <c r="F3659" s="18"/>
      <c r="G3659" s="19"/>
      <c r="I3659" s="10"/>
      <c r="J3659" s="10"/>
      <c r="K3659" s="10"/>
      <c r="L3659" s="10"/>
      <c r="M3659" s="20"/>
    </row>
    <row r="3660" spans="3:13" s="8" customFormat="1" ht="15.75">
      <c r="E3660" s="18"/>
      <c r="F3660" s="18"/>
      <c r="G3660" s="19"/>
      <c r="I3660" s="10"/>
      <c r="J3660" s="10"/>
      <c r="K3660" s="10"/>
      <c r="L3660" s="10"/>
      <c r="M3660" s="19"/>
    </row>
    <row r="3661" spans="3:13" s="8" customFormat="1" ht="15.75">
      <c r="C3661" s="130"/>
      <c r="E3661" s="121"/>
      <c r="F3661" s="18"/>
      <c r="G3661" s="19"/>
      <c r="I3661" s="19"/>
      <c r="J3661" s="19"/>
      <c r="K3661" s="10"/>
      <c r="L3661" s="10"/>
      <c r="M3661" s="19"/>
    </row>
    <row r="3662" spans="3:13" s="8" customFormat="1" ht="15.75">
      <c r="E3662" s="121"/>
      <c r="F3662" s="18"/>
      <c r="G3662" s="19"/>
      <c r="K3662" s="10"/>
      <c r="L3662" s="10"/>
      <c r="M3662" s="19"/>
    </row>
    <row r="3663" spans="3:13" s="8" customFormat="1" ht="15.75">
      <c r="E3663" s="121"/>
      <c r="F3663" s="18"/>
      <c r="G3663" s="19"/>
      <c r="H3663" s="20"/>
      <c r="K3663" s="10"/>
      <c r="L3663" s="10"/>
      <c r="M3663" s="19"/>
    </row>
    <row r="3664" spans="3:13" s="8" customFormat="1" ht="15.75">
      <c r="E3664" s="18"/>
      <c r="F3664" s="18"/>
      <c r="G3664" s="19"/>
      <c r="H3664" s="20"/>
      <c r="I3664" s="10"/>
      <c r="J3664" s="10"/>
      <c r="K3664" s="10"/>
      <c r="L3664" s="10"/>
      <c r="M3664" s="19"/>
    </row>
    <row r="3665" spans="1:13" s="8" customFormat="1" ht="15.75">
      <c r="E3665" s="18"/>
      <c r="F3665" s="18"/>
      <c r="G3665" s="20"/>
      <c r="H3665" s="20"/>
      <c r="I3665" s="10"/>
      <c r="J3665" s="10"/>
      <c r="K3665" s="10"/>
      <c r="L3665" s="10"/>
      <c r="M3665" s="19"/>
    </row>
    <row r="3666" spans="1:13" s="8" customFormat="1" ht="15.75">
      <c r="E3666" s="18"/>
      <c r="F3666" s="18"/>
      <c r="G3666" s="19"/>
      <c r="H3666" s="20"/>
      <c r="K3666" s="10"/>
      <c r="L3666" s="10"/>
      <c r="M3666" s="19"/>
    </row>
    <row r="3667" spans="1:13" s="8" customFormat="1" ht="15.75">
      <c r="E3667" s="18"/>
      <c r="F3667" s="18"/>
    </row>
    <row r="3668" spans="1:13" s="8" customFormat="1" ht="15.75">
      <c r="E3668" s="18"/>
      <c r="F3668" s="18"/>
    </row>
    <row r="3669" spans="1:13" s="8" customFormat="1" ht="15.75">
      <c r="E3669" s="18"/>
      <c r="F3669" s="18"/>
      <c r="I3669" s="19"/>
      <c r="J3669" s="20"/>
      <c r="M3669" s="19"/>
    </row>
    <row r="3670" spans="1:13" s="8" customFormat="1" ht="15.75">
      <c r="C3670" s="87"/>
      <c r="E3670" s="18"/>
      <c r="F3670" s="18"/>
      <c r="G3670" s="10"/>
      <c r="H3670" s="10"/>
      <c r="I3670" s="10"/>
      <c r="J3670" s="10"/>
      <c r="K3670" s="19"/>
      <c r="M3670" s="19"/>
    </row>
    <row r="3671" spans="1:13" s="8" customFormat="1" ht="15.75">
      <c r="E3671" s="18"/>
      <c r="F3671" s="18"/>
      <c r="G3671" s="19"/>
      <c r="I3671" s="10"/>
      <c r="J3671" s="10"/>
      <c r="K3671" s="10"/>
      <c r="L3671" s="10"/>
      <c r="M3671" s="20"/>
    </row>
    <row r="3672" spans="1:13" s="8" customFormat="1" ht="15.75">
      <c r="E3672" s="18"/>
      <c r="F3672" s="18"/>
      <c r="G3672" s="19"/>
      <c r="I3672" s="10"/>
      <c r="J3672" s="10"/>
      <c r="K3672" s="10"/>
      <c r="L3672" s="10"/>
      <c r="M3672" s="19"/>
    </row>
    <row r="3673" spans="1:13" s="8" customFormat="1" ht="15.75">
      <c r="C3673" s="130"/>
      <c r="E3673" s="121"/>
      <c r="F3673" s="18"/>
      <c r="G3673" s="19"/>
      <c r="I3673" s="19"/>
      <c r="J3673" s="19"/>
      <c r="K3673" s="10"/>
      <c r="L3673" s="10"/>
      <c r="M3673" s="19"/>
    </row>
    <row r="3674" spans="1:13" s="11" customFormat="1">
      <c r="A3674" s="87"/>
      <c r="B3674" s="87"/>
      <c r="C3674" s="8"/>
      <c r="D3674" s="87"/>
      <c r="E3674" s="87"/>
      <c r="F3674" s="87"/>
      <c r="G3674" s="87"/>
      <c r="H3674" s="87"/>
      <c r="I3674" s="87"/>
      <c r="J3674" s="87"/>
      <c r="K3674" s="87"/>
      <c r="L3674" s="87"/>
      <c r="M3674" s="87"/>
    </row>
    <row r="3675" spans="1:13" s="8" customFormat="1" ht="15.75">
      <c r="E3675" s="121"/>
      <c r="F3675" s="18"/>
      <c r="G3675" s="19"/>
      <c r="K3675" s="10"/>
      <c r="L3675" s="10"/>
      <c r="M3675" s="19"/>
    </row>
    <row r="3676" spans="1:13" s="8" customFormat="1" ht="15.75">
      <c r="E3676" s="121"/>
      <c r="F3676" s="18"/>
      <c r="G3676" s="19"/>
      <c r="H3676" s="20"/>
      <c r="K3676" s="10"/>
      <c r="L3676" s="10"/>
      <c r="M3676" s="19"/>
    </row>
    <row r="3677" spans="1:13" s="8" customFormat="1" ht="15.75">
      <c r="E3677" s="18"/>
      <c r="F3677" s="18"/>
      <c r="G3677" s="19"/>
      <c r="H3677" s="20"/>
      <c r="I3677" s="10"/>
      <c r="J3677" s="10"/>
      <c r="K3677" s="10"/>
      <c r="L3677" s="10"/>
      <c r="M3677" s="19"/>
    </row>
    <row r="3678" spans="1:13" s="8" customFormat="1" ht="15.75">
      <c r="E3678" s="18"/>
      <c r="F3678" s="18"/>
      <c r="G3678" s="20"/>
      <c r="H3678" s="20"/>
      <c r="I3678" s="10"/>
      <c r="J3678" s="10"/>
      <c r="K3678" s="10"/>
      <c r="L3678" s="10"/>
      <c r="M3678" s="19"/>
    </row>
    <row r="3679" spans="1:13" s="8" customFormat="1" ht="15.75">
      <c r="E3679" s="18"/>
      <c r="F3679" s="18"/>
      <c r="G3679" s="19"/>
      <c r="H3679" s="20"/>
      <c r="K3679" s="10"/>
      <c r="L3679" s="10"/>
      <c r="M3679" s="19"/>
    </row>
    <row r="3680" spans="1:13" s="8" customFormat="1" ht="15.75">
      <c r="E3680" s="18"/>
      <c r="F3680" s="18"/>
    </row>
    <row r="3681" spans="5:13" s="8" customFormat="1" ht="15.75">
      <c r="E3681" s="18"/>
      <c r="F3681" s="18"/>
    </row>
    <row r="3682" spans="5:13" s="8" customFormat="1" ht="15.75">
      <c r="E3682" s="18"/>
      <c r="F3682" s="18"/>
      <c r="I3682" s="19"/>
      <c r="J3682" s="20"/>
      <c r="M3682" s="19"/>
    </row>
    <row r="3683" spans="5:13" s="8" customFormat="1" ht="15.75">
      <c r="E3683" s="18"/>
      <c r="F3683" s="18"/>
      <c r="G3683" s="10"/>
      <c r="H3683" s="10"/>
      <c r="I3683" s="10"/>
      <c r="J3683" s="10"/>
      <c r="K3683" s="19"/>
      <c r="M3683" s="19"/>
    </row>
    <row r="3684" spans="5:13" s="8" customFormat="1" ht="15.75">
      <c r="E3684" s="18"/>
      <c r="F3684" s="18"/>
      <c r="G3684" s="19"/>
      <c r="I3684" s="10"/>
      <c r="J3684" s="10"/>
      <c r="K3684" s="10"/>
      <c r="L3684" s="10"/>
      <c r="M3684" s="20"/>
    </row>
    <row r="3685" spans="5:13" s="8" customFormat="1" ht="15.75">
      <c r="E3685" s="18"/>
      <c r="F3685" s="18"/>
      <c r="G3685" s="19"/>
      <c r="I3685" s="10"/>
      <c r="J3685" s="10"/>
      <c r="K3685" s="10"/>
      <c r="L3685" s="10"/>
      <c r="M3685" s="19"/>
    </row>
    <row r="3686" spans="5:13" s="8" customFormat="1" ht="15.75">
      <c r="E3686" s="121"/>
      <c r="F3686" s="18"/>
      <c r="G3686" s="19"/>
      <c r="I3686" s="19"/>
      <c r="J3686" s="19"/>
      <c r="K3686" s="10"/>
      <c r="L3686" s="10"/>
      <c r="M3686" s="19"/>
    </row>
    <row r="3687" spans="5:13" s="8" customFormat="1" ht="15.75">
      <c r="E3687" s="121"/>
      <c r="F3687" s="18"/>
      <c r="G3687" s="19"/>
      <c r="K3687" s="10"/>
      <c r="L3687" s="10"/>
      <c r="M3687" s="19"/>
    </row>
    <row r="3688" spans="5:13" s="8" customFormat="1" ht="15.75">
      <c r="E3688" s="121"/>
      <c r="F3688" s="18"/>
      <c r="G3688" s="19"/>
      <c r="H3688" s="20"/>
      <c r="K3688" s="10"/>
      <c r="L3688" s="10"/>
      <c r="M3688" s="19"/>
    </row>
    <row r="3689" spans="5:13" s="8" customFormat="1" ht="15.75">
      <c r="E3689" s="18"/>
      <c r="F3689" s="18"/>
      <c r="G3689" s="19"/>
      <c r="H3689" s="20"/>
      <c r="I3689" s="10"/>
      <c r="J3689" s="10"/>
      <c r="K3689" s="10"/>
      <c r="L3689" s="10"/>
      <c r="M3689" s="19"/>
    </row>
    <row r="3690" spans="5:13" s="8" customFormat="1" ht="15.75">
      <c r="E3690" s="18"/>
      <c r="F3690" s="18"/>
      <c r="G3690" s="20"/>
      <c r="H3690" s="20"/>
      <c r="I3690" s="10"/>
      <c r="J3690" s="10"/>
      <c r="K3690" s="10"/>
      <c r="L3690" s="10"/>
      <c r="M3690" s="19"/>
    </row>
    <row r="3691" spans="5:13" s="8" customFormat="1" ht="15.75">
      <c r="E3691" s="18"/>
      <c r="F3691" s="18"/>
      <c r="G3691" s="19"/>
      <c r="H3691" s="20"/>
      <c r="K3691" s="10"/>
      <c r="L3691" s="10"/>
      <c r="M3691" s="19"/>
    </row>
    <row r="3692" spans="5:13" s="8" customFormat="1" ht="15.75">
      <c r="E3692" s="18"/>
      <c r="F3692" s="18"/>
    </row>
    <row r="3693" spans="5:13" s="8" customFormat="1" ht="15.75">
      <c r="E3693" s="18"/>
      <c r="F3693" s="18"/>
    </row>
    <row r="3694" spans="5:13" s="8" customFormat="1" ht="15.75">
      <c r="E3694" s="18"/>
      <c r="F3694" s="18"/>
      <c r="I3694" s="19"/>
      <c r="J3694" s="20"/>
      <c r="M3694" s="19"/>
    </row>
    <row r="3695" spans="5:13" s="8" customFormat="1" ht="15.75">
      <c r="E3695" s="18"/>
      <c r="F3695" s="18"/>
      <c r="G3695" s="10"/>
      <c r="H3695" s="10"/>
      <c r="I3695" s="10"/>
      <c r="J3695" s="10"/>
      <c r="K3695" s="19"/>
      <c r="M3695" s="19"/>
    </row>
    <row r="3696" spans="5:13" s="8" customFormat="1" ht="15.75">
      <c r="E3696" s="18"/>
      <c r="F3696" s="18"/>
      <c r="G3696" s="19"/>
      <c r="I3696" s="10"/>
      <c r="J3696" s="10"/>
      <c r="K3696" s="10"/>
      <c r="L3696" s="10"/>
      <c r="M3696" s="20"/>
    </row>
    <row r="3697" spans="1:13" s="8" customFormat="1" ht="15.75">
      <c r="E3697" s="18"/>
      <c r="F3697" s="18"/>
      <c r="G3697" s="19"/>
      <c r="I3697" s="10"/>
      <c r="J3697" s="10"/>
      <c r="K3697" s="10"/>
      <c r="L3697" s="10"/>
      <c r="M3697" s="19"/>
    </row>
    <row r="3698" spans="1:13" s="8" customFormat="1" ht="15.75">
      <c r="E3698" s="121"/>
      <c r="F3698" s="18"/>
      <c r="G3698" s="19"/>
      <c r="I3698" s="19"/>
      <c r="J3698" s="19"/>
      <c r="K3698" s="10"/>
      <c r="L3698" s="10"/>
      <c r="M3698" s="19"/>
    </row>
    <row r="3699" spans="1:13" s="8" customFormat="1" ht="15.75">
      <c r="E3699" s="121"/>
      <c r="F3699" s="18"/>
      <c r="G3699" s="19"/>
      <c r="K3699" s="10"/>
      <c r="L3699" s="10"/>
      <c r="M3699" s="19"/>
    </row>
    <row r="3700" spans="1:13" s="8" customFormat="1" ht="15.75">
      <c r="E3700" s="121"/>
      <c r="F3700" s="18"/>
      <c r="G3700" s="19"/>
      <c r="H3700" s="20"/>
      <c r="K3700" s="10"/>
      <c r="L3700" s="10"/>
      <c r="M3700" s="19"/>
    </row>
    <row r="3701" spans="1:13" s="8" customFormat="1" ht="15.75">
      <c r="E3701" s="18"/>
      <c r="F3701" s="18"/>
      <c r="G3701" s="19"/>
      <c r="H3701" s="20"/>
      <c r="I3701" s="10"/>
      <c r="J3701" s="10"/>
      <c r="K3701" s="10"/>
      <c r="L3701" s="10"/>
      <c r="M3701" s="19"/>
    </row>
    <row r="3702" spans="1:13" s="8" customFormat="1" ht="15.75">
      <c r="E3702" s="18"/>
      <c r="F3702" s="18"/>
      <c r="G3702" s="20"/>
      <c r="H3702" s="20"/>
      <c r="I3702" s="10"/>
      <c r="J3702" s="10"/>
      <c r="K3702" s="10"/>
      <c r="L3702" s="10"/>
      <c r="M3702" s="19"/>
    </row>
    <row r="3703" spans="1:13" s="8" customFormat="1" ht="15.75">
      <c r="E3703" s="18"/>
      <c r="F3703" s="18"/>
      <c r="G3703" s="19"/>
      <c r="H3703" s="20"/>
      <c r="K3703" s="10"/>
      <c r="L3703" s="10"/>
      <c r="M3703" s="19"/>
    </row>
    <row r="3704" spans="1:13" s="8" customFormat="1" ht="15.75">
      <c r="E3704" s="18"/>
      <c r="F3704" s="18"/>
    </row>
    <row r="3705" spans="1:13" s="8" customFormat="1" ht="15.75">
      <c r="C3705" s="87"/>
      <c r="E3705" s="18"/>
      <c r="F3705" s="18"/>
    </row>
    <row r="3706" spans="1:13" s="8" customFormat="1" ht="15.75">
      <c r="E3706" s="18"/>
      <c r="F3706" s="18"/>
      <c r="I3706" s="19"/>
      <c r="J3706" s="20"/>
      <c r="M3706" s="19"/>
    </row>
    <row r="3707" spans="1:13" s="8" customFormat="1" ht="15.75">
      <c r="E3707" s="18"/>
      <c r="F3707" s="18"/>
      <c r="G3707" s="10"/>
      <c r="H3707" s="10"/>
      <c r="I3707" s="10"/>
      <c r="J3707" s="10"/>
      <c r="K3707" s="19"/>
      <c r="M3707" s="19"/>
    </row>
    <row r="3708" spans="1:13" s="8" customFormat="1" ht="15.75">
      <c r="E3708" s="18"/>
      <c r="F3708" s="18"/>
      <c r="G3708" s="19"/>
      <c r="I3708" s="10"/>
      <c r="J3708" s="10"/>
      <c r="K3708" s="10"/>
      <c r="L3708" s="10"/>
      <c r="M3708" s="20"/>
    </row>
    <row r="3709" spans="1:13" s="8" customFormat="1" ht="15.75">
      <c r="E3709" s="18"/>
      <c r="F3709" s="18"/>
      <c r="G3709" s="19"/>
      <c r="I3709" s="10"/>
      <c r="J3709" s="10"/>
      <c r="K3709" s="10"/>
      <c r="L3709" s="10"/>
      <c r="M3709" s="19"/>
    </row>
    <row r="3710" spans="1:13" s="8" customFormat="1" ht="15.75">
      <c r="E3710" s="121"/>
      <c r="F3710" s="18"/>
      <c r="G3710" s="19"/>
      <c r="I3710" s="19"/>
      <c r="J3710" s="19"/>
      <c r="K3710" s="10"/>
      <c r="L3710" s="10"/>
      <c r="M3710" s="19"/>
    </row>
    <row r="3711" spans="1:13" s="11" customFormat="1">
      <c r="A3711" s="87"/>
      <c r="B3711" s="87"/>
      <c r="C3711" s="8"/>
      <c r="D3711" s="87"/>
      <c r="E3711" s="87"/>
      <c r="F3711" s="87"/>
      <c r="G3711" s="87"/>
      <c r="H3711" s="87"/>
      <c r="I3711" s="87"/>
      <c r="J3711" s="87"/>
      <c r="K3711" s="87"/>
      <c r="L3711" s="87"/>
      <c r="M3711" s="87"/>
    </row>
    <row r="3712" spans="1:13" s="8" customFormat="1" ht="15.75">
      <c r="E3712" s="121"/>
      <c r="F3712" s="18"/>
      <c r="G3712" s="19"/>
      <c r="K3712" s="10"/>
      <c r="L3712" s="10"/>
      <c r="M3712" s="19"/>
    </row>
    <row r="3713" spans="5:13" s="8" customFormat="1" ht="15.75">
      <c r="E3713" s="121"/>
      <c r="F3713" s="18"/>
      <c r="G3713" s="19"/>
      <c r="H3713" s="20"/>
      <c r="K3713" s="10"/>
      <c r="L3713" s="10"/>
      <c r="M3713" s="19"/>
    </row>
    <row r="3714" spans="5:13" s="8" customFormat="1" ht="15.75">
      <c r="E3714" s="18"/>
      <c r="F3714" s="18"/>
      <c r="G3714" s="19"/>
      <c r="H3714" s="20"/>
      <c r="I3714" s="10"/>
      <c r="J3714" s="10"/>
      <c r="K3714" s="10"/>
      <c r="L3714" s="10"/>
      <c r="M3714" s="19"/>
    </row>
    <row r="3715" spans="5:13" s="8" customFormat="1" ht="15.75">
      <c r="E3715" s="18"/>
      <c r="F3715" s="18"/>
      <c r="G3715" s="20"/>
      <c r="H3715" s="20"/>
      <c r="I3715" s="10"/>
      <c r="J3715" s="10"/>
      <c r="K3715" s="10"/>
      <c r="L3715" s="10"/>
      <c r="M3715" s="19"/>
    </row>
    <row r="3716" spans="5:13" s="8" customFormat="1" ht="15.75">
      <c r="E3716" s="18"/>
      <c r="F3716" s="18"/>
      <c r="G3716" s="19"/>
      <c r="H3716" s="20"/>
      <c r="K3716" s="10"/>
      <c r="L3716" s="10"/>
      <c r="M3716" s="19"/>
    </row>
    <row r="3717" spans="5:13" s="8" customFormat="1" ht="15.75">
      <c r="E3717" s="18"/>
      <c r="F3717" s="18"/>
    </row>
    <row r="3718" spans="5:13" s="8" customFormat="1" ht="15.75">
      <c r="E3718" s="18"/>
      <c r="F3718" s="18"/>
    </row>
    <row r="3719" spans="5:13" s="8" customFormat="1" ht="15.75">
      <c r="E3719" s="18"/>
      <c r="F3719" s="18"/>
      <c r="I3719" s="19"/>
      <c r="J3719" s="20"/>
      <c r="M3719" s="19"/>
    </row>
    <row r="3720" spans="5:13" s="8" customFormat="1" ht="15.75">
      <c r="E3720" s="18"/>
      <c r="F3720" s="18"/>
      <c r="G3720" s="10"/>
      <c r="H3720" s="10"/>
      <c r="I3720" s="10"/>
      <c r="J3720" s="10"/>
      <c r="K3720" s="19"/>
      <c r="M3720" s="19"/>
    </row>
    <row r="3721" spans="5:13" s="8" customFormat="1" ht="15.75">
      <c r="E3721" s="18"/>
      <c r="F3721" s="18"/>
      <c r="G3721" s="19"/>
      <c r="I3721" s="10"/>
      <c r="J3721" s="10"/>
      <c r="K3721" s="10"/>
      <c r="L3721" s="10"/>
      <c r="M3721" s="20"/>
    </row>
    <row r="3722" spans="5:13" s="8" customFormat="1" ht="15.75">
      <c r="E3722" s="18"/>
      <c r="F3722" s="18"/>
      <c r="G3722" s="19"/>
      <c r="I3722" s="10"/>
      <c r="J3722" s="10"/>
      <c r="K3722" s="10"/>
      <c r="L3722" s="10"/>
      <c r="M3722" s="19"/>
    </row>
    <row r="3723" spans="5:13" s="8" customFormat="1" ht="15.75">
      <c r="E3723" s="121"/>
      <c r="F3723" s="18"/>
      <c r="G3723" s="19"/>
      <c r="I3723" s="19"/>
      <c r="J3723" s="19"/>
      <c r="K3723" s="10"/>
      <c r="L3723" s="10"/>
      <c r="M3723" s="19"/>
    </row>
    <row r="3724" spans="5:13" s="8" customFormat="1" ht="15.75">
      <c r="E3724" s="121"/>
      <c r="F3724" s="18"/>
      <c r="G3724" s="19"/>
      <c r="K3724" s="10"/>
      <c r="L3724" s="10"/>
      <c r="M3724" s="19"/>
    </row>
    <row r="3725" spans="5:13" s="8" customFormat="1" ht="15.75">
      <c r="E3725" s="121"/>
      <c r="F3725" s="18"/>
      <c r="G3725" s="19"/>
      <c r="H3725" s="20"/>
      <c r="K3725" s="10"/>
      <c r="L3725" s="10"/>
      <c r="M3725" s="19"/>
    </row>
    <row r="3726" spans="5:13" s="8" customFormat="1" ht="15.75">
      <c r="E3726" s="18"/>
      <c r="F3726" s="18"/>
      <c r="G3726" s="19"/>
      <c r="H3726" s="20"/>
      <c r="I3726" s="10"/>
      <c r="J3726" s="10"/>
      <c r="K3726" s="10"/>
      <c r="L3726" s="10"/>
      <c r="M3726" s="19"/>
    </row>
    <row r="3727" spans="5:13" s="8" customFormat="1" ht="15.75">
      <c r="E3727" s="18"/>
      <c r="F3727" s="18"/>
      <c r="G3727" s="20"/>
      <c r="H3727" s="20"/>
      <c r="I3727" s="10"/>
      <c r="J3727" s="10"/>
      <c r="K3727" s="10"/>
      <c r="L3727" s="10"/>
      <c r="M3727" s="19"/>
    </row>
    <row r="3728" spans="5:13" s="8" customFormat="1" ht="15.75">
      <c r="E3728" s="18"/>
      <c r="F3728" s="18"/>
      <c r="G3728" s="19"/>
      <c r="H3728" s="20"/>
      <c r="K3728" s="10"/>
      <c r="L3728" s="10"/>
      <c r="M3728" s="19"/>
    </row>
    <row r="3729" spans="1:13" s="8" customFormat="1" ht="15.75">
      <c r="E3729" s="18"/>
      <c r="F3729" s="18"/>
    </row>
    <row r="3730" spans="1:13" s="8" customFormat="1" ht="15.75">
      <c r="E3730" s="18"/>
      <c r="F3730" s="18"/>
    </row>
    <row r="3731" spans="1:13" s="8" customFormat="1" ht="15.75">
      <c r="E3731" s="18"/>
      <c r="F3731" s="18"/>
      <c r="I3731" s="19"/>
      <c r="J3731" s="20"/>
      <c r="M3731" s="19"/>
    </row>
    <row r="3732" spans="1:13" s="8" customFormat="1" ht="15.75">
      <c r="E3732" s="18"/>
      <c r="F3732" s="18"/>
      <c r="G3732" s="10"/>
      <c r="H3732" s="10"/>
      <c r="I3732" s="10"/>
      <c r="J3732" s="10"/>
      <c r="K3732" s="19"/>
      <c r="M3732" s="19"/>
    </row>
    <row r="3733" spans="1:13" s="8" customFormat="1" ht="15.75">
      <c r="E3733" s="18"/>
      <c r="F3733" s="18"/>
      <c r="G3733" s="19"/>
      <c r="I3733" s="10"/>
      <c r="J3733" s="10"/>
      <c r="K3733" s="10"/>
      <c r="L3733" s="10"/>
      <c r="M3733" s="20"/>
    </row>
    <row r="3734" spans="1:13" s="8" customFormat="1" ht="15.75">
      <c r="E3734" s="18"/>
      <c r="F3734" s="18"/>
      <c r="G3734" s="19"/>
      <c r="I3734" s="10"/>
      <c r="J3734" s="10"/>
      <c r="K3734" s="10"/>
      <c r="L3734" s="10"/>
      <c r="M3734" s="19"/>
    </row>
    <row r="3735" spans="1:13" s="8" customFormat="1" ht="15.75">
      <c r="E3735" s="121"/>
      <c r="F3735" s="18"/>
      <c r="G3735" s="19"/>
      <c r="I3735" s="19"/>
      <c r="J3735" s="19"/>
      <c r="K3735" s="10"/>
      <c r="L3735" s="10"/>
      <c r="M3735" s="19"/>
    </row>
    <row r="3736" spans="1:13" s="8" customFormat="1" ht="15.75">
      <c r="E3736" s="121"/>
      <c r="F3736" s="18"/>
      <c r="G3736" s="19"/>
      <c r="K3736" s="10"/>
      <c r="L3736" s="10"/>
      <c r="M3736" s="19"/>
    </row>
    <row r="3737" spans="1:13" s="8" customFormat="1" ht="15.75">
      <c r="E3737" s="121"/>
      <c r="F3737" s="18"/>
      <c r="G3737" s="19"/>
      <c r="H3737" s="20"/>
      <c r="K3737" s="10"/>
      <c r="L3737" s="10"/>
      <c r="M3737" s="19"/>
    </row>
    <row r="3738" spans="1:13" s="8" customFormat="1" ht="15.75">
      <c r="E3738" s="18"/>
      <c r="F3738" s="18"/>
      <c r="G3738" s="19"/>
      <c r="H3738" s="20"/>
      <c r="I3738" s="10"/>
      <c r="J3738" s="10"/>
      <c r="K3738" s="10"/>
      <c r="L3738" s="10"/>
      <c r="M3738" s="19"/>
    </row>
    <row r="3739" spans="1:13" s="8" customFormat="1" ht="15.75">
      <c r="E3739" s="18"/>
      <c r="F3739" s="18"/>
      <c r="G3739" s="20"/>
      <c r="H3739" s="20"/>
      <c r="I3739" s="10"/>
      <c r="J3739" s="10"/>
      <c r="K3739" s="10"/>
      <c r="L3739" s="10"/>
      <c r="M3739" s="19"/>
    </row>
    <row r="3740" spans="1:13" s="8" customFormat="1" ht="15.75">
      <c r="E3740" s="18"/>
      <c r="F3740" s="18"/>
      <c r="G3740" s="19"/>
      <c r="H3740" s="20"/>
      <c r="K3740" s="10"/>
      <c r="L3740" s="10"/>
      <c r="M3740" s="19"/>
    </row>
    <row r="3741" spans="1:13" s="8" customFormat="1" ht="15.75">
      <c r="E3741" s="18"/>
      <c r="F3741" s="18"/>
    </row>
    <row r="3742" spans="1:13" s="11" customFormat="1">
      <c r="A3742" s="8"/>
      <c r="B3742" s="8"/>
      <c r="C3742" s="87"/>
      <c r="D3742" s="8"/>
      <c r="E3742" s="18"/>
      <c r="F3742" s="121"/>
      <c r="G3742" s="8"/>
      <c r="H3742" s="118"/>
      <c r="I3742" s="19"/>
      <c r="J3742" s="118"/>
      <c r="K3742" s="8"/>
      <c r="L3742" s="118"/>
      <c r="M3742" s="118"/>
    </row>
    <row r="3743" spans="1:13" s="11" customFormat="1">
      <c r="A3743" s="8"/>
      <c r="B3743" s="8"/>
      <c r="C3743" s="8"/>
      <c r="D3743" s="8"/>
      <c r="E3743" s="18"/>
      <c r="F3743" s="18"/>
      <c r="G3743" s="8"/>
      <c r="H3743" s="118"/>
      <c r="I3743" s="19"/>
      <c r="J3743" s="118"/>
      <c r="K3743" s="8"/>
      <c r="L3743" s="118"/>
      <c r="M3743" s="118"/>
    </row>
    <row r="3744" spans="1:13" s="11" customFormat="1">
      <c r="A3744" s="8"/>
      <c r="B3744" s="8"/>
      <c r="C3744" s="8"/>
      <c r="D3744" s="8"/>
      <c r="E3744" s="18"/>
      <c r="F3744" s="121"/>
      <c r="G3744" s="8"/>
      <c r="H3744" s="118"/>
      <c r="I3744" s="19"/>
      <c r="J3744" s="118"/>
      <c r="K3744" s="8"/>
      <c r="L3744" s="118"/>
      <c r="M3744" s="118"/>
    </row>
    <row r="3745" spans="1:13" s="11" customFormat="1">
      <c r="A3745" s="8"/>
      <c r="B3745" s="8"/>
      <c r="C3745" s="8"/>
      <c r="D3745" s="8"/>
      <c r="E3745" s="18"/>
      <c r="F3745" s="18"/>
      <c r="G3745" s="8"/>
      <c r="H3745" s="118"/>
      <c r="I3745" s="19"/>
      <c r="J3745" s="118"/>
      <c r="K3745" s="8"/>
      <c r="L3745" s="118"/>
      <c r="M3745" s="118"/>
    </row>
    <row r="3746" spans="1:13" s="11" customFormat="1">
      <c r="A3746" s="8"/>
      <c r="B3746" s="8"/>
      <c r="C3746" s="8"/>
      <c r="D3746" s="8"/>
      <c r="E3746" s="8"/>
      <c r="F3746" s="8"/>
      <c r="G3746" s="8"/>
      <c r="H3746" s="118"/>
      <c r="I3746" s="8"/>
      <c r="J3746" s="118"/>
      <c r="K3746" s="8"/>
      <c r="L3746" s="118"/>
      <c r="M3746" s="118"/>
    </row>
    <row r="3747" spans="1:13" s="11" customFormat="1">
      <c r="A3747" s="87"/>
      <c r="B3747" s="87"/>
      <c r="C3747" s="127"/>
      <c r="D3747" s="87"/>
      <c r="E3747" s="87"/>
      <c r="F3747" s="87"/>
      <c r="G3747" s="87"/>
      <c r="H3747" s="87"/>
      <c r="I3747" s="87"/>
      <c r="J3747" s="87"/>
      <c r="K3747" s="87"/>
      <c r="L3747" s="87"/>
      <c r="M3747" s="87"/>
    </row>
    <row r="3748" spans="1:13" s="11" customFormat="1">
      <c r="A3748" s="8"/>
      <c r="B3748" s="8"/>
      <c r="C3748" s="8"/>
      <c r="D3748" s="8"/>
      <c r="E3748" s="18"/>
      <c r="F3748" s="18"/>
      <c r="G3748" s="8"/>
      <c r="H3748" s="118"/>
      <c r="I3748" s="19"/>
      <c r="J3748" s="118"/>
      <c r="K3748" s="8"/>
      <c r="L3748" s="118"/>
      <c r="M3748" s="118"/>
    </row>
    <row r="3749" spans="1:13" s="11" customFormat="1">
      <c r="A3749" s="8"/>
      <c r="B3749" s="8"/>
      <c r="C3749" s="8"/>
      <c r="D3749" s="8"/>
      <c r="E3749" s="18"/>
      <c r="F3749" s="18"/>
      <c r="G3749" s="8"/>
      <c r="H3749" s="8"/>
      <c r="I3749" s="19"/>
      <c r="J3749" s="118"/>
      <c r="K3749" s="8"/>
      <c r="L3749" s="8"/>
      <c r="M3749" s="118"/>
    </row>
    <row r="3750" spans="1:13" s="11" customFormat="1">
      <c r="A3750" s="8"/>
      <c r="B3750" s="8"/>
      <c r="C3750" s="8"/>
      <c r="D3750" s="8"/>
      <c r="E3750" s="18"/>
      <c r="F3750" s="18"/>
      <c r="G3750" s="8"/>
      <c r="H3750" s="118"/>
      <c r="I3750" s="19"/>
      <c r="J3750" s="118"/>
      <c r="K3750" s="8"/>
      <c r="L3750" s="118"/>
      <c r="M3750" s="118"/>
    </row>
    <row r="3751" spans="1:13" s="11" customFormat="1">
      <c r="A3751" s="8"/>
      <c r="B3751" s="8"/>
      <c r="C3751" s="8"/>
      <c r="D3751" s="8"/>
      <c r="E3751" s="18"/>
      <c r="F3751" s="18"/>
      <c r="G3751" s="8"/>
      <c r="H3751" s="118"/>
      <c r="I3751" s="19"/>
      <c r="J3751" s="118"/>
      <c r="K3751" s="8"/>
      <c r="L3751" s="118"/>
      <c r="M3751" s="118"/>
    </row>
    <row r="3752" spans="1:13" s="11" customFormat="1">
      <c r="A3752" s="8"/>
      <c r="B3752" s="8"/>
      <c r="C3752" s="8"/>
      <c r="D3752" s="8"/>
      <c r="E3752" s="18"/>
      <c r="F3752" s="18"/>
      <c r="G3752" s="8"/>
      <c r="H3752" s="118"/>
      <c r="I3752" s="19"/>
      <c r="J3752" s="118"/>
      <c r="K3752" s="8"/>
      <c r="L3752" s="118"/>
      <c r="M3752" s="118"/>
    </row>
    <row r="3753" spans="1:13" s="11" customFormat="1">
      <c r="A3753" s="8"/>
      <c r="B3753" s="8"/>
      <c r="C3753" s="8"/>
      <c r="D3753" s="8"/>
      <c r="E3753" s="18"/>
      <c r="F3753" s="18"/>
      <c r="G3753" s="8"/>
      <c r="H3753" s="8"/>
      <c r="I3753" s="8"/>
      <c r="J3753" s="8"/>
      <c r="K3753" s="8"/>
      <c r="L3753" s="8"/>
      <c r="M3753" s="8"/>
    </row>
    <row r="3754" spans="1:13" s="11" customFormat="1">
      <c r="A3754" s="8"/>
      <c r="B3754" s="8"/>
      <c r="C3754" s="8"/>
      <c r="D3754" s="8"/>
      <c r="E3754" s="18"/>
      <c r="F3754" s="18"/>
      <c r="G3754" s="8"/>
      <c r="H3754" s="8"/>
      <c r="I3754" s="8"/>
      <c r="J3754" s="8"/>
      <c r="K3754" s="8"/>
      <c r="L3754" s="8"/>
      <c r="M3754" s="8"/>
    </row>
    <row r="3755" spans="1:13" s="8" customFormat="1" ht="15.75">
      <c r="E3755" s="18"/>
      <c r="F3755" s="18"/>
    </row>
    <row r="3756" spans="1:13" s="8" customFormat="1" ht="15.75">
      <c r="E3756" s="18"/>
      <c r="F3756" s="18"/>
      <c r="I3756" s="19"/>
      <c r="J3756" s="20"/>
      <c r="M3756" s="19"/>
    </row>
    <row r="3757" spans="1:13" s="8" customFormat="1" ht="15.75">
      <c r="E3757" s="18"/>
      <c r="F3757" s="18"/>
      <c r="G3757" s="10"/>
      <c r="H3757" s="10"/>
      <c r="I3757" s="10"/>
      <c r="J3757" s="10"/>
      <c r="K3757" s="19"/>
      <c r="M3757" s="19"/>
    </row>
    <row r="3758" spans="1:13" s="8" customFormat="1" ht="15.75">
      <c r="E3758" s="18"/>
      <c r="F3758" s="18"/>
      <c r="G3758" s="19"/>
      <c r="I3758" s="10"/>
      <c r="J3758" s="10"/>
      <c r="K3758" s="10"/>
      <c r="L3758" s="10"/>
      <c r="M3758" s="20"/>
    </row>
    <row r="3759" spans="1:13" s="8" customFormat="1" ht="15.75">
      <c r="C3759" s="127"/>
      <c r="E3759" s="18"/>
      <c r="F3759" s="18"/>
      <c r="G3759" s="19"/>
      <c r="I3759" s="10"/>
      <c r="J3759" s="10"/>
      <c r="K3759" s="10"/>
      <c r="L3759" s="10"/>
      <c r="M3759" s="19"/>
    </row>
    <row r="3760" spans="1:13" s="8" customFormat="1" ht="15.75">
      <c r="E3760" s="121"/>
      <c r="F3760" s="18"/>
      <c r="G3760" s="19"/>
      <c r="I3760" s="19"/>
      <c r="J3760" s="19"/>
      <c r="K3760" s="10"/>
      <c r="L3760" s="10"/>
      <c r="M3760" s="19"/>
    </row>
    <row r="3761" spans="1:13" s="8" customFormat="1" ht="15.75">
      <c r="E3761" s="121"/>
      <c r="F3761" s="18"/>
      <c r="G3761" s="19"/>
      <c r="K3761" s="10"/>
      <c r="L3761" s="10"/>
      <c r="M3761" s="19"/>
    </row>
    <row r="3762" spans="1:13" s="8" customFormat="1" ht="15.75">
      <c r="E3762" s="121"/>
      <c r="F3762" s="18"/>
      <c r="G3762" s="19"/>
      <c r="H3762" s="20"/>
      <c r="K3762" s="10"/>
      <c r="L3762" s="10"/>
      <c r="M3762" s="19"/>
    </row>
    <row r="3763" spans="1:13" s="8" customFormat="1" ht="15.75">
      <c r="B3763" s="132"/>
      <c r="E3763" s="18"/>
      <c r="F3763" s="18"/>
      <c r="G3763" s="19"/>
      <c r="H3763" s="20"/>
      <c r="I3763" s="10"/>
      <c r="J3763" s="10"/>
      <c r="K3763" s="10"/>
      <c r="L3763" s="10"/>
      <c r="M3763" s="19"/>
    </row>
    <row r="3764" spans="1:13" s="8" customFormat="1" ht="15.75">
      <c r="E3764" s="122"/>
      <c r="F3764" s="18"/>
      <c r="G3764" s="20"/>
      <c r="H3764" s="20"/>
      <c r="K3764" s="10"/>
      <c r="L3764" s="10"/>
      <c r="M3764" s="19"/>
    </row>
    <row r="3765" spans="1:13" s="8" customFormat="1" ht="15.75">
      <c r="E3765" s="18"/>
      <c r="F3765" s="18"/>
      <c r="G3765" s="19"/>
      <c r="H3765" s="20"/>
      <c r="K3765" s="10"/>
      <c r="L3765" s="10"/>
      <c r="M3765" s="19"/>
    </row>
    <row r="3766" spans="1:13" s="11" customFormat="1">
      <c r="A3766" s="8"/>
      <c r="B3766" s="8"/>
      <c r="C3766" s="8"/>
      <c r="D3766" s="8"/>
      <c r="E3766" s="18"/>
      <c r="F3766" s="18"/>
      <c r="G3766" s="8"/>
      <c r="H3766" s="8"/>
      <c r="I3766" s="8"/>
      <c r="J3766" s="8"/>
      <c r="K3766" s="8"/>
      <c r="L3766" s="8"/>
      <c r="M3766" s="8"/>
    </row>
    <row r="3767" spans="1:13" s="8" customFormat="1" ht="15.75">
      <c r="E3767" s="18"/>
      <c r="F3767" s="18"/>
    </row>
    <row r="3768" spans="1:13" s="8" customFormat="1" ht="15.75">
      <c r="E3768" s="18"/>
      <c r="F3768" s="18"/>
      <c r="I3768" s="19"/>
      <c r="J3768" s="20"/>
      <c r="M3768" s="19"/>
    </row>
    <row r="3769" spans="1:13" s="8" customFormat="1" ht="15.75">
      <c r="E3769" s="18"/>
      <c r="F3769" s="18"/>
      <c r="G3769" s="10"/>
      <c r="H3769" s="10"/>
      <c r="I3769" s="10"/>
      <c r="J3769" s="10"/>
      <c r="K3769" s="19"/>
      <c r="M3769" s="19"/>
    </row>
    <row r="3770" spans="1:13" s="8" customFormat="1" ht="15.75">
      <c r="E3770" s="18"/>
      <c r="F3770" s="18"/>
      <c r="G3770" s="19"/>
      <c r="I3770" s="10"/>
      <c r="J3770" s="10"/>
      <c r="K3770" s="10"/>
      <c r="L3770" s="10"/>
      <c r="M3770" s="20"/>
    </row>
    <row r="3771" spans="1:13" s="8" customFormat="1" ht="15.75">
      <c r="E3771" s="18"/>
      <c r="F3771" s="18"/>
      <c r="G3771" s="19"/>
      <c r="I3771" s="10"/>
      <c r="J3771" s="10"/>
      <c r="K3771" s="10"/>
      <c r="L3771" s="10"/>
      <c r="M3771" s="19"/>
    </row>
    <row r="3772" spans="1:13" s="8" customFormat="1" ht="15.75">
      <c r="C3772" s="127"/>
      <c r="E3772" s="121"/>
      <c r="F3772" s="18"/>
      <c r="G3772" s="19"/>
      <c r="I3772" s="19"/>
      <c r="J3772" s="19"/>
      <c r="K3772" s="10"/>
      <c r="L3772" s="10"/>
      <c r="M3772" s="19"/>
    </row>
    <row r="3773" spans="1:13" s="8" customFormat="1" ht="15.75">
      <c r="E3773" s="121"/>
      <c r="F3773" s="18"/>
      <c r="G3773" s="19"/>
      <c r="K3773" s="10"/>
      <c r="L3773" s="10"/>
      <c r="M3773" s="19"/>
    </row>
    <row r="3774" spans="1:13" s="8" customFormat="1" ht="15.75">
      <c r="E3774" s="121"/>
      <c r="F3774" s="18"/>
      <c r="G3774" s="19"/>
      <c r="H3774" s="20"/>
      <c r="K3774" s="10"/>
      <c r="L3774" s="10"/>
      <c r="M3774" s="19"/>
    </row>
    <row r="3775" spans="1:13" s="8" customFormat="1" ht="15.75">
      <c r="B3775" s="132"/>
      <c r="E3775" s="18"/>
      <c r="F3775" s="18"/>
      <c r="G3775" s="19"/>
      <c r="H3775" s="20"/>
      <c r="I3775" s="10"/>
      <c r="J3775" s="10"/>
      <c r="K3775" s="10"/>
      <c r="L3775" s="10"/>
      <c r="M3775" s="19"/>
    </row>
    <row r="3776" spans="1:13" s="8" customFormat="1" ht="15.75">
      <c r="E3776" s="122"/>
      <c r="F3776" s="18"/>
      <c r="G3776" s="20"/>
      <c r="H3776" s="20"/>
      <c r="K3776" s="10"/>
      <c r="L3776" s="10"/>
      <c r="M3776" s="19"/>
    </row>
    <row r="3777" spans="1:13" s="8" customFormat="1" ht="15.75">
      <c r="E3777" s="18"/>
      <c r="F3777" s="18"/>
      <c r="G3777" s="19"/>
      <c r="H3777" s="20"/>
      <c r="K3777" s="10"/>
      <c r="L3777" s="10"/>
      <c r="M3777" s="19"/>
    </row>
    <row r="3778" spans="1:13" s="11" customFormat="1">
      <c r="A3778" s="8"/>
      <c r="B3778" s="8"/>
      <c r="C3778" s="8"/>
      <c r="D3778" s="8"/>
      <c r="E3778" s="18"/>
      <c r="F3778" s="18"/>
      <c r="G3778" s="8"/>
      <c r="H3778" s="8"/>
      <c r="I3778" s="8"/>
      <c r="J3778" s="8"/>
      <c r="K3778" s="8"/>
      <c r="L3778" s="8"/>
      <c r="M3778" s="8"/>
    </row>
    <row r="3779" spans="1:13" s="8" customFormat="1" ht="15.75">
      <c r="C3779" s="87"/>
      <c r="E3779" s="18"/>
      <c r="F3779" s="18"/>
    </row>
    <row r="3780" spans="1:13" s="8" customFormat="1" ht="15.75">
      <c r="E3780" s="18"/>
      <c r="F3780" s="18"/>
      <c r="I3780" s="19"/>
      <c r="J3780" s="20"/>
      <c r="M3780" s="19"/>
    </row>
    <row r="3781" spans="1:13" s="8" customFormat="1" ht="15.75">
      <c r="E3781" s="18"/>
      <c r="F3781" s="18"/>
      <c r="G3781" s="10"/>
      <c r="H3781" s="10"/>
      <c r="I3781" s="10"/>
      <c r="J3781" s="10"/>
      <c r="K3781" s="19"/>
      <c r="M3781" s="19"/>
    </row>
    <row r="3782" spans="1:13" s="8" customFormat="1" ht="15.75">
      <c r="E3782" s="18"/>
      <c r="F3782" s="18"/>
      <c r="G3782" s="19"/>
      <c r="I3782" s="10"/>
      <c r="J3782" s="10"/>
      <c r="K3782" s="10"/>
      <c r="L3782" s="10"/>
      <c r="M3782" s="20"/>
    </row>
    <row r="3783" spans="1:13" s="11" customFormat="1">
      <c r="A3783" s="87"/>
      <c r="B3783" s="87"/>
      <c r="C3783" s="8"/>
      <c r="D3783" s="87"/>
      <c r="E3783" s="87"/>
      <c r="F3783" s="87"/>
      <c r="G3783" s="87"/>
      <c r="H3783" s="87"/>
      <c r="I3783" s="87"/>
      <c r="J3783" s="87"/>
      <c r="K3783" s="87"/>
      <c r="L3783" s="87"/>
      <c r="M3783" s="87"/>
    </row>
    <row r="3784" spans="1:13" s="8" customFormat="1" ht="15.75">
      <c r="E3784" s="18"/>
      <c r="F3784" s="18"/>
      <c r="G3784" s="19"/>
      <c r="I3784" s="10"/>
      <c r="J3784" s="10"/>
      <c r="K3784" s="10"/>
      <c r="L3784" s="10"/>
      <c r="M3784" s="19"/>
    </row>
    <row r="3785" spans="1:13" s="8" customFormat="1" ht="15.75">
      <c r="E3785" s="121"/>
      <c r="F3785" s="18"/>
      <c r="G3785" s="19"/>
      <c r="I3785" s="19"/>
      <c r="J3785" s="19"/>
      <c r="K3785" s="10"/>
      <c r="L3785" s="10"/>
      <c r="M3785" s="19"/>
    </row>
    <row r="3786" spans="1:13" s="8" customFormat="1" ht="15.75">
      <c r="E3786" s="121"/>
      <c r="F3786" s="18"/>
      <c r="G3786" s="19"/>
      <c r="K3786" s="10"/>
      <c r="L3786" s="10"/>
      <c r="M3786" s="19"/>
    </row>
    <row r="3787" spans="1:13" s="8" customFormat="1" ht="15.75">
      <c r="E3787" s="121"/>
      <c r="F3787" s="18"/>
      <c r="G3787" s="19"/>
      <c r="H3787" s="20"/>
      <c r="K3787" s="10"/>
      <c r="L3787" s="10"/>
      <c r="M3787" s="19"/>
    </row>
    <row r="3788" spans="1:13" s="8" customFormat="1" ht="15.75">
      <c r="B3788" s="132"/>
      <c r="E3788" s="18"/>
      <c r="F3788" s="18"/>
      <c r="G3788" s="19"/>
      <c r="H3788" s="20"/>
      <c r="I3788" s="10"/>
      <c r="J3788" s="10"/>
      <c r="K3788" s="10"/>
      <c r="L3788" s="10"/>
      <c r="M3788" s="19"/>
    </row>
    <row r="3789" spans="1:13" s="8" customFormat="1" ht="15.75">
      <c r="E3789" s="122"/>
      <c r="F3789" s="18"/>
      <c r="G3789" s="20"/>
      <c r="H3789" s="20"/>
      <c r="K3789" s="10"/>
      <c r="L3789" s="10"/>
      <c r="M3789" s="19"/>
    </row>
    <row r="3790" spans="1:13" s="8" customFormat="1" ht="15.75">
      <c r="E3790" s="18"/>
      <c r="F3790" s="18"/>
      <c r="G3790" s="19"/>
      <c r="H3790" s="20"/>
      <c r="K3790" s="10"/>
      <c r="L3790" s="10"/>
      <c r="M3790" s="19"/>
    </row>
    <row r="3791" spans="1:13" s="11" customFormat="1">
      <c r="A3791" s="8"/>
      <c r="B3791" s="8"/>
      <c r="C3791" s="8"/>
      <c r="D3791" s="8"/>
      <c r="E3791" s="18"/>
      <c r="F3791" s="18"/>
      <c r="G3791" s="8"/>
      <c r="H3791" s="8"/>
      <c r="I3791" s="8"/>
      <c r="J3791" s="8"/>
      <c r="K3791" s="8"/>
      <c r="L3791" s="8"/>
      <c r="M3791" s="8"/>
    </row>
    <row r="3792" spans="1:13" s="8" customFormat="1" ht="15.75">
      <c r="E3792" s="18"/>
      <c r="F3792" s="18"/>
    </row>
    <row r="3793" spans="1:13" s="8" customFormat="1" ht="15.75">
      <c r="E3793" s="18"/>
      <c r="F3793" s="18"/>
      <c r="I3793" s="19"/>
      <c r="J3793" s="20"/>
      <c r="M3793" s="19"/>
    </row>
    <row r="3794" spans="1:13" s="8" customFormat="1" ht="15.75">
      <c r="E3794" s="18"/>
      <c r="F3794" s="18"/>
      <c r="G3794" s="10"/>
      <c r="H3794" s="10"/>
      <c r="I3794" s="10"/>
      <c r="J3794" s="10"/>
      <c r="K3794" s="19"/>
      <c r="M3794" s="19"/>
    </row>
    <row r="3795" spans="1:13" s="8" customFormat="1" ht="15.75">
      <c r="E3795" s="18"/>
      <c r="F3795" s="18"/>
      <c r="G3795" s="19"/>
      <c r="I3795" s="10"/>
      <c r="J3795" s="10"/>
      <c r="K3795" s="10"/>
      <c r="L3795" s="10"/>
      <c r="M3795" s="20"/>
    </row>
    <row r="3796" spans="1:13" s="8" customFormat="1" ht="15.75">
      <c r="E3796" s="18"/>
      <c r="F3796" s="18"/>
      <c r="G3796" s="19"/>
      <c r="I3796" s="10"/>
      <c r="J3796" s="10"/>
      <c r="K3796" s="10"/>
      <c r="L3796" s="10"/>
      <c r="M3796" s="19"/>
    </row>
    <row r="3797" spans="1:13" s="8" customFormat="1" ht="15.75">
      <c r="E3797" s="121"/>
      <c r="F3797" s="18"/>
      <c r="G3797" s="19"/>
      <c r="I3797" s="19"/>
      <c r="J3797" s="19"/>
      <c r="K3797" s="10"/>
      <c r="L3797" s="10"/>
      <c r="M3797" s="19"/>
    </row>
    <row r="3798" spans="1:13" s="8" customFormat="1" ht="15.75">
      <c r="E3798" s="121"/>
      <c r="F3798" s="18"/>
      <c r="G3798" s="19"/>
      <c r="K3798" s="10"/>
      <c r="L3798" s="10"/>
      <c r="M3798" s="19"/>
    </row>
    <row r="3799" spans="1:13" s="8" customFormat="1" ht="15.75">
      <c r="E3799" s="121"/>
      <c r="F3799" s="18"/>
      <c r="G3799" s="19"/>
      <c r="H3799" s="20"/>
      <c r="K3799" s="10"/>
      <c r="L3799" s="10"/>
      <c r="M3799" s="19"/>
    </row>
    <row r="3800" spans="1:13" s="8" customFormat="1" ht="15.75">
      <c r="B3800" s="132"/>
      <c r="E3800" s="18"/>
      <c r="F3800" s="18"/>
      <c r="G3800" s="19"/>
      <c r="H3800" s="20"/>
      <c r="I3800" s="10"/>
      <c r="J3800" s="10"/>
      <c r="K3800" s="10"/>
      <c r="L3800" s="10"/>
      <c r="M3800" s="19"/>
    </row>
    <row r="3801" spans="1:13" s="8" customFormat="1" ht="15.75">
      <c r="E3801" s="122"/>
      <c r="F3801" s="18"/>
      <c r="G3801" s="20"/>
      <c r="H3801" s="20"/>
      <c r="K3801" s="10"/>
      <c r="L3801" s="10"/>
      <c r="M3801" s="19"/>
    </row>
    <row r="3802" spans="1:13" s="8" customFormat="1" ht="15.75">
      <c r="E3802" s="18"/>
      <c r="F3802" s="18"/>
      <c r="G3802" s="19"/>
      <c r="H3802" s="20"/>
      <c r="K3802" s="10"/>
      <c r="L3802" s="10"/>
      <c r="M3802" s="19"/>
    </row>
    <row r="3803" spans="1:13" s="11" customFormat="1">
      <c r="A3803" s="8"/>
      <c r="B3803" s="8"/>
      <c r="C3803" s="8"/>
      <c r="D3803" s="8"/>
      <c r="E3803" s="18"/>
      <c r="F3803" s="18"/>
      <c r="G3803" s="8"/>
      <c r="H3803" s="8"/>
      <c r="I3803" s="8"/>
      <c r="J3803" s="8"/>
      <c r="K3803" s="8"/>
      <c r="L3803" s="8"/>
      <c r="M3803" s="8"/>
    </row>
    <row r="3804" spans="1:13" s="8" customFormat="1" ht="15.75">
      <c r="E3804" s="18"/>
      <c r="F3804" s="18"/>
    </row>
    <row r="3805" spans="1:13" s="8" customFormat="1" ht="15.75">
      <c r="E3805" s="18"/>
      <c r="F3805" s="18"/>
      <c r="I3805" s="19"/>
      <c r="J3805" s="20"/>
      <c r="M3805" s="19"/>
    </row>
    <row r="3806" spans="1:13" s="8" customFormat="1" ht="15.75">
      <c r="E3806" s="18"/>
      <c r="F3806" s="18"/>
      <c r="G3806" s="10"/>
      <c r="H3806" s="10"/>
      <c r="I3806" s="10"/>
      <c r="J3806" s="10"/>
      <c r="K3806" s="19"/>
      <c r="M3806" s="19"/>
    </row>
    <row r="3807" spans="1:13" s="8" customFormat="1" ht="15.75">
      <c r="E3807" s="18"/>
      <c r="F3807" s="18"/>
      <c r="G3807" s="19"/>
      <c r="I3807" s="10"/>
      <c r="J3807" s="10"/>
      <c r="K3807" s="10"/>
      <c r="L3807" s="10"/>
      <c r="M3807" s="20"/>
    </row>
    <row r="3808" spans="1:13" s="8" customFormat="1" ht="15.75">
      <c r="E3808" s="18"/>
      <c r="F3808" s="18"/>
      <c r="G3808" s="19"/>
      <c r="I3808" s="10"/>
      <c r="J3808" s="10"/>
      <c r="K3808" s="10"/>
      <c r="L3808" s="10"/>
      <c r="M3808" s="19"/>
    </row>
    <row r="3809" spans="1:13" s="8" customFormat="1" ht="15.75">
      <c r="E3809" s="121"/>
      <c r="F3809" s="18"/>
      <c r="G3809" s="19"/>
      <c r="I3809" s="19"/>
      <c r="J3809" s="19"/>
      <c r="K3809" s="10"/>
      <c r="L3809" s="10"/>
      <c r="M3809" s="19"/>
    </row>
    <row r="3810" spans="1:13" s="8" customFormat="1" ht="15.75">
      <c r="E3810" s="121"/>
      <c r="F3810" s="18"/>
      <c r="G3810" s="19"/>
      <c r="K3810" s="10"/>
      <c r="L3810" s="10"/>
      <c r="M3810" s="19"/>
    </row>
    <row r="3811" spans="1:13" s="8" customFormat="1" ht="15.75">
      <c r="E3811" s="121"/>
      <c r="F3811" s="18"/>
      <c r="G3811" s="19"/>
      <c r="H3811" s="20"/>
      <c r="K3811" s="10"/>
      <c r="L3811" s="10"/>
      <c r="M3811" s="19"/>
    </row>
    <row r="3812" spans="1:13" s="8" customFormat="1" ht="15.75">
      <c r="B3812" s="132"/>
      <c r="E3812" s="18"/>
      <c r="F3812" s="18"/>
      <c r="G3812" s="19"/>
      <c r="H3812" s="20"/>
      <c r="I3812" s="10"/>
      <c r="J3812" s="10"/>
      <c r="K3812" s="10"/>
      <c r="L3812" s="10"/>
      <c r="M3812" s="19"/>
    </row>
    <row r="3813" spans="1:13" s="8" customFormat="1" ht="15.75">
      <c r="E3813" s="122"/>
      <c r="F3813" s="18"/>
      <c r="G3813" s="20"/>
      <c r="H3813" s="20"/>
      <c r="K3813" s="10"/>
      <c r="L3813" s="10"/>
      <c r="M3813" s="19"/>
    </row>
    <row r="3814" spans="1:13" s="8" customFormat="1" ht="15.75">
      <c r="E3814" s="18"/>
      <c r="F3814" s="18"/>
      <c r="G3814" s="19"/>
      <c r="H3814" s="20"/>
      <c r="K3814" s="10"/>
      <c r="L3814" s="10"/>
      <c r="M3814" s="19"/>
    </row>
    <row r="3815" spans="1:13" s="11" customFormat="1">
      <c r="A3815" s="8"/>
      <c r="B3815" s="8"/>
      <c r="C3815" s="8"/>
      <c r="D3815" s="8"/>
      <c r="E3815" s="18"/>
      <c r="F3815" s="18"/>
      <c r="G3815" s="8"/>
      <c r="H3815" s="8"/>
      <c r="I3815" s="8"/>
      <c r="J3815" s="8"/>
      <c r="K3815" s="8"/>
      <c r="L3815" s="8"/>
      <c r="M3815" s="8"/>
    </row>
    <row r="3816" spans="1:13" s="11" customFormat="1">
      <c r="A3816" s="8"/>
      <c r="B3816" s="8"/>
      <c r="C3816" s="87"/>
      <c r="D3816" s="8"/>
      <c r="E3816" s="18"/>
      <c r="F3816" s="121"/>
      <c r="G3816" s="8"/>
      <c r="H3816" s="118"/>
      <c r="I3816" s="19"/>
      <c r="J3816" s="118"/>
      <c r="K3816" s="8"/>
      <c r="L3816" s="118"/>
      <c r="M3816" s="118"/>
    </row>
    <row r="3817" spans="1:13">
      <c r="C3817" s="8"/>
    </row>
    <row r="3818" spans="1:13">
      <c r="C3818" s="8"/>
    </row>
    <row r="3819" spans="1:13">
      <c r="C3819" s="8"/>
    </row>
    <row r="3820" spans="1:13">
      <c r="C3820" s="8"/>
    </row>
    <row r="3821" spans="1:13">
      <c r="C3821" s="8"/>
    </row>
    <row r="3822" spans="1:13">
      <c r="C3822" s="8"/>
    </row>
    <row r="3823" spans="1:13">
      <c r="C3823" s="8"/>
    </row>
    <row r="3824" spans="1:1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7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130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130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7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7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</sheetData>
  <autoFilter ref="A9:M71"/>
  <mergeCells count="5">
    <mergeCell ref="M5:M8"/>
    <mergeCell ref="B5:B8"/>
    <mergeCell ref="K5:L6"/>
    <mergeCell ref="I5:J6"/>
    <mergeCell ref="G5:H6"/>
  </mergeCells>
  <printOptions horizontalCentered="1"/>
  <pageMargins left="0" right="0" top="0.27559055118110198" bottom="0.43307086614173201" header="0.31496062992126" footer="0.196850393700787"/>
  <pageSetup paperSize="9" scale="95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8"/>
  <sheetViews>
    <sheetView view="pageBreakPreview" topLeftCell="A10" zoomScaleNormal="93" zoomScaleSheetLayoutView="100" workbookViewId="0">
      <selection activeCell="K8" sqref="K8:K16"/>
    </sheetView>
  </sheetViews>
  <sheetFormatPr defaultColWidth="9.140625" defaultRowHeight="12.75"/>
  <cols>
    <col min="1" max="1" width="3.85546875" style="1290" customWidth="1"/>
    <col min="2" max="2" width="15.85546875" style="1290" customWidth="1"/>
    <col min="3" max="3" width="41.7109375" style="1290" customWidth="1"/>
    <col min="4" max="4" width="7.5703125" style="1290" customWidth="1"/>
    <col min="5" max="5" width="8" style="1290" customWidth="1"/>
    <col min="6" max="6" width="7.7109375" style="1290" customWidth="1"/>
    <col min="7" max="7" width="7.42578125" style="1290" customWidth="1"/>
    <col min="8" max="8" width="8.85546875" style="1290" customWidth="1"/>
    <col min="9" max="9" width="6.7109375" style="1290" customWidth="1"/>
    <col min="10" max="10" width="9.85546875" style="1290" customWidth="1"/>
    <col min="11" max="11" width="8.140625" style="1290" customWidth="1"/>
    <col min="12" max="12" width="6.5703125" style="1290" customWidth="1"/>
    <col min="13" max="13" width="13" style="1290" customWidth="1"/>
    <col min="14" max="14" width="11" style="1290" customWidth="1"/>
    <col min="15" max="15" width="9.85546875" style="1290" customWidth="1"/>
    <col min="16" max="16" width="9.85546875" style="1290" bestFit="1" customWidth="1"/>
    <col min="17" max="16384" width="9.140625" style="1290"/>
  </cols>
  <sheetData>
    <row r="1" spans="1:23" s="1287" customFormat="1" ht="16.5" customHeight="1">
      <c r="A1" s="1318"/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</row>
    <row r="2" spans="1:23" s="1287" customFormat="1" ht="16.5" customHeight="1">
      <c r="A2" s="1319"/>
      <c r="B2" s="1319"/>
      <c r="C2" s="1206" t="s">
        <v>804</v>
      </c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23" s="1288" customFormat="1" ht="16.5">
      <c r="A3" s="1319"/>
      <c r="B3" s="1319"/>
      <c r="C3" s="1320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O3" s="1289"/>
    </row>
    <row r="4" spans="1:23" s="1345" customFormat="1" ht="41.25" customHeight="1">
      <c r="A4" s="1342"/>
      <c r="B4" s="948"/>
      <c r="C4" s="1782" t="s">
        <v>766</v>
      </c>
      <c r="D4" s="1782"/>
      <c r="E4" s="1782"/>
      <c r="F4" s="1782"/>
      <c r="G4" s="1782"/>
      <c r="H4" s="1782"/>
      <c r="I4" s="1782"/>
      <c r="J4" s="1782"/>
      <c r="K4" s="1782"/>
      <c r="L4" s="1782"/>
      <c r="M4" s="1782"/>
      <c r="N4" s="1343"/>
      <c r="O4" s="1344"/>
    </row>
    <row r="5" spans="1:23" ht="13.5">
      <c r="A5" s="1768" t="s">
        <v>242</v>
      </c>
      <c r="B5" s="1770" t="s">
        <v>572</v>
      </c>
      <c r="C5" s="1770" t="s">
        <v>573</v>
      </c>
      <c r="D5" s="1770" t="s">
        <v>12</v>
      </c>
      <c r="E5" s="1772" t="s">
        <v>574</v>
      </c>
      <c r="F5" s="1773"/>
      <c r="G5" s="1774" t="s">
        <v>232</v>
      </c>
      <c r="H5" s="1775"/>
      <c r="I5" s="1776" t="s">
        <v>233</v>
      </c>
      <c r="J5" s="1777"/>
      <c r="K5" s="1776" t="s">
        <v>575</v>
      </c>
      <c r="L5" s="1777"/>
      <c r="M5" s="1766" t="s">
        <v>8</v>
      </c>
    </row>
    <row r="6" spans="1:23" ht="54">
      <c r="A6" s="1769"/>
      <c r="B6" s="1771"/>
      <c r="C6" s="1771"/>
      <c r="D6" s="1771"/>
      <c r="E6" s="1291" t="s">
        <v>576</v>
      </c>
      <c r="F6" s="1291" t="s">
        <v>14</v>
      </c>
      <c r="G6" s="1292" t="s">
        <v>247</v>
      </c>
      <c r="H6" s="1029" t="s">
        <v>8</v>
      </c>
      <c r="I6" s="1293" t="s">
        <v>247</v>
      </c>
      <c r="J6" s="1029" t="s">
        <v>8</v>
      </c>
      <c r="K6" s="1293" t="s">
        <v>247</v>
      </c>
      <c r="L6" s="1029" t="s">
        <v>8</v>
      </c>
      <c r="M6" s="1767"/>
      <c r="Q6" s="1040"/>
      <c r="W6" s="1320"/>
    </row>
    <row r="7" spans="1:23" s="1298" customFormat="1" ht="15">
      <c r="A7" s="1294" t="s">
        <v>577</v>
      </c>
      <c r="B7" s="1294">
        <v>2</v>
      </c>
      <c r="C7" s="1294">
        <v>3</v>
      </c>
      <c r="D7" s="1294">
        <v>4</v>
      </c>
      <c r="E7" s="1294">
        <v>5</v>
      </c>
      <c r="F7" s="1295">
        <v>6</v>
      </c>
      <c r="G7" s="1296" t="s">
        <v>578</v>
      </c>
      <c r="H7" s="1297">
        <v>8</v>
      </c>
      <c r="I7" s="1295">
        <v>9</v>
      </c>
      <c r="J7" s="1297">
        <v>10</v>
      </c>
      <c r="K7" s="1295">
        <v>11</v>
      </c>
      <c r="L7" s="1297">
        <v>12</v>
      </c>
      <c r="M7" s="1297">
        <v>13</v>
      </c>
      <c r="Q7" s="1040"/>
      <c r="W7" s="1320"/>
    </row>
    <row r="8" spans="1:23" ht="66.75" customHeight="1">
      <c r="A8" s="1299">
        <v>1</v>
      </c>
      <c r="B8" s="1314" t="s">
        <v>39</v>
      </c>
      <c r="C8" s="1580" t="s">
        <v>809</v>
      </c>
      <c r="D8" s="364" t="s">
        <v>579</v>
      </c>
      <c r="E8" s="364"/>
      <c r="F8" s="1165">
        <v>1</v>
      </c>
      <c r="G8" s="1165"/>
      <c r="H8" s="1028"/>
      <c r="I8" s="587"/>
      <c r="J8" s="1028"/>
      <c r="K8" s="1316"/>
      <c r="L8" s="1028"/>
      <c r="M8" s="1028"/>
      <c r="N8" s="1301"/>
      <c r="O8" s="1302"/>
    </row>
    <row r="9" spans="1:23" ht="20.25" customHeight="1">
      <c r="A9" s="1299"/>
      <c r="B9" s="1294"/>
      <c r="C9" s="1303" t="s">
        <v>169</v>
      </c>
      <c r="D9" s="1291" t="s">
        <v>579</v>
      </c>
      <c r="E9" s="1291">
        <v>1</v>
      </c>
      <c r="F9" s="1028">
        <f>F8*E9</f>
        <v>1</v>
      </c>
      <c r="G9" s="1316"/>
      <c r="H9" s="1028">
        <f t="shared" ref="H9" si="0">G9*F9</f>
        <v>0</v>
      </c>
      <c r="I9" s="1316"/>
      <c r="J9" s="1028">
        <f t="shared" ref="J9" si="1">I9*F9</f>
        <v>0</v>
      </c>
      <c r="K9" s="1316"/>
      <c r="L9" s="1028">
        <f t="shared" ref="L9" si="2">K9*F9</f>
        <v>0</v>
      </c>
      <c r="M9" s="1028">
        <f t="shared" ref="M9" si="3">L9+J9+H9</f>
        <v>0</v>
      </c>
      <c r="N9" s="1301"/>
      <c r="O9" s="1302"/>
    </row>
    <row r="10" spans="1:23" s="1305" customFormat="1" ht="19.5" customHeight="1">
      <c r="A10" s="1299"/>
      <c r="B10" s="1294"/>
      <c r="C10" s="1322" t="s">
        <v>580</v>
      </c>
      <c r="D10" s="1291"/>
      <c r="E10" s="1291"/>
      <c r="F10" s="1028"/>
      <c r="G10" s="1316"/>
      <c r="H10" s="1028"/>
      <c r="I10" s="587"/>
      <c r="J10" s="1028"/>
      <c r="K10" s="1316"/>
      <c r="L10" s="1028"/>
      <c r="M10" s="1028"/>
      <c r="N10" s="1301"/>
      <c r="O10" s="1304"/>
    </row>
    <row r="11" spans="1:23" s="1305" customFormat="1" ht="33.75" customHeight="1">
      <c r="A11" s="1299"/>
      <c r="B11" s="1294"/>
      <c r="C11" s="1341" t="s">
        <v>584</v>
      </c>
      <c r="D11" s="1291" t="s">
        <v>579</v>
      </c>
      <c r="E11" s="1291">
        <v>1</v>
      </c>
      <c r="F11" s="1313">
        <f>F8*E11</f>
        <v>1</v>
      </c>
      <c r="G11" s="1321"/>
      <c r="H11" s="1028">
        <f t="shared" ref="H11" si="4">G11*F11</f>
        <v>0</v>
      </c>
      <c r="I11" s="1316"/>
      <c r="J11" s="1028">
        <f t="shared" ref="J11" si="5">I11*F11</f>
        <v>0</v>
      </c>
      <c r="K11" s="1028"/>
      <c r="L11" s="1028">
        <f t="shared" ref="L11" si="6">K11*F11</f>
        <v>0</v>
      </c>
      <c r="M11" s="1028">
        <f t="shared" ref="M11" si="7">L11+J11+H11</f>
        <v>0</v>
      </c>
      <c r="N11" s="1301"/>
      <c r="O11" s="1304"/>
    </row>
    <row r="12" spans="1:23" ht="61.5" customHeight="1">
      <c r="A12" s="1299">
        <v>2</v>
      </c>
      <c r="B12" s="1314" t="s">
        <v>39</v>
      </c>
      <c r="C12" s="1580" t="s">
        <v>810</v>
      </c>
      <c r="D12" s="364" t="s">
        <v>579</v>
      </c>
      <c r="E12" s="364"/>
      <c r="F12" s="1165">
        <v>1</v>
      </c>
      <c r="G12" s="1316"/>
      <c r="H12" s="1028"/>
      <c r="I12" s="587"/>
      <c r="J12" s="1028"/>
      <c r="K12" s="1316"/>
      <c r="L12" s="1028"/>
      <c r="M12" s="1028"/>
      <c r="N12" s="1301"/>
      <c r="O12" s="1302"/>
    </row>
    <row r="13" spans="1:23" ht="20.25" customHeight="1">
      <c r="A13" s="1299"/>
      <c r="B13" s="1294"/>
      <c r="C13" s="1303" t="s">
        <v>169</v>
      </c>
      <c r="D13" s="1291" t="s">
        <v>579</v>
      </c>
      <c r="E13" s="1291">
        <v>1</v>
      </c>
      <c r="F13" s="1028">
        <f>F12*E13</f>
        <v>1</v>
      </c>
      <c r="G13" s="1316"/>
      <c r="H13" s="1028">
        <f t="shared" ref="H13" si="8">G13*F13</f>
        <v>0</v>
      </c>
      <c r="I13" s="1316"/>
      <c r="J13" s="1028">
        <f t="shared" ref="J13" si="9">I13*F13</f>
        <v>0</v>
      </c>
      <c r="K13" s="1316"/>
      <c r="L13" s="1028">
        <f t="shared" ref="L13" si="10">K13*F13</f>
        <v>0</v>
      </c>
      <c r="M13" s="1028">
        <f t="shared" ref="M13" si="11">L13+J13+H13</f>
        <v>0</v>
      </c>
      <c r="N13" s="1301"/>
      <c r="O13" s="1302"/>
    </row>
    <row r="14" spans="1:23" s="1305" customFormat="1" ht="19.5" customHeight="1">
      <c r="A14" s="1299"/>
      <c r="B14" s="1294"/>
      <c r="C14" s="1322" t="s">
        <v>580</v>
      </c>
      <c r="D14" s="1291"/>
      <c r="E14" s="1291"/>
      <c r="F14" s="1028"/>
      <c r="G14" s="1316"/>
      <c r="H14" s="1028"/>
      <c r="I14" s="587"/>
      <c r="J14" s="1028"/>
      <c r="K14" s="1316"/>
      <c r="L14" s="1028"/>
      <c r="M14" s="1028"/>
      <c r="N14" s="1301"/>
      <c r="O14" s="1304"/>
    </row>
    <row r="15" spans="1:23" s="1305" customFormat="1" ht="33.75" customHeight="1">
      <c r="A15" s="1299"/>
      <c r="B15" s="1294"/>
      <c r="C15" s="1341" t="s">
        <v>765</v>
      </c>
      <c r="D15" s="1291" t="s">
        <v>579</v>
      </c>
      <c r="E15" s="1291">
        <v>1</v>
      </c>
      <c r="F15" s="1313">
        <f>F12*E15</f>
        <v>1</v>
      </c>
      <c r="G15" s="1321"/>
      <c r="H15" s="1028">
        <f t="shared" ref="H15" si="12">G15*F15</f>
        <v>0</v>
      </c>
      <c r="I15" s="1316"/>
      <c r="J15" s="1028">
        <f t="shared" ref="J15" si="13">I15*F15</f>
        <v>0</v>
      </c>
      <c r="K15" s="1028"/>
      <c r="L15" s="1028">
        <f t="shared" ref="L15" si="14">K15*F15</f>
        <v>0</v>
      </c>
      <c r="M15" s="1028">
        <f t="shared" ref="M15" si="15">L15+J15+H15</f>
        <v>0</v>
      </c>
      <c r="N15" s="1301"/>
      <c r="O15" s="1304"/>
    </row>
    <row r="16" spans="1:23" ht="28.5" customHeight="1">
      <c r="A16" s="1326"/>
      <c r="B16" s="1327"/>
      <c r="C16" s="1328" t="s">
        <v>581</v>
      </c>
      <c r="D16" s="1329"/>
      <c r="E16" s="1329"/>
      <c r="F16" s="1330"/>
      <c r="G16" s="1581"/>
      <c r="H16" s="1582">
        <f>SUM(H8:H15)</f>
        <v>0</v>
      </c>
      <c r="I16" s="1582"/>
      <c r="J16" s="1582">
        <f>SUM(J8:J15)</f>
        <v>0</v>
      </c>
      <c r="K16" s="1582"/>
      <c r="L16" s="1582">
        <f>SUM(L8:L15)</f>
        <v>0</v>
      </c>
      <c r="M16" s="1582">
        <f>SUM(M8:M15)</f>
        <v>0</v>
      </c>
      <c r="N16" s="1307"/>
    </row>
    <row r="17" spans="1:15" s="1311" customFormat="1" ht="18" customHeight="1">
      <c r="A17" s="1300"/>
      <c r="B17" s="1300"/>
      <c r="C17" s="921" t="s">
        <v>582</v>
      </c>
      <c r="D17" s="1300"/>
      <c r="E17" s="1300"/>
      <c r="F17" s="1308"/>
      <c r="G17" s="1300"/>
      <c r="H17" s="1300"/>
      <c r="I17" s="1306"/>
      <c r="J17" s="1306"/>
      <c r="K17" s="1306"/>
      <c r="L17" s="1306"/>
      <c r="M17" s="1309">
        <f>H11+H15</f>
        <v>0</v>
      </c>
      <c r="N17" s="1310"/>
    </row>
    <row r="18" spans="1:15" s="1311" customFormat="1" ht="35.25" customHeight="1">
      <c r="A18" s="610"/>
      <c r="B18" s="725"/>
      <c r="C18" s="1193" t="s">
        <v>281</v>
      </c>
      <c r="E18" s="702">
        <v>0.05</v>
      </c>
      <c r="F18" s="625"/>
      <c r="G18" s="633"/>
      <c r="H18" s="625"/>
      <c r="I18" s="635"/>
      <c r="J18" s="625"/>
      <c r="K18" s="633"/>
      <c r="L18" s="625"/>
      <c r="M18" s="1324">
        <f>H16*E18</f>
        <v>0</v>
      </c>
      <c r="N18" s="1310"/>
    </row>
    <row r="19" spans="1:15" ht="18.75" customHeight="1">
      <c r="A19" s="703"/>
      <c r="B19" s="731"/>
      <c r="C19" s="613" t="s">
        <v>8</v>
      </c>
      <c r="D19" s="635"/>
      <c r="E19" s="635"/>
      <c r="F19" s="625"/>
      <c r="G19" s="635"/>
      <c r="H19" s="705"/>
      <c r="I19" s="705"/>
      <c r="J19" s="705"/>
      <c r="K19" s="705"/>
      <c r="L19" s="705"/>
      <c r="M19" s="678">
        <f>M16+M18</f>
        <v>0</v>
      </c>
      <c r="N19" s="1301"/>
      <c r="O19" s="1315"/>
    </row>
    <row r="20" spans="1:15" s="820" customFormat="1" ht="27">
      <c r="A20" s="1300"/>
      <c r="B20" s="1300"/>
      <c r="C20" s="1322" t="s">
        <v>583</v>
      </c>
      <c r="D20" s="1300"/>
      <c r="E20" s="1312">
        <v>0.68</v>
      </c>
      <c r="F20" s="1028"/>
      <c r="G20" s="1313"/>
      <c r="H20" s="1313"/>
      <c r="I20" s="1313"/>
      <c r="J20" s="1313"/>
      <c r="K20" s="1313"/>
      <c r="L20" s="1313"/>
      <c r="M20" s="1028">
        <f>J16*E20</f>
        <v>0</v>
      </c>
      <c r="N20" s="1317"/>
    </row>
    <row r="21" spans="1:15" s="820" customFormat="1" ht="22.5" customHeight="1">
      <c r="A21" s="1299"/>
      <c r="B21" s="1294"/>
      <c r="C21" s="1323" t="s">
        <v>237</v>
      </c>
      <c r="D21" s="1299"/>
      <c r="E21" s="1314"/>
      <c r="F21" s="1028"/>
      <c r="G21" s="1313"/>
      <c r="H21" s="1313"/>
      <c r="I21" s="1313"/>
      <c r="J21" s="1313"/>
      <c r="K21" s="1313"/>
      <c r="L21" s="1313"/>
      <c r="M21" s="1028">
        <f>M19+M20</f>
        <v>0</v>
      </c>
      <c r="N21" s="1317"/>
    </row>
    <row r="22" spans="1:15" ht="13.5">
      <c r="A22" s="1299"/>
      <c r="B22" s="1299"/>
      <c r="C22" s="921" t="s">
        <v>236</v>
      </c>
      <c r="D22" s="1300"/>
      <c r="E22" s="1312">
        <v>0.08</v>
      </c>
      <c r="F22" s="1316"/>
      <c r="G22" s="1313"/>
      <c r="H22" s="1313"/>
      <c r="I22" s="1313"/>
      <c r="J22" s="1313"/>
      <c r="K22" s="1313"/>
      <c r="L22" s="1313"/>
      <c r="M22" s="1028">
        <f>(M21-M17)*E22</f>
        <v>0</v>
      </c>
    </row>
    <row r="23" spans="1:15" ht="13.5">
      <c r="A23" s="703"/>
      <c r="B23" s="731"/>
      <c r="C23" s="1190" t="s">
        <v>8</v>
      </c>
      <c r="D23" s="613"/>
      <c r="E23" s="635"/>
      <c r="F23" s="625"/>
      <c r="G23" s="635"/>
      <c r="H23" s="705"/>
      <c r="I23" s="705"/>
      <c r="J23" s="705"/>
      <c r="K23" s="705"/>
      <c r="L23" s="705"/>
      <c r="M23" s="1209">
        <f>M21+M22</f>
        <v>0</v>
      </c>
    </row>
    <row r="24" spans="1:15" ht="13.5">
      <c r="A24" s="703"/>
      <c r="B24" s="731"/>
      <c r="C24" s="1190" t="s">
        <v>264</v>
      </c>
      <c r="D24" s="702"/>
      <c r="E24" s="635"/>
      <c r="F24" s="625"/>
      <c r="G24" s="635"/>
      <c r="H24" s="709"/>
      <c r="I24" s="709"/>
      <c r="J24" s="709"/>
      <c r="K24" s="709"/>
      <c r="L24" s="709"/>
      <c r="M24" s="678"/>
    </row>
    <row r="25" spans="1:15" ht="14.25" thickBot="1">
      <c r="A25" s="711"/>
      <c r="B25" s="732"/>
      <c r="C25" s="1284" t="s">
        <v>8</v>
      </c>
      <c r="D25" s="712"/>
      <c r="E25" s="712"/>
      <c r="F25" s="714"/>
      <c r="G25" s="712"/>
      <c r="H25" s="715"/>
      <c r="I25" s="715"/>
      <c r="J25" s="715"/>
      <c r="K25" s="715"/>
      <c r="L25" s="715"/>
      <c r="M25" s="1210">
        <f>M23+M24</f>
        <v>0</v>
      </c>
    </row>
    <row r="27" spans="1:15" ht="16.5">
      <c r="C27" s="159"/>
    </row>
    <row r="28" spans="1:15" ht="16.5">
      <c r="C28" s="159"/>
    </row>
  </sheetData>
  <mergeCells count="10">
    <mergeCell ref="C4:M4"/>
    <mergeCell ref="M5:M6"/>
    <mergeCell ref="A5:A6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scale="75" orientation="landscape" r:id="rId1"/>
  <headerFooter>
    <oddFooter>Page &amp;P of &amp;N</oddFoot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066"/>
  <sheetViews>
    <sheetView view="pageBreakPreview" topLeftCell="A25" zoomScaleNormal="110" zoomScaleSheetLayoutView="100" workbookViewId="0">
      <selection activeCell="K10" sqref="K10:K43"/>
    </sheetView>
  </sheetViews>
  <sheetFormatPr defaultColWidth="9.140625" defaultRowHeight="16.5"/>
  <cols>
    <col min="1" max="1" width="3.7109375" style="218" customWidth="1"/>
    <col min="2" max="2" width="10.5703125" style="218" customWidth="1"/>
    <col min="3" max="3" width="41.28515625" style="218" customWidth="1"/>
    <col min="4" max="5" width="9" style="218" customWidth="1"/>
    <col min="6" max="6" width="10.42578125" style="218" customWidth="1"/>
    <col min="7" max="7" width="9" style="218" customWidth="1"/>
    <col min="8" max="8" width="10.85546875" style="218" customWidth="1"/>
    <col min="9" max="9" width="7.42578125" style="218" customWidth="1"/>
    <col min="10" max="10" width="10.140625" style="218" customWidth="1"/>
    <col min="11" max="11" width="6.85546875" style="218" customWidth="1"/>
    <col min="12" max="12" width="8.42578125" style="218" customWidth="1"/>
    <col min="13" max="13" width="12" style="218" customWidth="1"/>
    <col min="14" max="14" width="15" style="218" bestFit="1" customWidth="1"/>
    <col min="15" max="16384" width="9.140625" style="218"/>
  </cols>
  <sheetData>
    <row r="1" spans="1:256" ht="26.25" customHeight="1">
      <c r="G1" s="25"/>
      <c r="H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26.25" customHeight="1">
      <c r="C2" s="1325" t="s">
        <v>116</v>
      </c>
      <c r="D2" s="1325"/>
      <c r="E2" s="1325"/>
      <c r="F2" s="1325"/>
      <c r="G2" s="1325"/>
      <c r="H2" s="1325"/>
      <c r="I2" s="1325"/>
      <c r="J2" s="1325"/>
      <c r="K2" s="1325"/>
      <c r="L2" s="13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8.75" customHeight="1">
      <c r="C3" s="1132" t="s">
        <v>40</v>
      </c>
      <c r="D3" s="1132"/>
      <c r="E3" s="1132"/>
      <c r="F3" s="1132"/>
      <c r="G3" s="1132"/>
      <c r="H3" s="1132"/>
      <c r="I3" s="1132"/>
      <c r="J3" s="1132"/>
      <c r="K3" s="1132"/>
      <c r="L3" s="1132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5" customFormat="1" ht="15" customHeight="1">
      <c r="D4" s="28"/>
      <c r="E4" s="28"/>
      <c r="F4" s="28"/>
      <c r="I4" s="28"/>
      <c r="K4" s="29"/>
      <c r="L4" s="85"/>
      <c r="M4" s="1"/>
    </row>
    <row r="5" spans="1:256" s="40" customFormat="1" ht="15.75">
      <c r="A5" s="30"/>
      <c r="B5" s="31"/>
      <c r="C5" s="32"/>
      <c r="D5" s="33"/>
      <c r="E5" s="34" t="s">
        <v>1</v>
      </c>
      <c r="F5" s="35"/>
      <c r="G5" s="38" t="s">
        <v>3</v>
      </c>
      <c r="H5" s="37"/>
      <c r="I5" s="36" t="s">
        <v>2</v>
      </c>
      <c r="J5" s="37"/>
      <c r="K5" s="39" t="s">
        <v>4</v>
      </c>
      <c r="L5" s="39"/>
      <c r="M5" s="3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40" customFormat="1" ht="16.5" customHeight="1">
      <c r="A6" s="33"/>
      <c r="B6" s="41"/>
      <c r="C6" s="34" t="s">
        <v>5</v>
      </c>
      <c r="D6" s="42"/>
      <c r="E6" s="43" t="s">
        <v>6</v>
      </c>
      <c r="F6" s="44"/>
      <c r="G6" s="45"/>
      <c r="H6" s="44"/>
      <c r="I6" s="45"/>
      <c r="J6" s="44"/>
      <c r="K6" s="45" t="s">
        <v>7</v>
      </c>
      <c r="L6" s="46"/>
      <c r="M6" s="41" t="s">
        <v>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40" customFormat="1" ht="15.75">
      <c r="A7" s="41" t="s">
        <v>9</v>
      </c>
      <c r="B7" s="41" t="s">
        <v>10</v>
      </c>
      <c r="C7" s="40" t="s">
        <v>11</v>
      </c>
      <c r="D7" s="41" t="s">
        <v>12</v>
      </c>
      <c r="E7" s="41" t="s">
        <v>13</v>
      </c>
      <c r="F7" s="47" t="s">
        <v>14</v>
      </c>
      <c r="G7" s="41" t="s">
        <v>15</v>
      </c>
      <c r="H7" s="47" t="s">
        <v>14</v>
      </c>
      <c r="I7" s="41" t="s">
        <v>15</v>
      </c>
      <c r="J7" s="47" t="s">
        <v>14</v>
      </c>
      <c r="K7" s="41" t="s">
        <v>15</v>
      </c>
      <c r="L7" s="47" t="s">
        <v>14</v>
      </c>
      <c r="M7" s="4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40" customFormat="1" ht="15.75">
      <c r="A8" s="42"/>
      <c r="B8" s="48"/>
      <c r="C8" s="49"/>
      <c r="D8" s="42"/>
      <c r="E8" s="48"/>
      <c r="F8" s="49"/>
      <c r="G8" s="48" t="s">
        <v>16</v>
      </c>
      <c r="H8" s="49"/>
      <c r="I8" s="48" t="s">
        <v>16</v>
      </c>
      <c r="J8" s="49"/>
      <c r="K8" s="48" t="s">
        <v>16</v>
      </c>
      <c r="L8" s="49"/>
      <c r="M8" s="4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40" customFormat="1" ht="15.75">
      <c r="A9" s="50" t="s">
        <v>17</v>
      </c>
      <c r="B9" s="50" t="s">
        <v>18</v>
      </c>
      <c r="C9" s="51" t="s">
        <v>19</v>
      </c>
      <c r="D9" s="52" t="s">
        <v>20</v>
      </c>
      <c r="E9" s="50" t="s">
        <v>21</v>
      </c>
      <c r="F9" s="53" t="s">
        <v>22</v>
      </c>
      <c r="G9" s="50" t="s">
        <v>25</v>
      </c>
      <c r="H9" s="51" t="s">
        <v>26</v>
      </c>
      <c r="I9" s="51" t="s">
        <v>23</v>
      </c>
      <c r="J9" s="52" t="s">
        <v>24</v>
      </c>
      <c r="K9" s="50" t="s">
        <v>27</v>
      </c>
      <c r="L9" s="52" t="s">
        <v>28</v>
      </c>
      <c r="M9" s="50" t="s">
        <v>29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506" customFormat="1" ht="54" customHeight="1">
      <c r="A10" s="510">
        <v>1</v>
      </c>
      <c r="B10" s="511" t="s">
        <v>146</v>
      </c>
      <c r="C10" s="1351" t="s">
        <v>585</v>
      </c>
      <c r="D10" s="1351" t="s">
        <v>30</v>
      </c>
      <c r="E10" s="1352"/>
      <c r="F10" s="1352">
        <v>1</v>
      </c>
      <c r="G10" s="514"/>
      <c r="H10" s="515"/>
      <c r="I10" s="512"/>
      <c r="J10" s="513"/>
      <c r="K10" s="514"/>
      <c r="L10" s="220"/>
      <c r="M10" s="515"/>
      <c r="N10" s="504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505"/>
      <c r="CH10" s="505"/>
      <c r="CI10" s="505"/>
      <c r="CJ10" s="505"/>
      <c r="CK10" s="505"/>
      <c r="CL10" s="505"/>
      <c r="CM10" s="505"/>
      <c r="CN10" s="505"/>
      <c r="CO10" s="505"/>
      <c r="CP10" s="505"/>
      <c r="CQ10" s="505"/>
      <c r="CR10" s="505"/>
      <c r="CS10" s="505"/>
      <c r="CT10" s="505"/>
      <c r="CU10" s="505"/>
      <c r="CV10" s="505"/>
      <c r="CW10" s="505"/>
      <c r="CX10" s="505"/>
      <c r="CY10" s="505"/>
      <c r="CZ10" s="505"/>
      <c r="DA10" s="505"/>
      <c r="DB10" s="505"/>
      <c r="DC10" s="505"/>
      <c r="DD10" s="505"/>
      <c r="DE10" s="505"/>
      <c r="DF10" s="505"/>
      <c r="DG10" s="505"/>
      <c r="DH10" s="505"/>
      <c r="DI10" s="505"/>
      <c r="DJ10" s="505"/>
      <c r="DK10" s="505"/>
      <c r="DL10" s="505"/>
      <c r="DM10" s="505"/>
      <c r="DN10" s="505"/>
      <c r="DO10" s="505"/>
      <c r="DP10" s="505"/>
      <c r="DQ10" s="505"/>
      <c r="DR10" s="505"/>
      <c r="DS10" s="505"/>
      <c r="DT10" s="505"/>
      <c r="DU10" s="505"/>
      <c r="DV10" s="505"/>
      <c r="DW10" s="505"/>
      <c r="DX10" s="505"/>
      <c r="DY10" s="505"/>
      <c r="DZ10" s="505"/>
      <c r="EA10" s="505"/>
      <c r="EB10" s="505"/>
      <c r="EC10" s="505"/>
      <c r="ED10" s="505"/>
      <c r="EE10" s="505"/>
      <c r="EF10" s="505"/>
      <c r="EG10" s="505"/>
      <c r="EH10" s="505"/>
      <c r="EI10" s="505"/>
      <c r="EJ10" s="505"/>
      <c r="EK10" s="505"/>
      <c r="EL10" s="505"/>
      <c r="EM10" s="505"/>
      <c r="EN10" s="505"/>
      <c r="EO10" s="505"/>
      <c r="EP10" s="505"/>
      <c r="EQ10" s="505"/>
      <c r="ER10" s="505"/>
      <c r="ES10" s="505"/>
      <c r="ET10" s="505"/>
      <c r="EU10" s="505"/>
      <c r="EV10" s="505"/>
      <c r="EW10" s="505"/>
      <c r="EX10" s="505"/>
      <c r="EY10" s="505"/>
      <c r="EZ10" s="505"/>
      <c r="FA10" s="505"/>
      <c r="FB10" s="505"/>
      <c r="FC10" s="505"/>
      <c r="FD10" s="505"/>
      <c r="FE10" s="505"/>
      <c r="FF10" s="505"/>
      <c r="FG10" s="505"/>
      <c r="FH10" s="505"/>
      <c r="FI10" s="505"/>
      <c r="FJ10" s="505"/>
      <c r="FK10" s="505"/>
      <c r="FL10" s="505"/>
      <c r="FM10" s="505"/>
      <c r="FN10" s="505"/>
      <c r="FO10" s="505"/>
      <c r="FP10" s="505"/>
      <c r="FQ10" s="505"/>
      <c r="FR10" s="505"/>
      <c r="FS10" s="505"/>
      <c r="FT10" s="505"/>
      <c r="FU10" s="505"/>
      <c r="FV10" s="505"/>
      <c r="FW10" s="505"/>
      <c r="FX10" s="505"/>
      <c r="FY10" s="505"/>
      <c r="FZ10" s="505"/>
      <c r="GA10" s="505"/>
      <c r="GB10" s="505"/>
      <c r="GC10" s="505"/>
      <c r="GD10" s="505"/>
      <c r="GE10" s="505"/>
      <c r="GF10" s="505"/>
      <c r="GG10" s="505"/>
      <c r="GH10" s="505"/>
      <c r="GI10" s="505"/>
      <c r="GJ10" s="505"/>
      <c r="GK10" s="505"/>
      <c r="GL10" s="505"/>
      <c r="GM10" s="505"/>
      <c r="GN10" s="505"/>
      <c r="GO10" s="505"/>
      <c r="GP10" s="505"/>
      <c r="GQ10" s="505"/>
      <c r="GR10" s="505"/>
      <c r="GS10" s="505"/>
      <c r="GT10" s="505"/>
      <c r="GU10" s="505"/>
      <c r="GV10" s="505"/>
      <c r="GW10" s="505"/>
      <c r="GX10" s="505"/>
      <c r="GY10" s="505"/>
      <c r="GZ10" s="505"/>
      <c r="HA10" s="505"/>
      <c r="HB10" s="505"/>
      <c r="HC10" s="505"/>
      <c r="HD10" s="505"/>
      <c r="HE10" s="505"/>
      <c r="HF10" s="505"/>
      <c r="HG10" s="505"/>
      <c r="HH10" s="505"/>
      <c r="HI10" s="505"/>
      <c r="HJ10" s="505"/>
      <c r="HK10" s="505"/>
      <c r="HL10" s="505"/>
      <c r="HM10" s="505"/>
      <c r="HN10" s="505"/>
      <c r="HO10" s="505"/>
      <c r="HP10" s="505"/>
      <c r="HQ10" s="505"/>
      <c r="HR10" s="505"/>
      <c r="HS10" s="505"/>
      <c r="HT10" s="505"/>
      <c r="HU10" s="505"/>
      <c r="HV10" s="505"/>
      <c r="HW10" s="505"/>
      <c r="HX10" s="505"/>
      <c r="HY10" s="505"/>
      <c r="HZ10" s="505"/>
      <c r="IA10" s="505"/>
      <c r="IB10" s="505"/>
      <c r="IC10" s="505"/>
      <c r="ID10" s="505"/>
      <c r="IE10" s="505"/>
      <c r="IF10" s="505"/>
      <c r="IG10" s="505"/>
      <c r="IH10" s="505"/>
      <c r="II10" s="505"/>
      <c r="IJ10" s="505"/>
      <c r="IK10" s="505"/>
      <c r="IL10" s="505"/>
      <c r="IM10" s="505"/>
      <c r="IN10" s="505"/>
      <c r="IO10" s="505"/>
      <c r="IP10" s="505"/>
      <c r="IQ10" s="505"/>
      <c r="IR10" s="505"/>
      <c r="IS10" s="505"/>
      <c r="IT10" s="505"/>
      <c r="IU10" s="505"/>
      <c r="IV10" s="505"/>
    </row>
    <row r="11" spans="1:256" s="506" customFormat="1" ht="16.5" customHeight="1">
      <c r="A11" s="516"/>
      <c r="B11" s="517"/>
      <c r="C11" s="233" t="s">
        <v>31</v>
      </c>
      <c r="D11" s="219" t="s">
        <v>32</v>
      </c>
      <c r="E11" s="220">
        <v>12</v>
      </c>
      <c r="F11" s="220">
        <f>F10*E11</f>
        <v>12</v>
      </c>
      <c r="G11" s="518"/>
      <c r="H11" s="518"/>
      <c r="I11" s="220"/>
      <c r="J11" s="220">
        <f>F11*I11</f>
        <v>0</v>
      </c>
      <c r="K11" s="220"/>
      <c r="L11" s="220"/>
      <c r="M11" s="220">
        <f>+J11+L11</f>
        <v>0</v>
      </c>
      <c r="N11" s="504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  <c r="CQ11" s="505"/>
      <c r="CR11" s="505"/>
      <c r="CS11" s="505"/>
      <c r="CT11" s="505"/>
      <c r="CU11" s="505"/>
      <c r="CV11" s="505"/>
      <c r="CW11" s="505"/>
      <c r="CX11" s="505"/>
      <c r="CY11" s="505"/>
      <c r="CZ11" s="505"/>
      <c r="DA11" s="505"/>
      <c r="DB11" s="505"/>
      <c r="DC11" s="505"/>
      <c r="DD11" s="505"/>
      <c r="DE11" s="505"/>
      <c r="DF11" s="505"/>
      <c r="DG11" s="505"/>
      <c r="DH11" s="505"/>
      <c r="DI11" s="505"/>
      <c r="DJ11" s="505"/>
      <c r="DK11" s="505"/>
      <c r="DL11" s="505"/>
      <c r="DM11" s="505"/>
      <c r="DN11" s="505"/>
      <c r="DO11" s="505"/>
      <c r="DP11" s="505"/>
      <c r="DQ11" s="505"/>
      <c r="DR11" s="505"/>
      <c r="DS11" s="505"/>
      <c r="DT11" s="505"/>
      <c r="DU11" s="505"/>
      <c r="DV11" s="505"/>
      <c r="DW11" s="505"/>
      <c r="DX11" s="505"/>
      <c r="DY11" s="505"/>
      <c r="DZ11" s="505"/>
      <c r="EA11" s="505"/>
      <c r="EB11" s="505"/>
      <c r="EC11" s="505"/>
      <c r="ED11" s="505"/>
      <c r="EE11" s="505"/>
      <c r="EF11" s="505"/>
      <c r="EG11" s="505"/>
      <c r="EH11" s="505"/>
      <c r="EI11" s="505"/>
      <c r="EJ11" s="505"/>
      <c r="EK11" s="505"/>
      <c r="EL11" s="505"/>
      <c r="EM11" s="505"/>
      <c r="EN11" s="505"/>
      <c r="EO11" s="505"/>
      <c r="EP11" s="505"/>
      <c r="EQ11" s="505"/>
      <c r="ER11" s="505"/>
      <c r="ES11" s="505"/>
      <c r="ET11" s="505"/>
      <c r="EU11" s="505"/>
      <c r="EV11" s="505"/>
      <c r="EW11" s="505"/>
      <c r="EX11" s="505"/>
      <c r="EY11" s="505"/>
      <c r="EZ11" s="505"/>
      <c r="FA11" s="505"/>
      <c r="FB11" s="505"/>
      <c r="FC11" s="505"/>
      <c r="FD11" s="505"/>
      <c r="FE11" s="505"/>
      <c r="FF11" s="505"/>
      <c r="FG11" s="505"/>
      <c r="FH11" s="505"/>
      <c r="FI11" s="505"/>
      <c r="FJ11" s="505"/>
      <c r="FK11" s="505"/>
      <c r="FL11" s="505"/>
      <c r="FM11" s="505"/>
      <c r="FN11" s="505"/>
      <c r="FO11" s="505"/>
      <c r="FP11" s="505"/>
      <c r="FQ11" s="505"/>
      <c r="FR11" s="505"/>
      <c r="FS11" s="505"/>
      <c r="FT11" s="505"/>
      <c r="FU11" s="505"/>
      <c r="FV11" s="505"/>
      <c r="FW11" s="505"/>
      <c r="FX11" s="505"/>
      <c r="FY11" s="505"/>
      <c r="FZ11" s="505"/>
      <c r="GA11" s="505"/>
      <c r="GB11" s="505"/>
      <c r="GC11" s="505"/>
      <c r="GD11" s="505"/>
      <c r="GE11" s="505"/>
      <c r="GF11" s="505"/>
      <c r="GG11" s="505"/>
      <c r="GH11" s="505"/>
      <c r="GI11" s="505"/>
      <c r="GJ11" s="505"/>
      <c r="GK11" s="505"/>
      <c r="GL11" s="505"/>
      <c r="GM11" s="505"/>
      <c r="GN11" s="505"/>
      <c r="GO11" s="505"/>
      <c r="GP11" s="505"/>
      <c r="GQ11" s="505"/>
      <c r="GR11" s="505"/>
      <c r="GS11" s="505"/>
      <c r="GT11" s="505"/>
      <c r="GU11" s="505"/>
      <c r="GV11" s="505"/>
      <c r="GW11" s="505"/>
      <c r="GX11" s="505"/>
      <c r="GY11" s="505"/>
      <c r="GZ11" s="505"/>
      <c r="HA11" s="505"/>
      <c r="HB11" s="505"/>
      <c r="HC11" s="505"/>
      <c r="HD11" s="505"/>
      <c r="HE11" s="505"/>
      <c r="HF11" s="505"/>
      <c r="HG11" s="505"/>
      <c r="HH11" s="505"/>
      <c r="HI11" s="505"/>
      <c r="HJ11" s="505"/>
      <c r="HK11" s="505"/>
      <c r="HL11" s="505"/>
      <c r="HM11" s="505"/>
      <c r="HN11" s="505"/>
      <c r="HO11" s="505"/>
      <c r="HP11" s="505"/>
      <c r="HQ11" s="505"/>
      <c r="HR11" s="505"/>
      <c r="HS11" s="505"/>
      <c r="HT11" s="505"/>
      <c r="HU11" s="505"/>
      <c r="HV11" s="505"/>
      <c r="HW11" s="505"/>
      <c r="HX11" s="505"/>
      <c r="HY11" s="505"/>
      <c r="HZ11" s="505"/>
      <c r="IA11" s="505"/>
      <c r="IB11" s="505"/>
      <c r="IC11" s="505"/>
      <c r="ID11" s="505"/>
      <c r="IE11" s="505"/>
      <c r="IF11" s="505"/>
      <c r="IG11" s="505"/>
      <c r="IH11" s="505"/>
      <c r="II11" s="505"/>
      <c r="IJ11" s="505"/>
      <c r="IK11" s="505"/>
      <c r="IL11" s="505"/>
      <c r="IM11" s="505"/>
      <c r="IN11" s="505"/>
      <c r="IO11" s="505"/>
      <c r="IP11" s="505"/>
      <c r="IQ11" s="505"/>
      <c r="IR11" s="505"/>
      <c r="IS11" s="505"/>
      <c r="IT11" s="505"/>
      <c r="IU11" s="505"/>
      <c r="IV11" s="505"/>
    </row>
    <row r="12" spans="1:256" s="506" customFormat="1" ht="36" customHeight="1">
      <c r="A12" s="516"/>
      <c r="B12" s="519"/>
      <c r="C12" s="219" t="str">
        <f>C10</f>
        <v>samisamarTo saxanZro sakontrolo paneli orlupiani'</v>
      </c>
      <c r="D12" s="219" t="s">
        <v>30</v>
      </c>
      <c r="E12" s="220">
        <v>1</v>
      </c>
      <c r="F12" s="220">
        <f>F10*E12</f>
        <v>1</v>
      </c>
      <c r="G12" s="521"/>
      <c r="H12" s="521">
        <f>G12*F12</f>
        <v>0</v>
      </c>
      <c r="I12" s="520"/>
      <c r="J12" s="518"/>
      <c r="K12" s="220"/>
      <c r="L12" s="220"/>
      <c r="M12" s="220">
        <f>H12+L12</f>
        <v>0</v>
      </c>
      <c r="N12" s="504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5"/>
      <c r="CF12" s="505"/>
      <c r="CG12" s="505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5"/>
      <c r="DA12" s="505"/>
      <c r="DB12" s="505"/>
      <c r="DC12" s="505"/>
      <c r="DD12" s="505"/>
      <c r="DE12" s="505"/>
      <c r="DF12" s="505"/>
      <c r="DG12" s="505"/>
      <c r="DH12" s="505"/>
      <c r="DI12" s="505"/>
      <c r="DJ12" s="505"/>
      <c r="DK12" s="505"/>
      <c r="DL12" s="505"/>
      <c r="DM12" s="505"/>
      <c r="DN12" s="505"/>
      <c r="DO12" s="505"/>
      <c r="DP12" s="505"/>
      <c r="DQ12" s="505"/>
      <c r="DR12" s="505"/>
      <c r="DS12" s="505"/>
      <c r="DT12" s="505"/>
      <c r="DU12" s="505"/>
      <c r="DV12" s="505"/>
      <c r="DW12" s="505"/>
      <c r="DX12" s="505"/>
      <c r="DY12" s="505"/>
      <c r="DZ12" s="505"/>
      <c r="EA12" s="505"/>
      <c r="EB12" s="505"/>
      <c r="EC12" s="505"/>
      <c r="ED12" s="505"/>
      <c r="EE12" s="505"/>
      <c r="EF12" s="505"/>
      <c r="EG12" s="505"/>
      <c r="EH12" s="505"/>
      <c r="EI12" s="505"/>
      <c r="EJ12" s="505"/>
      <c r="EK12" s="505"/>
      <c r="EL12" s="505"/>
      <c r="EM12" s="505"/>
      <c r="EN12" s="505"/>
      <c r="EO12" s="505"/>
      <c r="EP12" s="505"/>
      <c r="EQ12" s="505"/>
      <c r="ER12" s="505"/>
      <c r="ES12" s="505"/>
      <c r="ET12" s="505"/>
      <c r="EU12" s="505"/>
      <c r="EV12" s="505"/>
      <c r="EW12" s="505"/>
      <c r="EX12" s="505"/>
      <c r="EY12" s="505"/>
      <c r="EZ12" s="505"/>
      <c r="FA12" s="505"/>
      <c r="FB12" s="505"/>
      <c r="FC12" s="505"/>
      <c r="FD12" s="505"/>
      <c r="FE12" s="505"/>
      <c r="FF12" s="505"/>
      <c r="FG12" s="505"/>
      <c r="FH12" s="505"/>
      <c r="FI12" s="505"/>
      <c r="FJ12" s="505"/>
      <c r="FK12" s="505"/>
      <c r="FL12" s="505"/>
      <c r="FM12" s="505"/>
      <c r="FN12" s="505"/>
      <c r="FO12" s="505"/>
      <c r="FP12" s="505"/>
      <c r="FQ12" s="505"/>
      <c r="FR12" s="505"/>
      <c r="FS12" s="505"/>
      <c r="FT12" s="505"/>
      <c r="FU12" s="505"/>
      <c r="FV12" s="505"/>
      <c r="FW12" s="505"/>
      <c r="FX12" s="505"/>
      <c r="FY12" s="505"/>
      <c r="FZ12" s="505"/>
      <c r="GA12" s="505"/>
      <c r="GB12" s="505"/>
      <c r="GC12" s="505"/>
      <c r="GD12" s="505"/>
      <c r="GE12" s="505"/>
      <c r="GF12" s="505"/>
      <c r="GG12" s="505"/>
      <c r="GH12" s="505"/>
      <c r="GI12" s="505"/>
      <c r="GJ12" s="505"/>
      <c r="GK12" s="505"/>
      <c r="GL12" s="505"/>
      <c r="GM12" s="505"/>
      <c r="GN12" s="505"/>
      <c r="GO12" s="505"/>
      <c r="GP12" s="505"/>
      <c r="GQ12" s="505"/>
      <c r="GR12" s="505"/>
      <c r="GS12" s="505"/>
      <c r="GT12" s="505"/>
      <c r="GU12" s="505"/>
      <c r="GV12" s="505"/>
      <c r="GW12" s="505"/>
      <c r="GX12" s="505"/>
      <c r="GY12" s="505"/>
      <c r="GZ12" s="505"/>
      <c r="HA12" s="505"/>
      <c r="HB12" s="505"/>
      <c r="HC12" s="505"/>
      <c r="HD12" s="505"/>
      <c r="HE12" s="505"/>
      <c r="HF12" s="505"/>
      <c r="HG12" s="505"/>
      <c r="HH12" s="505"/>
      <c r="HI12" s="505"/>
      <c r="HJ12" s="505"/>
      <c r="HK12" s="505"/>
      <c r="HL12" s="505"/>
      <c r="HM12" s="505"/>
      <c r="HN12" s="505"/>
      <c r="HO12" s="505"/>
      <c r="HP12" s="505"/>
      <c r="HQ12" s="505"/>
      <c r="HR12" s="505"/>
      <c r="HS12" s="505"/>
      <c r="HT12" s="505"/>
      <c r="HU12" s="505"/>
      <c r="HV12" s="505"/>
      <c r="HW12" s="505"/>
      <c r="HX12" s="505"/>
      <c r="HY12" s="505"/>
      <c r="HZ12" s="505"/>
      <c r="IA12" s="505"/>
      <c r="IB12" s="505"/>
      <c r="IC12" s="505"/>
      <c r="ID12" s="505"/>
      <c r="IE12" s="505"/>
      <c r="IF12" s="505"/>
      <c r="IG12" s="505"/>
      <c r="IH12" s="505"/>
      <c r="II12" s="505"/>
      <c r="IJ12" s="505"/>
      <c r="IK12" s="505"/>
      <c r="IL12" s="505"/>
      <c r="IM12" s="505"/>
      <c r="IN12" s="505"/>
      <c r="IO12" s="505"/>
      <c r="IP12" s="505"/>
      <c r="IQ12" s="505"/>
      <c r="IR12" s="505"/>
      <c r="IS12" s="505"/>
      <c r="IT12" s="505"/>
      <c r="IU12" s="505"/>
      <c r="IV12" s="505"/>
    </row>
    <row r="13" spans="1:256" s="488" customFormat="1" ht="32.25" customHeight="1">
      <c r="A13" s="291">
        <v>2</v>
      </c>
      <c r="B13" s="291" t="s">
        <v>95</v>
      </c>
      <c r="C13" s="291" t="s">
        <v>167</v>
      </c>
      <c r="D13" s="291" t="s">
        <v>34</v>
      </c>
      <c r="E13" s="294"/>
      <c r="F13" s="294">
        <v>1</v>
      </c>
      <c r="G13" s="231"/>
      <c r="H13" s="230"/>
      <c r="I13" s="230"/>
      <c r="J13" s="231"/>
      <c r="K13" s="231"/>
      <c r="L13" s="232"/>
      <c r="M13" s="231"/>
    </row>
    <row r="14" spans="1:256" s="491" customFormat="1" ht="16.5" customHeight="1">
      <c r="A14" s="233"/>
      <c r="B14" s="233"/>
      <c r="C14" s="233" t="s">
        <v>31</v>
      </c>
      <c r="D14" s="233" t="s">
        <v>32</v>
      </c>
      <c r="E14" s="235">
        <v>2</v>
      </c>
      <c r="F14" s="235">
        <f>F13*E14</f>
        <v>2</v>
      </c>
      <c r="G14" s="233"/>
      <c r="H14" s="233"/>
      <c r="I14" s="235"/>
      <c r="J14" s="235">
        <f>F14*I14</f>
        <v>0</v>
      </c>
      <c r="K14" s="233"/>
      <c r="L14" s="233"/>
      <c r="M14" s="235">
        <f>J14</f>
        <v>0</v>
      </c>
    </row>
    <row r="15" spans="1:256" s="506" customFormat="1" ht="30" customHeight="1">
      <c r="A15" s="516"/>
      <c r="B15" s="519"/>
      <c r="C15" s="230" t="s">
        <v>167</v>
      </c>
      <c r="D15" s="219" t="s">
        <v>34</v>
      </c>
      <c r="E15" s="220">
        <v>1</v>
      </c>
      <c r="F15" s="220">
        <f>F13*E15</f>
        <v>1</v>
      </c>
      <c r="G15" s="220"/>
      <c r="H15" s="220">
        <f>G15*F15</f>
        <v>0</v>
      </c>
      <c r="I15" s="520"/>
      <c r="J15" s="518"/>
      <c r="K15" s="220"/>
      <c r="L15" s="220"/>
      <c r="M15" s="220">
        <f>H15+L15</f>
        <v>0</v>
      </c>
      <c r="N15" s="504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  <c r="BP15" s="505"/>
      <c r="BQ15" s="505"/>
      <c r="BR15" s="505"/>
      <c r="BS15" s="505"/>
      <c r="BT15" s="505"/>
      <c r="BU15" s="505"/>
      <c r="BV15" s="505"/>
      <c r="BW15" s="505"/>
      <c r="BX15" s="505"/>
      <c r="BY15" s="505"/>
      <c r="BZ15" s="505"/>
      <c r="CA15" s="505"/>
      <c r="CB15" s="505"/>
      <c r="CC15" s="505"/>
      <c r="CD15" s="505"/>
      <c r="CE15" s="505"/>
      <c r="CF15" s="505"/>
      <c r="CG15" s="505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5"/>
      <c r="CV15" s="505"/>
      <c r="CW15" s="505"/>
      <c r="CX15" s="505"/>
      <c r="CY15" s="505"/>
      <c r="CZ15" s="505"/>
      <c r="DA15" s="505"/>
      <c r="DB15" s="505"/>
      <c r="DC15" s="505"/>
      <c r="DD15" s="505"/>
      <c r="DE15" s="505"/>
      <c r="DF15" s="505"/>
      <c r="DG15" s="505"/>
      <c r="DH15" s="505"/>
      <c r="DI15" s="505"/>
      <c r="DJ15" s="505"/>
      <c r="DK15" s="505"/>
      <c r="DL15" s="505"/>
      <c r="DM15" s="505"/>
      <c r="DN15" s="505"/>
      <c r="DO15" s="505"/>
      <c r="DP15" s="505"/>
      <c r="DQ15" s="505"/>
      <c r="DR15" s="505"/>
      <c r="DS15" s="505"/>
      <c r="DT15" s="505"/>
      <c r="DU15" s="505"/>
      <c r="DV15" s="505"/>
      <c r="DW15" s="505"/>
      <c r="DX15" s="505"/>
      <c r="DY15" s="505"/>
      <c r="DZ15" s="505"/>
      <c r="EA15" s="505"/>
      <c r="EB15" s="505"/>
      <c r="EC15" s="505"/>
      <c r="ED15" s="505"/>
      <c r="EE15" s="505"/>
      <c r="EF15" s="505"/>
      <c r="EG15" s="505"/>
      <c r="EH15" s="505"/>
      <c r="EI15" s="505"/>
      <c r="EJ15" s="505"/>
      <c r="EK15" s="505"/>
      <c r="EL15" s="505"/>
      <c r="EM15" s="505"/>
      <c r="EN15" s="505"/>
      <c r="EO15" s="505"/>
      <c r="EP15" s="505"/>
      <c r="EQ15" s="505"/>
      <c r="ER15" s="505"/>
      <c r="ES15" s="505"/>
      <c r="ET15" s="505"/>
      <c r="EU15" s="505"/>
      <c r="EV15" s="505"/>
      <c r="EW15" s="505"/>
      <c r="EX15" s="505"/>
      <c r="EY15" s="505"/>
      <c r="EZ15" s="505"/>
      <c r="FA15" s="505"/>
      <c r="FB15" s="505"/>
      <c r="FC15" s="505"/>
      <c r="FD15" s="505"/>
      <c r="FE15" s="505"/>
      <c r="FF15" s="505"/>
      <c r="FG15" s="505"/>
      <c r="FH15" s="505"/>
      <c r="FI15" s="505"/>
      <c r="FJ15" s="505"/>
      <c r="FK15" s="505"/>
      <c r="FL15" s="505"/>
      <c r="FM15" s="505"/>
      <c r="FN15" s="505"/>
      <c r="FO15" s="505"/>
      <c r="FP15" s="505"/>
      <c r="FQ15" s="505"/>
      <c r="FR15" s="505"/>
      <c r="FS15" s="505"/>
      <c r="FT15" s="505"/>
      <c r="FU15" s="505"/>
      <c r="FV15" s="505"/>
      <c r="FW15" s="505"/>
      <c r="FX15" s="505"/>
      <c r="FY15" s="505"/>
      <c r="FZ15" s="505"/>
      <c r="GA15" s="505"/>
      <c r="GB15" s="505"/>
      <c r="GC15" s="505"/>
      <c r="GD15" s="505"/>
      <c r="GE15" s="505"/>
      <c r="GF15" s="505"/>
      <c r="GG15" s="505"/>
      <c r="GH15" s="505"/>
      <c r="GI15" s="505"/>
      <c r="GJ15" s="505"/>
      <c r="GK15" s="505"/>
      <c r="GL15" s="505"/>
      <c r="GM15" s="505"/>
      <c r="GN15" s="505"/>
      <c r="GO15" s="505"/>
      <c r="GP15" s="505"/>
      <c r="GQ15" s="505"/>
      <c r="GR15" s="505"/>
      <c r="GS15" s="505"/>
      <c r="GT15" s="505"/>
      <c r="GU15" s="505"/>
      <c r="GV15" s="505"/>
      <c r="GW15" s="505"/>
      <c r="GX15" s="505"/>
      <c r="GY15" s="505"/>
      <c r="GZ15" s="505"/>
      <c r="HA15" s="505"/>
      <c r="HB15" s="505"/>
      <c r="HC15" s="505"/>
      <c r="HD15" s="505"/>
      <c r="HE15" s="505"/>
      <c r="HF15" s="505"/>
      <c r="HG15" s="505"/>
      <c r="HH15" s="505"/>
      <c r="HI15" s="505"/>
      <c r="HJ15" s="505"/>
      <c r="HK15" s="505"/>
      <c r="HL15" s="505"/>
      <c r="HM15" s="505"/>
      <c r="HN15" s="505"/>
      <c r="HO15" s="505"/>
      <c r="HP15" s="505"/>
      <c r="HQ15" s="505"/>
      <c r="HR15" s="505"/>
      <c r="HS15" s="505"/>
      <c r="HT15" s="505"/>
      <c r="HU15" s="505"/>
      <c r="HV15" s="505"/>
      <c r="HW15" s="505"/>
      <c r="HX15" s="505"/>
      <c r="HY15" s="505"/>
      <c r="HZ15" s="505"/>
      <c r="IA15" s="505"/>
      <c r="IB15" s="505"/>
      <c r="IC15" s="505"/>
      <c r="ID15" s="505"/>
      <c r="IE15" s="505"/>
      <c r="IF15" s="505"/>
      <c r="IG15" s="505"/>
      <c r="IH15" s="505"/>
      <c r="II15" s="505"/>
      <c r="IJ15" s="505"/>
      <c r="IK15" s="505"/>
      <c r="IL15" s="505"/>
      <c r="IM15" s="505"/>
      <c r="IN15" s="505"/>
      <c r="IO15" s="505"/>
      <c r="IP15" s="505"/>
      <c r="IQ15" s="505"/>
      <c r="IR15" s="505"/>
      <c r="IS15" s="505"/>
      <c r="IT15" s="505"/>
      <c r="IU15" s="505"/>
      <c r="IV15" s="505"/>
    </row>
    <row r="16" spans="1:256" s="509" customFormat="1" ht="51.75" customHeight="1">
      <c r="A16" s="510">
        <v>3</v>
      </c>
      <c r="B16" s="522" t="s">
        <v>45</v>
      </c>
      <c r="C16" s="1351" t="s">
        <v>198</v>
      </c>
      <c r="D16" s="1351" t="s">
        <v>34</v>
      </c>
      <c r="E16" s="1352"/>
      <c r="F16" s="1352">
        <f>F18</f>
        <v>380</v>
      </c>
      <c r="G16" s="514"/>
      <c r="H16" s="515"/>
      <c r="I16" s="219"/>
      <c r="J16" s="515"/>
      <c r="K16" s="514"/>
      <c r="L16" s="220"/>
      <c r="M16" s="515"/>
      <c r="N16" s="507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8"/>
      <c r="DY16" s="508"/>
      <c r="DZ16" s="508"/>
      <c r="EA16" s="508"/>
      <c r="EB16" s="508"/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08"/>
      <c r="ER16" s="508"/>
      <c r="ES16" s="508"/>
      <c r="ET16" s="508"/>
      <c r="EU16" s="508"/>
      <c r="EV16" s="508"/>
      <c r="EW16" s="508"/>
      <c r="EX16" s="508"/>
      <c r="EY16" s="508"/>
      <c r="EZ16" s="508"/>
      <c r="FA16" s="508"/>
      <c r="FB16" s="508"/>
      <c r="FC16" s="508"/>
      <c r="FD16" s="508"/>
      <c r="FE16" s="508"/>
      <c r="FF16" s="508"/>
      <c r="FG16" s="508"/>
      <c r="FH16" s="508"/>
      <c r="FI16" s="508"/>
      <c r="FJ16" s="508"/>
      <c r="FK16" s="508"/>
      <c r="FL16" s="508"/>
      <c r="FM16" s="508"/>
      <c r="FN16" s="508"/>
      <c r="FO16" s="508"/>
      <c r="FP16" s="508"/>
      <c r="FQ16" s="508"/>
      <c r="FR16" s="508"/>
      <c r="FS16" s="508"/>
      <c r="FT16" s="508"/>
      <c r="FU16" s="508"/>
      <c r="FV16" s="508"/>
      <c r="FW16" s="508"/>
      <c r="FX16" s="508"/>
      <c r="FY16" s="508"/>
      <c r="FZ16" s="508"/>
      <c r="GA16" s="508"/>
      <c r="GB16" s="508"/>
      <c r="GC16" s="508"/>
      <c r="GD16" s="508"/>
      <c r="GE16" s="508"/>
      <c r="GF16" s="508"/>
      <c r="GG16" s="508"/>
      <c r="GH16" s="508"/>
      <c r="GI16" s="508"/>
      <c r="GJ16" s="508"/>
      <c r="GK16" s="508"/>
      <c r="GL16" s="508"/>
      <c r="GM16" s="508"/>
      <c r="GN16" s="508"/>
      <c r="GO16" s="508"/>
      <c r="GP16" s="508"/>
      <c r="GQ16" s="508"/>
      <c r="GR16" s="508"/>
      <c r="GS16" s="508"/>
      <c r="GT16" s="508"/>
      <c r="GU16" s="508"/>
      <c r="GV16" s="508"/>
      <c r="GW16" s="508"/>
      <c r="GX16" s="508"/>
      <c r="GY16" s="508"/>
      <c r="GZ16" s="508"/>
      <c r="HA16" s="508"/>
      <c r="HB16" s="508"/>
      <c r="HC16" s="508"/>
      <c r="HD16" s="508"/>
      <c r="HE16" s="508"/>
      <c r="HF16" s="508"/>
      <c r="HG16" s="508"/>
      <c r="HH16" s="508"/>
      <c r="HI16" s="508"/>
      <c r="HJ16" s="508"/>
      <c r="HK16" s="508"/>
      <c r="HL16" s="508"/>
      <c r="HM16" s="508"/>
      <c r="HN16" s="508"/>
      <c r="HO16" s="508"/>
      <c r="HP16" s="508"/>
      <c r="HQ16" s="508"/>
      <c r="HR16" s="508"/>
      <c r="HS16" s="508"/>
      <c r="HT16" s="508"/>
      <c r="HU16" s="508"/>
      <c r="HV16" s="508"/>
      <c r="HW16" s="508"/>
      <c r="HX16" s="508"/>
      <c r="HY16" s="508"/>
      <c r="HZ16" s="508"/>
      <c r="IA16" s="508"/>
      <c r="IB16" s="508"/>
      <c r="IC16" s="508"/>
      <c r="ID16" s="508"/>
      <c r="IE16" s="508"/>
      <c r="IF16" s="508"/>
      <c r="IG16" s="508"/>
      <c r="IH16" s="508"/>
      <c r="II16" s="508"/>
      <c r="IJ16" s="508"/>
      <c r="IK16" s="508"/>
      <c r="IL16" s="508"/>
      <c r="IM16" s="508"/>
      <c r="IN16" s="508"/>
      <c r="IO16" s="508"/>
      <c r="IP16" s="508"/>
      <c r="IQ16" s="508"/>
      <c r="IR16" s="508"/>
      <c r="IS16" s="508"/>
      <c r="IT16" s="508"/>
      <c r="IU16" s="508"/>
      <c r="IV16" s="508"/>
    </row>
    <row r="17" spans="1:256" s="506" customFormat="1" ht="16.5" customHeight="1">
      <c r="A17" s="516"/>
      <c r="B17" s="517"/>
      <c r="C17" s="233" t="s">
        <v>31</v>
      </c>
      <c r="D17" s="219" t="s">
        <v>32</v>
      </c>
      <c r="E17" s="220">
        <v>2</v>
      </c>
      <c r="F17" s="220">
        <f>E17*F16</f>
        <v>760</v>
      </c>
      <c r="G17" s="518"/>
      <c r="H17" s="518"/>
      <c r="I17" s="235"/>
      <c r="J17" s="523">
        <f>I17*F17</f>
        <v>0</v>
      </c>
      <c r="K17" s="220"/>
      <c r="L17" s="220"/>
      <c r="M17" s="220">
        <f>I17*F17</f>
        <v>0</v>
      </c>
      <c r="N17" s="504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5"/>
      <c r="BQ17" s="505"/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5"/>
      <c r="CF17" s="505"/>
      <c r="CG17" s="505"/>
      <c r="CH17" s="505"/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505"/>
      <c r="DE17" s="505"/>
      <c r="DF17" s="505"/>
      <c r="DG17" s="505"/>
      <c r="DH17" s="505"/>
      <c r="DI17" s="505"/>
      <c r="DJ17" s="505"/>
      <c r="DK17" s="505"/>
      <c r="DL17" s="505"/>
      <c r="DM17" s="505"/>
      <c r="DN17" s="505"/>
      <c r="DO17" s="505"/>
      <c r="DP17" s="505"/>
      <c r="DQ17" s="505"/>
      <c r="DR17" s="505"/>
      <c r="DS17" s="505"/>
      <c r="DT17" s="505"/>
      <c r="DU17" s="505"/>
      <c r="DV17" s="505"/>
      <c r="DW17" s="505"/>
      <c r="DX17" s="505"/>
      <c r="DY17" s="505"/>
      <c r="DZ17" s="505"/>
      <c r="EA17" s="505"/>
      <c r="EB17" s="505"/>
      <c r="EC17" s="505"/>
      <c r="ED17" s="505"/>
      <c r="EE17" s="505"/>
      <c r="EF17" s="505"/>
      <c r="EG17" s="505"/>
      <c r="EH17" s="505"/>
      <c r="EI17" s="505"/>
      <c r="EJ17" s="505"/>
      <c r="EK17" s="505"/>
      <c r="EL17" s="505"/>
      <c r="EM17" s="505"/>
      <c r="EN17" s="505"/>
      <c r="EO17" s="505"/>
      <c r="EP17" s="505"/>
      <c r="EQ17" s="505"/>
      <c r="ER17" s="505"/>
      <c r="ES17" s="505"/>
      <c r="ET17" s="505"/>
      <c r="EU17" s="505"/>
      <c r="EV17" s="505"/>
      <c r="EW17" s="505"/>
      <c r="EX17" s="505"/>
      <c r="EY17" s="505"/>
      <c r="EZ17" s="505"/>
      <c r="FA17" s="505"/>
      <c r="FB17" s="505"/>
      <c r="FC17" s="505"/>
      <c r="FD17" s="505"/>
      <c r="FE17" s="505"/>
      <c r="FF17" s="505"/>
      <c r="FG17" s="505"/>
      <c r="FH17" s="505"/>
      <c r="FI17" s="505"/>
      <c r="FJ17" s="505"/>
      <c r="FK17" s="505"/>
      <c r="FL17" s="505"/>
      <c r="FM17" s="505"/>
      <c r="FN17" s="505"/>
      <c r="FO17" s="505"/>
      <c r="FP17" s="505"/>
      <c r="FQ17" s="505"/>
      <c r="FR17" s="505"/>
      <c r="FS17" s="505"/>
      <c r="FT17" s="505"/>
      <c r="FU17" s="505"/>
      <c r="FV17" s="505"/>
      <c r="FW17" s="505"/>
      <c r="FX17" s="505"/>
      <c r="FY17" s="505"/>
      <c r="FZ17" s="505"/>
      <c r="GA17" s="505"/>
      <c r="GB17" s="505"/>
      <c r="GC17" s="505"/>
      <c r="GD17" s="505"/>
      <c r="GE17" s="505"/>
      <c r="GF17" s="505"/>
      <c r="GG17" s="505"/>
      <c r="GH17" s="505"/>
      <c r="GI17" s="505"/>
      <c r="GJ17" s="505"/>
      <c r="GK17" s="505"/>
      <c r="GL17" s="505"/>
      <c r="GM17" s="505"/>
      <c r="GN17" s="505"/>
      <c r="GO17" s="505"/>
      <c r="GP17" s="505"/>
      <c r="GQ17" s="505"/>
      <c r="GR17" s="505"/>
      <c r="GS17" s="505"/>
      <c r="GT17" s="505"/>
      <c r="GU17" s="505"/>
      <c r="GV17" s="505"/>
      <c r="GW17" s="505"/>
      <c r="GX17" s="505"/>
      <c r="GY17" s="505"/>
      <c r="GZ17" s="505"/>
      <c r="HA17" s="505"/>
      <c r="HB17" s="505"/>
      <c r="HC17" s="505"/>
      <c r="HD17" s="505"/>
      <c r="HE17" s="505"/>
      <c r="HF17" s="505"/>
      <c r="HG17" s="505"/>
      <c r="HH17" s="505"/>
      <c r="HI17" s="505"/>
      <c r="HJ17" s="505"/>
      <c r="HK17" s="505"/>
      <c r="HL17" s="505"/>
      <c r="HM17" s="505"/>
      <c r="HN17" s="505"/>
      <c r="HO17" s="505"/>
      <c r="HP17" s="505"/>
      <c r="HQ17" s="505"/>
      <c r="HR17" s="505"/>
      <c r="HS17" s="505"/>
      <c r="HT17" s="505"/>
      <c r="HU17" s="505"/>
      <c r="HV17" s="505"/>
      <c r="HW17" s="505"/>
      <c r="HX17" s="505"/>
      <c r="HY17" s="505"/>
      <c r="HZ17" s="505"/>
      <c r="IA17" s="505"/>
      <c r="IB17" s="505"/>
      <c r="IC17" s="505"/>
      <c r="ID17" s="505"/>
      <c r="IE17" s="505"/>
      <c r="IF17" s="505"/>
      <c r="IG17" s="505"/>
      <c r="IH17" s="505"/>
      <c r="II17" s="505"/>
      <c r="IJ17" s="505"/>
      <c r="IK17" s="505"/>
      <c r="IL17" s="505"/>
      <c r="IM17" s="505"/>
      <c r="IN17" s="505"/>
      <c r="IO17" s="505"/>
      <c r="IP17" s="505"/>
      <c r="IQ17" s="505"/>
      <c r="IR17" s="505"/>
      <c r="IS17" s="505"/>
      <c r="IT17" s="505"/>
      <c r="IU17" s="505"/>
      <c r="IV17" s="505"/>
    </row>
    <row r="18" spans="1:256" s="506" customFormat="1" ht="33" customHeight="1">
      <c r="A18" s="516"/>
      <c r="B18" s="219"/>
      <c r="C18" s="219" t="s">
        <v>199</v>
      </c>
      <c r="D18" s="219" t="s">
        <v>34</v>
      </c>
      <c r="E18" s="220"/>
      <c r="F18" s="220">
        <v>380</v>
      </c>
      <c r="G18" s="220"/>
      <c r="H18" s="523">
        <f>G18*F18</f>
        <v>0</v>
      </c>
      <c r="I18" s="518"/>
      <c r="J18" s="518"/>
      <c r="K18" s="220"/>
      <c r="L18" s="220"/>
      <c r="M18" s="220">
        <f>G18*F18</f>
        <v>0</v>
      </c>
      <c r="N18" s="504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5"/>
      <c r="DO18" s="505"/>
      <c r="DP18" s="505"/>
      <c r="DQ18" s="505"/>
      <c r="DR18" s="505"/>
      <c r="DS18" s="505"/>
      <c r="DT18" s="505"/>
      <c r="DU18" s="505"/>
      <c r="DV18" s="505"/>
      <c r="DW18" s="505"/>
      <c r="DX18" s="505"/>
      <c r="DY18" s="505"/>
      <c r="DZ18" s="505"/>
      <c r="EA18" s="505"/>
      <c r="EB18" s="505"/>
      <c r="EC18" s="505"/>
      <c r="ED18" s="505"/>
      <c r="EE18" s="505"/>
      <c r="EF18" s="505"/>
      <c r="EG18" s="505"/>
      <c r="EH18" s="505"/>
      <c r="EI18" s="505"/>
      <c r="EJ18" s="505"/>
      <c r="EK18" s="505"/>
      <c r="EL18" s="505"/>
      <c r="EM18" s="505"/>
      <c r="EN18" s="505"/>
      <c r="EO18" s="505"/>
      <c r="EP18" s="505"/>
      <c r="EQ18" s="505"/>
      <c r="ER18" s="505"/>
      <c r="ES18" s="505"/>
      <c r="ET18" s="505"/>
      <c r="EU18" s="505"/>
      <c r="EV18" s="505"/>
      <c r="EW18" s="505"/>
      <c r="EX18" s="505"/>
      <c r="EY18" s="505"/>
      <c r="EZ18" s="505"/>
      <c r="FA18" s="505"/>
      <c r="FB18" s="505"/>
      <c r="FC18" s="505"/>
      <c r="FD18" s="505"/>
      <c r="FE18" s="505"/>
      <c r="FF18" s="505"/>
      <c r="FG18" s="505"/>
      <c r="FH18" s="505"/>
      <c r="FI18" s="505"/>
      <c r="FJ18" s="505"/>
      <c r="FK18" s="505"/>
      <c r="FL18" s="505"/>
      <c r="FM18" s="505"/>
      <c r="FN18" s="505"/>
      <c r="FO18" s="505"/>
      <c r="FP18" s="505"/>
      <c r="FQ18" s="505"/>
      <c r="FR18" s="505"/>
      <c r="FS18" s="505"/>
      <c r="FT18" s="505"/>
      <c r="FU18" s="505"/>
      <c r="FV18" s="505"/>
      <c r="FW18" s="505"/>
      <c r="FX18" s="505"/>
      <c r="FY18" s="505"/>
      <c r="FZ18" s="505"/>
      <c r="GA18" s="505"/>
      <c r="GB18" s="505"/>
      <c r="GC18" s="505"/>
      <c r="GD18" s="505"/>
      <c r="GE18" s="505"/>
      <c r="GF18" s="505"/>
      <c r="GG18" s="505"/>
      <c r="GH18" s="505"/>
      <c r="GI18" s="505"/>
      <c r="GJ18" s="505"/>
      <c r="GK18" s="505"/>
      <c r="GL18" s="505"/>
      <c r="GM18" s="505"/>
      <c r="GN18" s="505"/>
      <c r="GO18" s="505"/>
      <c r="GP18" s="505"/>
      <c r="GQ18" s="505"/>
      <c r="GR18" s="505"/>
      <c r="GS18" s="505"/>
      <c r="GT18" s="505"/>
      <c r="GU18" s="505"/>
      <c r="GV18" s="505"/>
      <c r="GW18" s="505"/>
      <c r="GX18" s="505"/>
      <c r="GY18" s="505"/>
      <c r="GZ18" s="505"/>
      <c r="HA18" s="505"/>
      <c r="HB18" s="505"/>
      <c r="HC18" s="505"/>
      <c r="HD18" s="505"/>
      <c r="HE18" s="505"/>
      <c r="HF18" s="505"/>
      <c r="HG18" s="505"/>
      <c r="HH18" s="505"/>
      <c r="HI18" s="505"/>
      <c r="HJ18" s="505"/>
      <c r="HK18" s="505"/>
      <c r="HL18" s="505"/>
      <c r="HM18" s="505"/>
      <c r="HN18" s="505"/>
      <c r="HO18" s="505"/>
      <c r="HP18" s="505"/>
      <c r="HQ18" s="505"/>
      <c r="HR18" s="505"/>
      <c r="HS18" s="505"/>
      <c r="HT18" s="505"/>
      <c r="HU18" s="505"/>
      <c r="HV18" s="505"/>
      <c r="HW18" s="505"/>
      <c r="HX18" s="505"/>
      <c r="HY18" s="505"/>
      <c r="HZ18" s="505"/>
      <c r="IA18" s="505"/>
      <c r="IB18" s="505"/>
      <c r="IC18" s="505"/>
      <c r="ID18" s="505"/>
      <c r="IE18" s="505"/>
      <c r="IF18" s="505"/>
      <c r="IG18" s="505"/>
      <c r="IH18" s="505"/>
      <c r="II18" s="505"/>
      <c r="IJ18" s="505"/>
      <c r="IK18" s="505"/>
      <c r="IL18" s="505"/>
      <c r="IM18" s="505"/>
      <c r="IN18" s="505"/>
      <c r="IO18" s="505"/>
      <c r="IP18" s="505"/>
      <c r="IQ18" s="505"/>
      <c r="IR18" s="505"/>
      <c r="IS18" s="505"/>
      <c r="IT18" s="505"/>
      <c r="IU18" s="505"/>
      <c r="IV18" s="505"/>
    </row>
    <row r="19" spans="1:256" s="494" customFormat="1" ht="16.5" customHeight="1">
      <c r="A19" s="497"/>
      <c r="B19" s="495"/>
      <c r="C19" s="495" t="s">
        <v>46</v>
      </c>
      <c r="D19" s="495" t="s">
        <v>34</v>
      </c>
      <c r="E19" s="498"/>
      <c r="F19" s="498">
        <f>F18</f>
        <v>380</v>
      </c>
      <c r="G19" s="498"/>
      <c r="H19" s="500">
        <f>G19*F19</f>
        <v>0</v>
      </c>
      <c r="I19" s="499"/>
      <c r="J19" s="499"/>
      <c r="K19" s="498"/>
      <c r="L19" s="498"/>
      <c r="M19" s="498">
        <f>G19*F19</f>
        <v>0</v>
      </c>
      <c r="N19" s="492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3"/>
      <c r="IL19" s="493"/>
      <c r="IM19" s="493"/>
      <c r="IN19" s="493"/>
      <c r="IO19" s="493"/>
      <c r="IP19" s="493"/>
      <c r="IQ19" s="493"/>
      <c r="IR19" s="493"/>
      <c r="IS19" s="493"/>
      <c r="IT19" s="493"/>
      <c r="IU19" s="493"/>
      <c r="IV19" s="493"/>
    </row>
    <row r="20" spans="1:256" s="509" customFormat="1" ht="15.75" customHeight="1">
      <c r="A20" s="510">
        <v>4</v>
      </c>
      <c r="B20" s="522" t="s">
        <v>41</v>
      </c>
      <c r="C20" s="1351" t="s">
        <v>96</v>
      </c>
      <c r="D20" s="1351" t="s">
        <v>34</v>
      </c>
      <c r="E20" s="1352"/>
      <c r="F20" s="1352">
        <v>42</v>
      </c>
      <c r="G20" s="514"/>
      <c r="H20" s="515"/>
      <c r="I20" s="219"/>
      <c r="J20" s="524"/>
      <c r="K20" s="514"/>
      <c r="L20" s="220"/>
      <c r="M20" s="515"/>
      <c r="N20" s="507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508"/>
      <c r="BG20" s="508"/>
      <c r="BH20" s="508"/>
      <c r="BI20" s="508"/>
      <c r="BJ20" s="508"/>
      <c r="BK20" s="508"/>
      <c r="BL20" s="508"/>
      <c r="BM20" s="508"/>
      <c r="BN20" s="508"/>
      <c r="BO20" s="508"/>
      <c r="BP20" s="508"/>
      <c r="BQ20" s="508"/>
      <c r="BR20" s="508"/>
      <c r="BS20" s="508"/>
      <c r="BT20" s="508"/>
      <c r="BU20" s="508"/>
      <c r="BV20" s="508"/>
      <c r="BW20" s="508"/>
      <c r="BX20" s="508"/>
      <c r="BY20" s="508"/>
      <c r="BZ20" s="508"/>
      <c r="CA20" s="508"/>
      <c r="CB20" s="508"/>
      <c r="CC20" s="508"/>
      <c r="CD20" s="508"/>
      <c r="CE20" s="508"/>
      <c r="CF20" s="508"/>
      <c r="CG20" s="508"/>
      <c r="CH20" s="508"/>
      <c r="CI20" s="508"/>
      <c r="CJ20" s="508"/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8"/>
      <c r="DR20" s="508"/>
      <c r="DS20" s="508"/>
      <c r="DT20" s="508"/>
      <c r="DU20" s="508"/>
      <c r="DV20" s="508"/>
      <c r="DW20" s="508"/>
      <c r="DX20" s="508"/>
      <c r="DY20" s="508"/>
      <c r="DZ20" s="508"/>
      <c r="EA20" s="508"/>
      <c r="EB20" s="508"/>
      <c r="EC20" s="508"/>
      <c r="ED20" s="508"/>
      <c r="EE20" s="508"/>
      <c r="EF20" s="508"/>
      <c r="EG20" s="508"/>
      <c r="EH20" s="508"/>
      <c r="EI20" s="508"/>
      <c r="EJ20" s="508"/>
      <c r="EK20" s="508"/>
      <c r="EL20" s="508"/>
      <c r="EM20" s="508"/>
      <c r="EN20" s="508"/>
      <c r="EO20" s="508"/>
      <c r="EP20" s="508"/>
      <c r="EQ20" s="508"/>
      <c r="ER20" s="508"/>
      <c r="ES20" s="508"/>
      <c r="ET20" s="508"/>
      <c r="EU20" s="508"/>
      <c r="EV20" s="508"/>
      <c r="EW20" s="508"/>
      <c r="EX20" s="508"/>
      <c r="EY20" s="508"/>
      <c r="EZ20" s="508"/>
      <c r="FA20" s="508"/>
      <c r="FB20" s="508"/>
      <c r="FC20" s="508"/>
      <c r="FD20" s="508"/>
      <c r="FE20" s="508"/>
      <c r="FF20" s="508"/>
      <c r="FG20" s="508"/>
      <c r="FH20" s="508"/>
      <c r="FI20" s="508"/>
      <c r="FJ20" s="508"/>
      <c r="FK20" s="508"/>
      <c r="FL20" s="508"/>
      <c r="FM20" s="508"/>
      <c r="FN20" s="508"/>
      <c r="FO20" s="508"/>
      <c r="FP20" s="508"/>
      <c r="FQ20" s="508"/>
      <c r="FR20" s="508"/>
      <c r="FS20" s="508"/>
      <c r="FT20" s="508"/>
      <c r="FU20" s="508"/>
      <c r="FV20" s="508"/>
      <c r="FW20" s="508"/>
      <c r="FX20" s="508"/>
      <c r="FY20" s="508"/>
      <c r="FZ20" s="508"/>
      <c r="GA20" s="508"/>
      <c r="GB20" s="508"/>
      <c r="GC20" s="508"/>
      <c r="GD20" s="508"/>
      <c r="GE20" s="508"/>
      <c r="GF20" s="508"/>
      <c r="GG20" s="508"/>
      <c r="GH20" s="508"/>
      <c r="GI20" s="508"/>
      <c r="GJ20" s="508"/>
      <c r="GK20" s="508"/>
      <c r="GL20" s="508"/>
      <c r="GM20" s="508"/>
      <c r="GN20" s="508"/>
      <c r="GO20" s="508"/>
      <c r="GP20" s="508"/>
      <c r="GQ20" s="508"/>
      <c r="GR20" s="508"/>
      <c r="GS20" s="508"/>
      <c r="GT20" s="508"/>
      <c r="GU20" s="508"/>
      <c r="GV20" s="508"/>
      <c r="GW20" s="508"/>
      <c r="GX20" s="508"/>
      <c r="GY20" s="508"/>
      <c r="GZ20" s="508"/>
      <c r="HA20" s="508"/>
      <c r="HB20" s="508"/>
      <c r="HC20" s="508"/>
      <c r="HD20" s="508"/>
      <c r="HE20" s="508"/>
      <c r="HF20" s="508"/>
      <c r="HG20" s="508"/>
      <c r="HH20" s="508"/>
      <c r="HI20" s="508"/>
      <c r="HJ20" s="508"/>
      <c r="HK20" s="508"/>
      <c r="HL20" s="508"/>
      <c r="HM20" s="508"/>
      <c r="HN20" s="508"/>
      <c r="HO20" s="508"/>
      <c r="HP20" s="508"/>
      <c r="HQ20" s="508"/>
      <c r="HR20" s="508"/>
      <c r="HS20" s="508"/>
      <c r="HT20" s="508"/>
      <c r="HU20" s="508"/>
      <c r="HV20" s="508"/>
      <c r="HW20" s="508"/>
      <c r="HX20" s="508"/>
      <c r="HY20" s="508"/>
      <c r="HZ20" s="508"/>
      <c r="IA20" s="508"/>
      <c r="IB20" s="508"/>
      <c r="IC20" s="508"/>
      <c r="ID20" s="508"/>
      <c r="IE20" s="508"/>
      <c r="IF20" s="508"/>
      <c r="IG20" s="508"/>
      <c r="IH20" s="508"/>
      <c r="II20" s="508"/>
      <c r="IJ20" s="508"/>
      <c r="IK20" s="508"/>
      <c r="IL20" s="508"/>
      <c r="IM20" s="508"/>
      <c r="IN20" s="508"/>
      <c r="IO20" s="508"/>
      <c r="IP20" s="508"/>
      <c r="IQ20" s="508"/>
      <c r="IR20" s="508"/>
      <c r="IS20" s="508"/>
      <c r="IT20" s="508"/>
      <c r="IU20" s="508"/>
      <c r="IV20" s="508"/>
    </row>
    <row r="21" spans="1:256" s="506" customFormat="1" ht="15.75" customHeight="1">
      <c r="A21" s="516"/>
      <c r="B21" s="552"/>
      <c r="C21" s="233" t="s">
        <v>31</v>
      </c>
      <c r="D21" s="219" t="s">
        <v>32</v>
      </c>
      <c r="E21" s="220">
        <v>2</v>
      </c>
      <c r="F21" s="220">
        <f>E21*F20</f>
        <v>84</v>
      </c>
      <c r="G21" s="518"/>
      <c r="H21" s="518"/>
      <c r="I21" s="235"/>
      <c r="J21" s="220">
        <f>I21*F21</f>
        <v>0</v>
      </c>
      <c r="K21" s="220"/>
      <c r="L21" s="220"/>
      <c r="M21" s="220">
        <f>I21*F21</f>
        <v>0</v>
      </c>
      <c r="N21" s="504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5"/>
      <c r="DN21" s="505"/>
      <c r="DO21" s="505"/>
      <c r="DP21" s="505"/>
      <c r="DQ21" s="505"/>
      <c r="DR21" s="505"/>
      <c r="DS21" s="505"/>
      <c r="DT21" s="505"/>
      <c r="DU21" s="505"/>
      <c r="DV21" s="505"/>
      <c r="DW21" s="505"/>
      <c r="DX21" s="505"/>
      <c r="DY21" s="505"/>
      <c r="DZ21" s="505"/>
      <c r="EA21" s="505"/>
      <c r="EB21" s="505"/>
      <c r="EC21" s="505"/>
      <c r="ED21" s="505"/>
      <c r="EE21" s="505"/>
      <c r="EF21" s="505"/>
      <c r="EG21" s="505"/>
      <c r="EH21" s="505"/>
      <c r="EI21" s="505"/>
      <c r="EJ21" s="505"/>
      <c r="EK21" s="505"/>
      <c r="EL21" s="505"/>
      <c r="EM21" s="505"/>
      <c r="EN21" s="505"/>
      <c r="EO21" s="505"/>
      <c r="EP21" s="505"/>
      <c r="EQ21" s="505"/>
      <c r="ER21" s="505"/>
      <c r="ES21" s="505"/>
      <c r="ET21" s="505"/>
      <c r="EU21" s="505"/>
      <c r="EV21" s="505"/>
      <c r="EW21" s="505"/>
      <c r="EX21" s="505"/>
      <c r="EY21" s="505"/>
      <c r="EZ21" s="505"/>
      <c r="FA21" s="505"/>
      <c r="FB21" s="505"/>
      <c r="FC21" s="505"/>
      <c r="FD21" s="505"/>
      <c r="FE21" s="505"/>
      <c r="FF21" s="505"/>
      <c r="FG21" s="505"/>
      <c r="FH21" s="505"/>
      <c r="FI21" s="505"/>
      <c r="FJ21" s="505"/>
      <c r="FK21" s="505"/>
      <c r="FL21" s="505"/>
      <c r="FM21" s="505"/>
      <c r="FN21" s="505"/>
      <c r="FO21" s="505"/>
      <c r="FP21" s="505"/>
      <c r="FQ21" s="505"/>
      <c r="FR21" s="505"/>
      <c r="FS21" s="505"/>
      <c r="FT21" s="505"/>
      <c r="FU21" s="505"/>
      <c r="FV21" s="505"/>
      <c r="FW21" s="505"/>
      <c r="FX21" s="505"/>
      <c r="FY21" s="505"/>
      <c r="FZ21" s="505"/>
      <c r="GA21" s="505"/>
      <c r="GB21" s="505"/>
      <c r="GC21" s="505"/>
      <c r="GD21" s="505"/>
      <c r="GE21" s="505"/>
      <c r="GF21" s="505"/>
      <c r="GG21" s="505"/>
      <c r="GH21" s="505"/>
      <c r="GI21" s="505"/>
      <c r="GJ21" s="505"/>
      <c r="GK21" s="505"/>
      <c r="GL21" s="505"/>
      <c r="GM21" s="505"/>
      <c r="GN21" s="505"/>
      <c r="GO21" s="505"/>
      <c r="GP21" s="505"/>
      <c r="GQ21" s="505"/>
      <c r="GR21" s="505"/>
      <c r="GS21" s="505"/>
      <c r="GT21" s="505"/>
      <c r="GU21" s="505"/>
      <c r="GV21" s="505"/>
      <c r="GW21" s="505"/>
      <c r="GX21" s="505"/>
      <c r="GY21" s="505"/>
      <c r="GZ21" s="505"/>
      <c r="HA21" s="505"/>
      <c r="HB21" s="505"/>
      <c r="HC21" s="505"/>
      <c r="HD21" s="505"/>
      <c r="HE21" s="505"/>
      <c r="HF21" s="505"/>
      <c r="HG21" s="505"/>
      <c r="HH21" s="505"/>
      <c r="HI21" s="505"/>
      <c r="HJ21" s="505"/>
      <c r="HK21" s="505"/>
      <c r="HL21" s="505"/>
      <c r="HM21" s="505"/>
      <c r="HN21" s="505"/>
      <c r="HO21" s="505"/>
      <c r="HP21" s="505"/>
      <c r="HQ21" s="505"/>
      <c r="HR21" s="505"/>
      <c r="HS21" s="505"/>
      <c r="HT21" s="505"/>
      <c r="HU21" s="505"/>
      <c r="HV21" s="505"/>
      <c r="HW21" s="505"/>
      <c r="HX21" s="505"/>
      <c r="HY21" s="505"/>
      <c r="HZ21" s="505"/>
      <c r="IA21" s="505"/>
      <c r="IB21" s="505"/>
      <c r="IC21" s="505"/>
      <c r="ID21" s="505"/>
      <c r="IE21" s="505"/>
      <c r="IF21" s="505"/>
      <c r="IG21" s="505"/>
      <c r="IH21" s="505"/>
      <c r="II21" s="505"/>
      <c r="IJ21" s="505"/>
      <c r="IK21" s="505"/>
      <c r="IL21" s="505"/>
      <c r="IM21" s="505"/>
      <c r="IN21" s="505"/>
      <c r="IO21" s="505"/>
      <c r="IP21" s="505"/>
      <c r="IQ21" s="505"/>
      <c r="IR21" s="505"/>
      <c r="IS21" s="505"/>
      <c r="IT21" s="505"/>
      <c r="IU21" s="505"/>
      <c r="IV21" s="505"/>
    </row>
    <row r="22" spans="1:256" s="506" customFormat="1" ht="15.75" customHeight="1">
      <c r="A22" s="516"/>
      <c r="B22" s="553"/>
      <c r="C22" s="219" t="str">
        <f>C20</f>
        <v>samisamarTo sagangaSo Rilaki</v>
      </c>
      <c r="D22" s="219" t="s">
        <v>34</v>
      </c>
      <c r="E22" s="220">
        <v>1</v>
      </c>
      <c r="F22" s="220">
        <f>E22*F20</f>
        <v>42</v>
      </c>
      <c r="G22" s="220"/>
      <c r="H22" s="523">
        <f>G22*F22</f>
        <v>0</v>
      </c>
      <c r="I22" s="518"/>
      <c r="J22" s="518"/>
      <c r="K22" s="220"/>
      <c r="L22" s="220"/>
      <c r="M22" s="220">
        <f>G22*F22</f>
        <v>0</v>
      </c>
      <c r="N22" s="504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505"/>
      <c r="DE22" s="505"/>
      <c r="DF22" s="505"/>
      <c r="DG22" s="505"/>
      <c r="DH22" s="505"/>
      <c r="DI22" s="505"/>
      <c r="DJ22" s="505"/>
      <c r="DK22" s="505"/>
      <c r="DL22" s="505"/>
      <c r="DM22" s="505"/>
      <c r="DN22" s="505"/>
      <c r="DO22" s="505"/>
      <c r="DP22" s="505"/>
      <c r="DQ22" s="505"/>
      <c r="DR22" s="505"/>
      <c r="DS22" s="505"/>
      <c r="DT22" s="505"/>
      <c r="DU22" s="505"/>
      <c r="DV22" s="505"/>
      <c r="DW22" s="505"/>
      <c r="DX22" s="505"/>
      <c r="DY22" s="505"/>
      <c r="DZ22" s="505"/>
      <c r="EA22" s="505"/>
      <c r="EB22" s="505"/>
      <c r="EC22" s="505"/>
      <c r="ED22" s="505"/>
      <c r="EE22" s="505"/>
      <c r="EF22" s="505"/>
      <c r="EG22" s="505"/>
      <c r="EH22" s="505"/>
      <c r="EI22" s="505"/>
      <c r="EJ22" s="505"/>
      <c r="EK22" s="505"/>
      <c r="EL22" s="505"/>
      <c r="EM22" s="505"/>
      <c r="EN22" s="505"/>
      <c r="EO22" s="505"/>
      <c r="EP22" s="505"/>
      <c r="EQ22" s="505"/>
      <c r="ER22" s="505"/>
      <c r="ES22" s="505"/>
      <c r="ET22" s="505"/>
      <c r="EU22" s="505"/>
      <c r="EV22" s="505"/>
      <c r="EW22" s="505"/>
      <c r="EX22" s="505"/>
      <c r="EY22" s="505"/>
      <c r="EZ22" s="505"/>
      <c r="FA22" s="505"/>
      <c r="FB22" s="505"/>
      <c r="FC22" s="505"/>
      <c r="FD22" s="505"/>
      <c r="FE22" s="505"/>
      <c r="FF22" s="505"/>
      <c r="FG22" s="505"/>
      <c r="FH22" s="505"/>
      <c r="FI22" s="505"/>
      <c r="FJ22" s="505"/>
      <c r="FK22" s="505"/>
      <c r="FL22" s="505"/>
      <c r="FM22" s="505"/>
      <c r="FN22" s="505"/>
      <c r="FO22" s="505"/>
      <c r="FP22" s="505"/>
      <c r="FQ22" s="505"/>
      <c r="FR22" s="505"/>
      <c r="FS22" s="505"/>
      <c r="FT22" s="505"/>
      <c r="FU22" s="505"/>
      <c r="FV22" s="505"/>
      <c r="FW22" s="505"/>
      <c r="FX22" s="505"/>
      <c r="FY22" s="505"/>
      <c r="FZ22" s="505"/>
      <c r="GA22" s="505"/>
      <c r="GB22" s="505"/>
      <c r="GC22" s="505"/>
      <c r="GD22" s="505"/>
      <c r="GE22" s="505"/>
      <c r="GF22" s="505"/>
      <c r="GG22" s="505"/>
      <c r="GH22" s="505"/>
      <c r="GI22" s="505"/>
      <c r="GJ22" s="505"/>
      <c r="GK22" s="505"/>
      <c r="GL22" s="505"/>
      <c r="GM22" s="505"/>
      <c r="GN22" s="505"/>
      <c r="GO22" s="505"/>
      <c r="GP22" s="505"/>
      <c r="GQ22" s="505"/>
      <c r="GR22" s="505"/>
      <c r="GS22" s="505"/>
      <c r="GT22" s="505"/>
      <c r="GU22" s="505"/>
      <c r="GV22" s="505"/>
      <c r="GW22" s="505"/>
      <c r="GX22" s="505"/>
      <c r="GY22" s="505"/>
      <c r="GZ22" s="505"/>
      <c r="HA22" s="505"/>
      <c r="HB22" s="505"/>
      <c r="HC22" s="505"/>
      <c r="HD22" s="505"/>
      <c r="HE22" s="505"/>
      <c r="HF22" s="505"/>
      <c r="HG22" s="505"/>
      <c r="HH22" s="505"/>
      <c r="HI22" s="505"/>
      <c r="HJ22" s="505"/>
      <c r="HK22" s="505"/>
      <c r="HL22" s="505"/>
      <c r="HM22" s="505"/>
      <c r="HN22" s="505"/>
      <c r="HO22" s="505"/>
      <c r="HP22" s="505"/>
      <c r="HQ22" s="505"/>
      <c r="HR22" s="505"/>
      <c r="HS22" s="505"/>
      <c r="HT22" s="505"/>
      <c r="HU22" s="505"/>
      <c r="HV22" s="505"/>
      <c r="HW22" s="505"/>
      <c r="HX22" s="505"/>
      <c r="HY22" s="505"/>
      <c r="HZ22" s="505"/>
      <c r="IA22" s="505"/>
      <c r="IB22" s="505"/>
      <c r="IC22" s="505"/>
      <c r="ID22" s="505"/>
      <c r="IE22" s="505"/>
      <c r="IF22" s="505"/>
      <c r="IG22" s="505"/>
      <c r="IH22" s="505"/>
      <c r="II22" s="505"/>
      <c r="IJ22" s="505"/>
      <c r="IK22" s="505"/>
      <c r="IL22" s="505"/>
      <c r="IM22" s="505"/>
      <c r="IN22" s="505"/>
      <c r="IO22" s="505"/>
      <c r="IP22" s="505"/>
      <c r="IQ22" s="505"/>
      <c r="IR22" s="505"/>
      <c r="IS22" s="505"/>
      <c r="IT22" s="505"/>
      <c r="IU22" s="505"/>
      <c r="IV22" s="505"/>
    </row>
    <row r="23" spans="1:256" s="506" customFormat="1" ht="21.75" customHeight="1">
      <c r="A23" s="510">
        <v>5</v>
      </c>
      <c r="B23" s="554" t="s">
        <v>42</v>
      </c>
      <c r="C23" s="1351" t="s">
        <v>173</v>
      </c>
      <c r="D23" s="1351" t="s">
        <v>34</v>
      </c>
      <c r="E23" s="1352"/>
      <c r="F23" s="1352">
        <v>40</v>
      </c>
      <c r="G23" s="514"/>
      <c r="H23" s="515"/>
      <c r="I23" s="219"/>
      <c r="J23" s="524"/>
      <c r="K23" s="514"/>
      <c r="L23" s="220"/>
      <c r="M23" s="515"/>
      <c r="N23" s="504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505"/>
      <c r="DM23" s="505"/>
      <c r="DN23" s="505"/>
      <c r="DO23" s="505"/>
      <c r="DP23" s="505"/>
      <c r="DQ23" s="505"/>
      <c r="DR23" s="505"/>
      <c r="DS23" s="505"/>
      <c r="DT23" s="505"/>
      <c r="DU23" s="505"/>
      <c r="DV23" s="505"/>
      <c r="DW23" s="505"/>
      <c r="DX23" s="505"/>
      <c r="DY23" s="505"/>
      <c r="DZ23" s="505"/>
      <c r="EA23" s="505"/>
      <c r="EB23" s="505"/>
      <c r="EC23" s="505"/>
      <c r="ED23" s="505"/>
      <c r="EE23" s="505"/>
      <c r="EF23" s="505"/>
      <c r="EG23" s="505"/>
      <c r="EH23" s="505"/>
      <c r="EI23" s="505"/>
      <c r="EJ23" s="505"/>
      <c r="EK23" s="505"/>
      <c r="EL23" s="505"/>
      <c r="EM23" s="505"/>
      <c r="EN23" s="505"/>
      <c r="EO23" s="505"/>
      <c r="EP23" s="505"/>
      <c r="EQ23" s="505"/>
      <c r="ER23" s="505"/>
      <c r="ES23" s="505"/>
      <c r="ET23" s="505"/>
      <c r="EU23" s="505"/>
      <c r="EV23" s="505"/>
      <c r="EW23" s="505"/>
      <c r="EX23" s="505"/>
      <c r="EY23" s="505"/>
      <c r="EZ23" s="505"/>
      <c r="FA23" s="505"/>
      <c r="FB23" s="505"/>
      <c r="FC23" s="505"/>
      <c r="FD23" s="505"/>
      <c r="FE23" s="505"/>
      <c r="FF23" s="505"/>
      <c r="FG23" s="505"/>
      <c r="FH23" s="505"/>
      <c r="FI23" s="505"/>
      <c r="FJ23" s="505"/>
      <c r="FK23" s="505"/>
      <c r="FL23" s="505"/>
      <c r="FM23" s="505"/>
      <c r="FN23" s="505"/>
      <c r="FO23" s="505"/>
      <c r="FP23" s="505"/>
      <c r="FQ23" s="505"/>
      <c r="FR23" s="505"/>
      <c r="FS23" s="505"/>
      <c r="FT23" s="505"/>
      <c r="FU23" s="505"/>
      <c r="FV23" s="505"/>
      <c r="FW23" s="505"/>
      <c r="FX23" s="505"/>
      <c r="FY23" s="505"/>
      <c r="FZ23" s="505"/>
      <c r="GA23" s="505"/>
      <c r="GB23" s="505"/>
      <c r="GC23" s="505"/>
      <c r="GD23" s="505"/>
      <c r="GE23" s="505"/>
      <c r="GF23" s="505"/>
      <c r="GG23" s="505"/>
      <c r="GH23" s="505"/>
      <c r="GI23" s="505"/>
      <c r="GJ23" s="505"/>
      <c r="GK23" s="505"/>
      <c r="GL23" s="505"/>
      <c r="GM23" s="505"/>
      <c r="GN23" s="505"/>
      <c r="GO23" s="505"/>
      <c r="GP23" s="505"/>
      <c r="GQ23" s="505"/>
      <c r="GR23" s="505"/>
      <c r="GS23" s="505"/>
      <c r="GT23" s="505"/>
      <c r="GU23" s="505"/>
      <c r="GV23" s="505"/>
      <c r="GW23" s="505"/>
      <c r="GX23" s="505"/>
      <c r="GY23" s="505"/>
      <c r="GZ23" s="505"/>
      <c r="HA23" s="505"/>
      <c r="HB23" s="505"/>
      <c r="HC23" s="505"/>
      <c r="HD23" s="505"/>
      <c r="HE23" s="505"/>
      <c r="HF23" s="505"/>
      <c r="HG23" s="505"/>
      <c r="HH23" s="505"/>
      <c r="HI23" s="505"/>
      <c r="HJ23" s="505"/>
      <c r="HK23" s="505"/>
      <c r="HL23" s="505"/>
      <c r="HM23" s="505"/>
      <c r="HN23" s="505"/>
      <c r="HO23" s="505"/>
      <c r="HP23" s="505"/>
      <c r="HQ23" s="505"/>
      <c r="HR23" s="505"/>
      <c r="HS23" s="505"/>
      <c r="HT23" s="505"/>
      <c r="HU23" s="505"/>
      <c r="HV23" s="505"/>
      <c r="HW23" s="505"/>
      <c r="HX23" s="505"/>
      <c r="HY23" s="505"/>
      <c r="HZ23" s="505"/>
      <c r="IA23" s="505"/>
      <c r="IB23" s="505"/>
      <c r="IC23" s="505"/>
      <c r="ID23" s="505"/>
      <c r="IE23" s="505"/>
      <c r="IF23" s="505"/>
      <c r="IG23" s="505"/>
      <c r="IH23" s="505"/>
      <c r="II23" s="505"/>
      <c r="IJ23" s="505"/>
      <c r="IK23" s="505"/>
      <c r="IL23" s="505"/>
      <c r="IM23" s="505"/>
      <c r="IN23" s="505"/>
      <c r="IO23" s="505"/>
      <c r="IP23" s="505"/>
      <c r="IQ23" s="505"/>
      <c r="IR23" s="505"/>
      <c r="IS23" s="505"/>
      <c r="IT23" s="505"/>
      <c r="IU23" s="505"/>
      <c r="IV23" s="505"/>
    </row>
    <row r="24" spans="1:256" s="506" customFormat="1" ht="16.5" customHeight="1">
      <c r="A24" s="516"/>
      <c r="B24" s="517"/>
      <c r="C24" s="233" t="s">
        <v>31</v>
      </c>
      <c r="D24" s="219" t="s">
        <v>32</v>
      </c>
      <c r="E24" s="220">
        <v>3</v>
      </c>
      <c r="F24" s="220">
        <f>E24*F23</f>
        <v>120</v>
      </c>
      <c r="G24" s="1353"/>
      <c r="H24" s="1353"/>
      <c r="I24" s="235"/>
      <c r="J24" s="220">
        <f>I24*F24</f>
        <v>0</v>
      </c>
      <c r="K24" s="220"/>
      <c r="L24" s="220"/>
      <c r="M24" s="220">
        <f>I24*F24</f>
        <v>0</v>
      </c>
      <c r="N24" s="504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505"/>
      <c r="DE24" s="505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5"/>
      <c r="DR24" s="505"/>
      <c r="DS24" s="505"/>
      <c r="DT24" s="505"/>
      <c r="DU24" s="505"/>
      <c r="DV24" s="505"/>
      <c r="DW24" s="505"/>
      <c r="DX24" s="505"/>
      <c r="DY24" s="505"/>
      <c r="DZ24" s="505"/>
      <c r="EA24" s="505"/>
      <c r="EB24" s="505"/>
      <c r="EC24" s="505"/>
      <c r="ED24" s="505"/>
      <c r="EE24" s="505"/>
      <c r="EF24" s="505"/>
      <c r="EG24" s="505"/>
      <c r="EH24" s="505"/>
      <c r="EI24" s="505"/>
      <c r="EJ24" s="505"/>
      <c r="EK24" s="505"/>
      <c r="EL24" s="505"/>
      <c r="EM24" s="505"/>
      <c r="EN24" s="505"/>
      <c r="EO24" s="505"/>
      <c r="EP24" s="505"/>
      <c r="EQ24" s="505"/>
      <c r="ER24" s="505"/>
      <c r="ES24" s="505"/>
      <c r="ET24" s="505"/>
      <c r="EU24" s="505"/>
      <c r="EV24" s="505"/>
      <c r="EW24" s="505"/>
      <c r="EX24" s="505"/>
      <c r="EY24" s="505"/>
      <c r="EZ24" s="505"/>
      <c r="FA24" s="505"/>
      <c r="FB24" s="505"/>
      <c r="FC24" s="505"/>
      <c r="FD24" s="505"/>
      <c r="FE24" s="505"/>
      <c r="FF24" s="505"/>
      <c r="FG24" s="505"/>
      <c r="FH24" s="505"/>
      <c r="FI24" s="505"/>
      <c r="FJ24" s="505"/>
      <c r="FK24" s="505"/>
      <c r="FL24" s="505"/>
      <c r="FM24" s="505"/>
      <c r="FN24" s="505"/>
      <c r="FO24" s="505"/>
      <c r="FP24" s="505"/>
      <c r="FQ24" s="505"/>
      <c r="FR24" s="505"/>
      <c r="FS24" s="505"/>
      <c r="FT24" s="505"/>
      <c r="FU24" s="505"/>
      <c r="FV24" s="505"/>
      <c r="FW24" s="505"/>
      <c r="FX24" s="505"/>
      <c r="FY24" s="505"/>
      <c r="FZ24" s="505"/>
      <c r="GA24" s="505"/>
      <c r="GB24" s="505"/>
      <c r="GC24" s="505"/>
      <c r="GD24" s="505"/>
      <c r="GE24" s="505"/>
      <c r="GF24" s="505"/>
      <c r="GG24" s="505"/>
      <c r="GH24" s="505"/>
      <c r="GI24" s="505"/>
      <c r="GJ24" s="505"/>
      <c r="GK24" s="505"/>
      <c r="GL24" s="505"/>
      <c r="GM24" s="505"/>
      <c r="GN24" s="505"/>
      <c r="GO24" s="505"/>
      <c r="GP24" s="505"/>
      <c r="GQ24" s="505"/>
      <c r="GR24" s="505"/>
      <c r="GS24" s="505"/>
      <c r="GT24" s="505"/>
      <c r="GU24" s="505"/>
      <c r="GV24" s="505"/>
      <c r="GW24" s="505"/>
      <c r="GX24" s="505"/>
      <c r="GY24" s="505"/>
      <c r="GZ24" s="505"/>
      <c r="HA24" s="505"/>
      <c r="HB24" s="505"/>
      <c r="HC24" s="505"/>
      <c r="HD24" s="505"/>
      <c r="HE24" s="505"/>
      <c r="HF24" s="505"/>
      <c r="HG24" s="505"/>
      <c r="HH24" s="505"/>
      <c r="HI24" s="505"/>
      <c r="HJ24" s="505"/>
      <c r="HK24" s="505"/>
      <c r="HL24" s="505"/>
      <c r="HM24" s="505"/>
      <c r="HN24" s="505"/>
      <c r="HO24" s="505"/>
      <c r="HP24" s="505"/>
      <c r="HQ24" s="505"/>
      <c r="HR24" s="505"/>
      <c r="HS24" s="505"/>
      <c r="HT24" s="505"/>
      <c r="HU24" s="505"/>
      <c r="HV24" s="505"/>
      <c r="HW24" s="505"/>
      <c r="HX24" s="505"/>
      <c r="HY24" s="505"/>
      <c r="HZ24" s="505"/>
      <c r="IA24" s="505"/>
      <c r="IB24" s="505"/>
      <c r="IC24" s="505"/>
      <c r="ID24" s="505"/>
      <c r="IE24" s="505"/>
      <c r="IF24" s="505"/>
      <c r="IG24" s="505"/>
      <c r="IH24" s="505"/>
      <c r="II24" s="505"/>
      <c r="IJ24" s="505"/>
      <c r="IK24" s="505"/>
      <c r="IL24" s="505"/>
      <c r="IM24" s="505"/>
      <c r="IN24" s="505"/>
      <c r="IO24" s="505"/>
      <c r="IP24" s="505"/>
      <c r="IQ24" s="505"/>
      <c r="IR24" s="505"/>
      <c r="IS24" s="505"/>
      <c r="IT24" s="505"/>
      <c r="IU24" s="505"/>
      <c r="IV24" s="505"/>
    </row>
    <row r="25" spans="1:256" s="506" customFormat="1" ht="16.5" customHeight="1">
      <c r="A25" s="516"/>
      <c r="B25" s="219"/>
      <c r="C25" s="519" t="str">
        <f>C23</f>
        <v>arasamisamarTo  sirena-strobiT</v>
      </c>
      <c r="D25" s="219" t="s">
        <v>34</v>
      </c>
      <c r="E25" s="220">
        <v>1</v>
      </c>
      <c r="F25" s="220">
        <f>E25*F23</f>
        <v>40</v>
      </c>
      <c r="G25" s="220"/>
      <c r="H25" s="523">
        <f>G25*F25</f>
        <v>0</v>
      </c>
      <c r="I25" s="1353"/>
      <c r="J25" s="518"/>
      <c r="K25" s="220"/>
      <c r="L25" s="220"/>
      <c r="M25" s="220">
        <f>G25*F25</f>
        <v>0</v>
      </c>
      <c r="N25" s="504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  <c r="BP25" s="505"/>
      <c r="BQ25" s="505"/>
      <c r="BR25" s="505"/>
      <c r="BS25" s="505"/>
      <c r="BT25" s="505"/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5"/>
      <c r="CF25" s="505"/>
      <c r="CG25" s="505"/>
      <c r="CH25" s="505"/>
      <c r="CI25" s="505"/>
      <c r="CJ25" s="505"/>
      <c r="CK25" s="505"/>
      <c r="CL25" s="505"/>
      <c r="CM25" s="505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5"/>
      <c r="DA25" s="505"/>
      <c r="DB25" s="505"/>
      <c r="DC25" s="505"/>
      <c r="DD25" s="505"/>
      <c r="DE25" s="505"/>
      <c r="DF25" s="505"/>
      <c r="DG25" s="505"/>
      <c r="DH25" s="505"/>
      <c r="DI25" s="505"/>
      <c r="DJ25" s="505"/>
      <c r="DK25" s="505"/>
      <c r="DL25" s="505"/>
      <c r="DM25" s="505"/>
      <c r="DN25" s="505"/>
      <c r="DO25" s="505"/>
      <c r="DP25" s="505"/>
      <c r="DQ25" s="505"/>
      <c r="DR25" s="505"/>
      <c r="DS25" s="505"/>
      <c r="DT25" s="505"/>
      <c r="DU25" s="505"/>
      <c r="DV25" s="505"/>
      <c r="DW25" s="505"/>
      <c r="DX25" s="505"/>
      <c r="DY25" s="505"/>
      <c r="DZ25" s="505"/>
      <c r="EA25" s="505"/>
      <c r="EB25" s="505"/>
      <c r="EC25" s="505"/>
      <c r="ED25" s="505"/>
      <c r="EE25" s="505"/>
      <c r="EF25" s="505"/>
      <c r="EG25" s="505"/>
      <c r="EH25" s="505"/>
      <c r="EI25" s="505"/>
      <c r="EJ25" s="505"/>
      <c r="EK25" s="505"/>
      <c r="EL25" s="505"/>
      <c r="EM25" s="505"/>
      <c r="EN25" s="505"/>
      <c r="EO25" s="505"/>
      <c r="EP25" s="505"/>
      <c r="EQ25" s="505"/>
      <c r="ER25" s="505"/>
      <c r="ES25" s="505"/>
      <c r="ET25" s="505"/>
      <c r="EU25" s="505"/>
      <c r="EV25" s="505"/>
      <c r="EW25" s="505"/>
      <c r="EX25" s="505"/>
      <c r="EY25" s="505"/>
      <c r="EZ25" s="505"/>
      <c r="FA25" s="505"/>
      <c r="FB25" s="505"/>
      <c r="FC25" s="505"/>
      <c r="FD25" s="505"/>
      <c r="FE25" s="505"/>
      <c r="FF25" s="505"/>
      <c r="FG25" s="505"/>
      <c r="FH25" s="505"/>
      <c r="FI25" s="505"/>
      <c r="FJ25" s="505"/>
      <c r="FK25" s="505"/>
      <c r="FL25" s="505"/>
      <c r="FM25" s="505"/>
      <c r="FN25" s="505"/>
      <c r="FO25" s="505"/>
      <c r="FP25" s="505"/>
      <c r="FQ25" s="505"/>
      <c r="FR25" s="505"/>
      <c r="FS25" s="505"/>
      <c r="FT25" s="505"/>
      <c r="FU25" s="505"/>
      <c r="FV25" s="505"/>
      <c r="FW25" s="505"/>
      <c r="FX25" s="505"/>
      <c r="FY25" s="505"/>
      <c r="FZ25" s="505"/>
      <c r="GA25" s="505"/>
      <c r="GB25" s="505"/>
      <c r="GC25" s="505"/>
      <c r="GD25" s="505"/>
      <c r="GE25" s="505"/>
      <c r="GF25" s="505"/>
      <c r="GG25" s="505"/>
      <c r="GH25" s="505"/>
      <c r="GI25" s="505"/>
      <c r="GJ25" s="505"/>
      <c r="GK25" s="505"/>
      <c r="GL25" s="505"/>
      <c r="GM25" s="505"/>
      <c r="GN25" s="505"/>
      <c r="GO25" s="505"/>
      <c r="GP25" s="505"/>
      <c r="GQ25" s="505"/>
      <c r="GR25" s="505"/>
      <c r="GS25" s="505"/>
      <c r="GT25" s="505"/>
      <c r="GU25" s="505"/>
      <c r="GV25" s="505"/>
      <c r="GW25" s="505"/>
      <c r="GX25" s="505"/>
      <c r="GY25" s="505"/>
      <c r="GZ25" s="505"/>
      <c r="HA25" s="505"/>
      <c r="HB25" s="505"/>
      <c r="HC25" s="505"/>
      <c r="HD25" s="505"/>
      <c r="HE25" s="505"/>
      <c r="HF25" s="505"/>
      <c r="HG25" s="505"/>
      <c r="HH25" s="505"/>
      <c r="HI25" s="505"/>
      <c r="HJ25" s="505"/>
      <c r="HK25" s="505"/>
      <c r="HL25" s="505"/>
      <c r="HM25" s="505"/>
      <c r="HN25" s="505"/>
      <c r="HO25" s="505"/>
      <c r="HP25" s="505"/>
      <c r="HQ25" s="505"/>
      <c r="HR25" s="505"/>
      <c r="HS25" s="505"/>
      <c r="HT25" s="505"/>
      <c r="HU25" s="505"/>
      <c r="HV25" s="505"/>
      <c r="HW25" s="505"/>
      <c r="HX25" s="505"/>
      <c r="HY25" s="505"/>
      <c r="HZ25" s="505"/>
      <c r="IA25" s="505"/>
      <c r="IB25" s="505"/>
      <c r="IC25" s="505"/>
      <c r="ID25" s="505"/>
      <c r="IE25" s="505"/>
      <c r="IF25" s="505"/>
      <c r="IG25" s="505"/>
      <c r="IH25" s="505"/>
      <c r="II25" s="505"/>
      <c r="IJ25" s="505"/>
      <c r="IK25" s="505"/>
      <c r="IL25" s="505"/>
      <c r="IM25" s="505"/>
      <c r="IN25" s="505"/>
      <c r="IO25" s="505"/>
      <c r="IP25" s="505"/>
      <c r="IQ25" s="505"/>
      <c r="IR25" s="505"/>
      <c r="IS25" s="505"/>
      <c r="IT25" s="505"/>
      <c r="IU25" s="505"/>
      <c r="IV25" s="505"/>
    </row>
    <row r="26" spans="1:256" s="509" customFormat="1" ht="15.75" customHeight="1">
      <c r="A26" s="510">
        <v>4</v>
      </c>
      <c r="B26" s="522" t="s">
        <v>41</v>
      </c>
      <c r="C26" s="1351" t="s">
        <v>636</v>
      </c>
      <c r="D26" s="1351" t="s">
        <v>34</v>
      </c>
      <c r="E26" s="1352"/>
      <c r="F26" s="1352">
        <v>36</v>
      </c>
      <c r="G26" s="514"/>
      <c r="H26" s="515"/>
      <c r="I26" s="219"/>
      <c r="J26" s="524"/>
      <c r="K26" s="514"/>
      <c r="L26" s="220"/>
      <c r="M26" s="515"/>
      <c r="N26" s="507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508"/>
      <c r="BQ26" s="508"/>
      <c r="BR26" s="508"/>
      <c r="BS26" s="508"/>
      <c r="BT26" s="508"/>
      <c r="BU26" s="508"/>
      <c r="BV26" s="508"/>
      <c r="BW26" s="508"/>
      <c r="BX26" s="508"/>
      <c r="BY26" s="508"/>
      <c r="BZ26" s="508"/>
      <c r="CA26" s="508"/>
      <c r="CB26" s="508"/>
      <c r="CC26" s="508"/>
      <c r="CD26" s="508"/>
      <c r="CE26" s="508"/>
      <c r="CF26" s="508"/>
      <c r="CG26" s="508"/>
      <c r="CH26" s="508"/>
      <c r="CI26" s="508"/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8"/>
      <c r="CV26" s="508"/>
      <c r="CW26" s="508"/>
      <c r="CX26" s="508"/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08"/>
      <c r="DK26" s="508"/>
      <c r="DL26" s="508"/>
      <c r="DM26" s="508"/>
      <c r="DN26" s="508"/>
      <c r="DO26" s="508"/>
      <c r="DP26" s="508"/>
      <c r="DQ26" s="508"/>
      <c r="DR26" s="508"/>
      <c r="DS26" s="508"/>
      <c r="DT26" s="508"/>
      <c r="DU26" s="508"/>
      <c r="DV26" s="508"/>
      <c r="DW26" s="508"/>
      <c r="DX26" s="508"/>
      <c r="DY26" s="508"/>
      <c r="DZ26" s="508"/>
      <c r="EA26" s="508"/>
      <c r="EB26" s="508"/>
      <c r="EC26" s="508"/>
      <c r="ED26" s="508"/>
      <c r="EE26" s="508"/>
      <c r="EF26" s="508"/>
      <c r="EG26" s="508"/>
      <c r="EH26" s="508"/>
      <c r="EI26" s="508"/>
      <c r="EJ26" s="508"/>
      <c r="EK26" s="508"/>
      <c r="EL26" s="508"/>
      <c r="EM26" s="508"/>
      <c r="EN26" s="508"/>
      <c r="EO26" s="508"/>
      <c r="EP26" s="508"/>
      <c r="EQ26" s="508"/>
      <c r="ER26" s="508"/>
      <c r="ES26" s="508"/>
      <c r="ET26" s="508"/>
      <c r="EU26" s="508"/>
      <c r="EV26" s="508"/>
      <c r="EW26" s="508"/>
      <c r="EX26" s="508"/>
      <c r="EY26" s="508"/>
      <c r="EZ26" s="508"/>
      <c r="FA26" s="508"/>
      <c r="FB26" s="508"/>
      <c r="FC26" s="508"/>
      <c r="FD26" s="508"/>
      <c r="FE26" s="508"/>
      <c r="FF26" s="508"/>
      <c r="FG26" s="508"/>
      <c r="FH26" s="508"/>
      <c r="FI26" s="508"/>
      <c r="FJ26" s="508"/>
      <c r="FK26" s="508"/>
      <c r="FL26" s="508"/>
      <c r="FM26" s="508"/>
      <c r="FN26" s="508"/>
      <c r="FO26" s="508"/>
      <c r="FP26" s="508"/>
      <c r="FQ26" s="508"/>
      <c r="FR26" s="508"/>
      <c r="FS26" s="508"/>
      <c r="FT26" s="508"/>
      <c r="FU26" s="508"/>
      <c r="FV26" s="508"/>
      <c r="FW26" s="508"/>
      <c r="FX26" s="508"/>
      <c r="FY26" s="508"/>
      <c r="FZ26" s="508"/>
      <c r="GA26" s="508"/>
      <c r="GB26" s="508"/>
      <c r="GC26" s="508"/>
      <c r="GD26" s="508"/>
      <c r="GE26" s="508"/>
      <c r="GF26" s="508"/>
      <c r="GG26" s="508"/>
      <c r="GH26" s="508"/>
      <c r="GI26" s="508"/>
      <c r="GJ26" s="508"/>
      <c r="GK26" s="508"/>
      <c r="GL26" s="508"/>
      <c r="GM26" s="508"/>
      <c r="GN26" s="508"/>
      <c r="GO26" s="508"/>
      <c r="GP26" s="508"/>
      <c r="GQ26" s="508"/>
      <c r="GR26" s="508"/>
      <c r="GS26" s="508"/>
      <c r="GT26" s="508"/>
      <c r="GU26" s="508"/>
      <c r="GV26" s="508"/>
      <c r="GW26" s="508"/>
      <c r="GX26" s="508"/>
      <c r="GY26" s="508"/>
      <c r="GZ26" s="508"/>
      <c r="HA26" s="508"/>
      <c r="HB26" s="508"/>
      <c r="HC26" s="508"/>
      <c r="HD26" s="508"/>
      <c r="HE26" s="508"/>
      <c r="HF26" s="508"/>
      <c r="HG26" s="508"/>
      <c r="HH26" s="508"/>
      <c r="HI26" s="508"/>
      <c r="HJ26" s="508"/>
      <c r="HK26" s="508"/>
      <c r="HL26" s="508"/>
      <c r="HM26" s="508"/>
      <c r="HN26" s="508"/>
      <c r="HO26" s="508"/>
      <c r="HP26" s="508"/>
      <c r="HQ26" s="508"/>
      <c r="HR26" s="508"/>
      <c r="HS26" s="508"/>
      <c r="HT26" s="508"/>
      <c r="HU26" s="508"/>
      <c r="HV26" s="508"/>
      <c r="HW26" s="508"/>
      <c r="HX26" s="508"/>
      <c r="HY26" s="508"/>
      <c r="HZ26" s="508"/>
      <c r="IA26" s="508"/>
      <c r="IB26" s="508"/>
      <c r="IC26" s="508"/>
      <c r="ID26" s="508"/>
      <c r="IE26" s="508"/>
      <c r="IF26" s="508"/>
      <c r="IG26" s="508"/>
      <c r="IH26" s="508"/>
      <c r="II26" s="508"/>
      <c r="IJ26" s="508"/>
      <c r="IK26" s="508"/>
      <c r="IL26" s="508"/>
      <c r="IM26" s="508"/>
      <c r="IN26" s="508"/>
      <c r="IO26" s="508"/>
      <c r="IP26" s="508"/>
      <c r="IQ26" s="508"/>
      <c r="IR26" s="508"/>
      <c r="IS26" s="508"/>
      <c r="IT26" s="508"/>
      <c r="IU26" s="508"/>
      <c r="IV26" s="508"/>
    </row>
    <row r="27" spans="1:256" s="506" customFormat="1" ht="15.75" customHeight="1">
      <c r="A27" s="516"/>
      <c r="B27" s="552"/>
      <c r="C27" s="233" t="s">
        <v>31</v>
      </c>
      <c r="D27" s="219" t="s">
        <v>32</v>
      </c>
      <c r="E27" s="220">
        <v>2</v>
      </c>
      <c r="F27" s="220">
        <f>E27*F26</f>
        <v>72</v>
      </c>
      <c r="G27" s="518"/>
      <c r="H27" s="518"/>
      <c r="I27" s="235"/>
      <c r="J27" s="220">
        <f>I27*F27</f>
        <v>0</v>
      </c>
      <c r="K27" s="220"/>
      <c r="L27" s="220"/>
      <c r="M27" s="220">
        <f>I27*F27</f>
        <v>0</v>
      </c>
      <c r="N27" s="504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505"/>
      <c r="BY27" s="505"/>
      <c r="BZ27" s="505"/>
      <c r="CA27" s="505"/>
      <c r="CB27" s="505"/>
      <c r="CC27" s="505"/>
      <c r="CD27" s="505"/>
      <c r="CE27" s="505"/>
      <c r="CF27" s="505"/>
      <c r="CG27" s="505"/>
      <c r="CH27" s="505"/>
      <c r="CI27" s="505"/>
      <c r="CJ27" s="505"/>
      <c r="CK27" s="505"/>
      <c r="CL27" s="505"/>
      <c r="CM27" s="505"/>
      <c r="CN27" s="505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5"/>
      <c r="DA27" s="505"/>
      <c r="DB27" s="505"/>
      <c r="DC27" s="505"/>
      <c r="DD27" s="505"/>
      <c r="DE27" s="505"/>
      <c r="DF27" s="505"/>
      <c r="DG27" s="505"/>
      <c r="DH27" s="505"/>
      <c r="DI27" s="505"/>
      <c r="DJ27" s="505"/>
      <c r="DK27" s="505"/>
      <c r="DL27" s="505"/>
      <c r="DM27" s="505"/>
      <c r="DN27" s="505"/>
      <c r="DO27" s="505"/>
      <c r="DP27" s="505"/>
      <c r="DQ27" s="505"/>
      <c r="DR27" s="505"/>
      <c r="DS27" s="505"/>
      <c r="DT27" s="505"/>
      <c r="DU27" s="505"/>
      <c r="DV27" s="505"/>
      <c r="DW27" s="505"/>
      <c r="DX27" s="505"/>
      <c r="DY27" s="505"/>
      <c r="DZ27" s="505"/>
      <c r="EA27" s="505"/>
      <c r="EB27" s="505"/>
      <c r="EC27" s="505"/>
      <c r="ED27" s="505"/>
      <c r="EE27" s="505"/>
      <c r="EF27" s="505"/>
      <c r="EG27" s="505"/>
      <c r="EH27" s="505"/>
      <c r="EI27" s="505"/>
      <c r="EJ27" s="505"/>
      <c r="EK27" s="505"/>
      <c r="EL27" s="505"/>
      <c r="EM27" s="505"/>
      <c r="EN27" s="505"/>
      <c r="EO27" s="505"/>
      <c r="EP27" s="505"/>
      <c r="EQ27" s="505"/>
      <c r="ER27" s="505"/>
      <c r="ES27" s="505"/>
      <c r="ET27" s="505"/>
      <c r="EU27" s="505"/>
      <c r="EV27" s="505"/>
      <c r="EW27" s="505"/>
      <c r="EX27" s="505"/>
      <c r="EY27" s="505"/>
      <c r="EZ27" s="505"/>
      <c r="FA27" s="505"/>
      <c r="FB27" s="505"/>
      <c r="FC27" s="505"/>
      <c r="FD27" s="505"/>
      <c r="FE27" s="505"/>
      <c r="FF27" s="505"/>
      <c r="FG27" s="505"/>
      <c r="FH27" s="505"/>
      <c r="FI27" s="505"/>
      <c r="FJ27" s="505"/>
      <c r="FK27" s="505"/>
      <c r="FL27" s="505"/>
      <c r="FM27" s="505"/>
      <c r="FN27" s="505"/>
      <c r="FO27" s="505"/>
      <c r="FP27" s="505"/>
      <c r="FQ27" s="505"/>
      <c r="FR27" s="505"/>
      <c r="FS27" s="505"/>
      <c r="FT27" s="505"/>
      <c r="FU27" s="505"/>
      <c r="FV27" s="505"/>
      <c r="FW27" s="505"/>
      <c r="FX27" s="505"/>
      <c r="FY27" s="505"/>
      <c r="FZ27" s="505"/>
      <c r="GA27" s="505"/>
      <c r="GB27" s="505"/>
      <c r="GC27" s="505"/>
      <c r="GD27" s="505"/>
      <c r="GE27" s="505"/>
      <c r="GF27" s="505"/>
      <c r="GG27" s="505"/>
      <c r="GH27" s="505"/>
      <c r="GI27" s="505"/>
      <c r="GJ27" s="505"/>
      <c r="GK27" s="505"/>
      <c r="GL27" s="505"/>
      <c r="GM27" s="505"/>
      <c r="GN27" s="505"/>
      <c r="GO27" s="505"/>
      <c r="GP27" s="505"/>
      <c r="GQ27" s="505"/>
      <c r="GR27" s="505"/>
      <c r="GS27" s="505"/>
      <c r="GT27" s="505"/>
      <c r="GU27" s="505"/>
      <c r="GV27" s="505"/>
      <c r="GW27" s="505"/>
      <c r="GX27" s="505"/>
      <c r="GY27" s="505"/>
      <c r="GZ27" s="505"/>
      <c r="HA27" s="505"/>
      <c r="HB27" s="505"/>
      <c r="HC27" s="505"/>
      <c r="HD27" s="505"/>
      <c r="HE27" s="505"/>
      <c r="HF27" s="505"/>
      <c r="HG27" s="505"/>
      <c r="HH27" s="505"/>
      <c r="HI27" s="505"/>
      <c r="HJ27" s="505"/>
      <c r="HK27" s="505"/>
      <c r="HL27" s="505"/>
      <c r="HM27" s="505"/>
      <c r="HN27" s="505"/>
      <c r="HO27" s="505"/>
      <c r="HP27" s="505"/>
      <c r="HQ27" s="505"/>
      <c r="HR27" s="505"/>
      <c r="HS27" s="505"/>
      <c r="HT27" s="505"/>
      <c r="HU27" s="505"/>
      <c r="HV27" s="505"/>
      <c r="HW27" s="505"/>
      <c r="HX27" s="505"/>
      <c r="HY27" s="505"/>
      <c r="HZ27" s="505"/>
      <c r="IA27" s="505"/>
      <c r="IB27" s="505"/>
      <c r="IC27" s="505"/>
      <c r="ID27" s="505"/>
      <c r="IE27" s="505"/>
      <c r="IF27" s="505"/>
      <c r="IG27" s="505"/>
      <c r="IH27" s="505"/>
      <c r="II27" s="505"/>
      <c r="IJ27" s="505"/>
      <c r="IK27" s="505"/>
      <c r="IL27" s="505"/>
      <c r="IM27" s="505"/>
      <c r="IN27" s="505"/>
      <c r="IO27" s="505"/>
      <c r="IP27" s="505"/>
      <c r="IQ27" s="505"/>
      <c r="IR27" s="505"/>
      <c r="IS27" s="505"/>
      <c r="IT27" s="505"/>
      <c r="IU27" s="505"/>
      <c r="IV27" s="505"/>
    </row>
    <row r="28" spans="1:256" s="506" customFormat="1" ht="15.75" customHeight="1">
      <c r="A28" s="516"/>
      <c r="B28" s="553"/>
      <c r="C28" s="219" t="str">
        <f>C26</f>
        <v>samisamarTo moduli IOM</v>
      </c>
      <c r="D28" s="219" t="s">
        <v>34</v>
      </c>
      <c r="E28" s="220">
        <v>1</v>
      </c>
      <c r="F28" s="220">
        <f>E28*F26</f>
        <v>36</v>
      </c>
      <c r="G28" s="220"/>
      <c r="H28" s="523">
        <f>G28*F28</f>
        <v>0</v>
      </c>
      <c r="I28" s="518"/>
      <c r="J28" s="518"/>
      <c r="K28" s="220"/>
      <c r="L28" s="220"/>
      <c r="M28" s="220">
        <f>G28*F28</f>
        <v>0</v>
      </c>
      <c r="N28" s="504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  <c r="BP28" s="505"/>
      <c r="BQ28" s="505"/>
      <c r="BR28" s="505"/>
      <c r="BS28" s="505"/>
      <c r="BT28" s="505"/>
      <c r="BU28" s="505"/>
      <c r="BV28" s="505"/>
      <c r="BW28" s="505"/>
      <c r="BX28" s="505"/>
      <c r="BY28" s="505"/>
      <c r="BZ28" s="505"/>
      <c r="CA28" s="505"/>
      <c r="CB28" s="505"/>
      <c r="CC28" s="505"/>
      <c r="CD28" s="505"/>
      <c r="CE28" s="505"/>
      <c r="CF28" s="505"/>
      <c r="CG28" s="505"/>
      <c r="CH28" s="505"/>
      <c r="CI28" s="505"/>
      <c r="CJ28" s="505"/>
      <c r="CK28" s="505"/>
      <c r="CL28" s="505"/>
      <c r="CM28" s="505"/>
      <c r="CN28" s="505"/>
      <c r="CO28" s="505"/>
      <c r="CP28" s="505"/>
      <c r="CQ28" s="505"/>
      <c r="CR28" s="505"/>
      <c r="CS28" s="505"/>
      <c r="CT28" s="505"/>
      <c r="CU28" s="505"/>
      <c r="CV28" s="505"/>
      <c r="CW28" s="505"/>
      <c r="CX28" s="505"/>
      <c r="CY28" s="505"/>
      <c r="CZ28" s="505"/>
      <c r="DA28" s="505"/>
      <c r="DB28" s="505"/>
      <c r="DC28" s="505"/>
      <c r="DD28" s="505"/>
      <c r="DE28" s="505"/>
      <c r="DF28" s="505"/>
      <c r="DG28" s="505"/>
      <c r="DH28" s="505"/>
      <c r="DI28" s="505"/>
      <c r="DJ28" s="505"/>
      <c r="DK28" s="505"/>
      <c r="DL28" s="505"/>
      <c r="DM28" s="505"/>
      <c r="DN28" s="505"/>
      <c r="DO28" s="505"/>
      <c r="DP28" s="505"/>
      <c r="DQ28" s="505"/>
      <c r="DR28" s="505"/>
      <c r="DS28" s="505"/>
      <c r="DT28" s="505"/>
      <c r="DU28" s="505"/>
      <c r="DV28" s="505"/>
      <c r="DW28" s="505"/>
      <c r="DX28" s="505"/>
      <c r="DY28" s="505"/>
      <c r="DZ28" s="505"/>
      <c r="EA28" s="505"/>
      <c r="EB28" s="505"/>
      <c r="EC28" s="505"/>
      <c r="ED28" s="505"/>
      <c r="EE28" s="505"/>
      <c r="EF28" s="505"/>
      <c r="EG28" s="505"/>
      <c r="EH28" s="505"/>
      <c r="EI28" s="505"/>
      <c r="EJ28" s="505"/>
      <c r="EK28" s="505"/>
      <c r="EL28" s="505"/>
      <c r="EM28" s="505"/>
      <c r="EN28" s="505"/>
      <c r="EO28" s="505"/>
      <c r="EP28" s="505"/>
      <c r="EQ28" s="505"/>
      <c r="ER28" s="505"/>
      <c r="ES28" s="505"/>
      <c r="ET28" s="505"/>
      <c r="EU28" s="505"/>
      <c r="EV28" s="505"/>
      <c r="EW28" s="505"/>
      <c r="EX28" s="505"/>
      <c r="EY28" s="505"/>
      <c r="EZ28" s="505"/>
      <c r="FA28" s="505"/>
      <c r="FB28" s="505"/>
      <c r="FC28" s="505"/>
      <c r="FD28" s="505"/>
      <c r="FE28" s="505"/>
      <c r="FF28" s="505"/>
      <c r="FG28" s="505"/>
      <c r="FH28" s="505"/>
      <c r="FI28" s="505"/>
      <c r="FJ28" s="505"/>
      <c r="FK28" s="505"/>
      <c r="FL28" s="505"/>
      <c r="FM28" s="505"/>
      <c r="FN28" s="505"/>
      <c r="FO28" s="505"/>
      <c r="FP28" s="505"/>
      <c r="FQ28" s="505"/>
      <c r="FR28" s="505"/>
      <c r="FS28" s="505"/>
      <c r="FT28" s="505"/>
      <c r="FU28" s="505"/>
      <c r="FV28" s="505"/>
      <c r="FW28" s="505"/>
      <c r="FX28" s="505"/>
      <c r="FY28" s="505"/>
      <c r="FZ28" s="505"/>
      <c r="GA28" s="505"/>
      <c r="GB28" s="505"/>
      <c r="GC28" s="505"/>
      <c r="GD28" s="505"/>
      <c r="GE28" s="505"/>
      <c r="GF28" s="505"/>
      <c r="GG28" s="505"/>
      <c r="GH28" s="505"/>
      <c r="GI28" s="505"/>
      <c r="GJ28" s="505"/>
      <c r="GK28" s="505"/>
      <c r="GL28" s="505"/>
      <c r="GM28" s="505"/>
      <c r="GN28" s="505"/>
      <c r="GO28" s="505"/>
      <c r="GP28" s="505"/>
      <c r="GQ28" s="505"/>
      <c r="GR28" s="505"/>
      <c r="GS28" s="505"/>
      <c r="GT28" s="505"/>
      <c r="GU28" s="505"/>
      <c r="GV28" s="505"/>
      <c r="GW28" s="505"/>
      <c r="GX28" s="505"/>
      <c r="GY28" s="505"/>
      <c r="GZ28" s="505"/>
      <c r="HA28" s="505"/>
      <c r="HB28" s="505"/>
      <c r="HC28" s="505"/>
      <c r="HD28" s="505"/>
      <c r="HE28" s="505"/>
      <c r="HF28" s="505"/>
      <c r="HG28" s="505"/>
      <c r="HH28" s="505"/>
      <c r="HI28" s="505"/>
      <c r="HJ28" s="505"/>
      <c r="HK28" s="505"/>
      <c r="HL28" s="505"/>
      <c r="HM28" s="505"/>
      <c r="HN28" s="505"/>
      <c r="HO28" s="505"/>
      <c r="HP28" s="505"/>
      <c r="HQ28" s="505"/>
      <c r="HR28" s="505"/>
      <c r="HS28" s="505"/>
      <c r="HT28" s="505"/>
      <c r="HU28" s="505"/>
      <c r="HV28" s="505"/>
      <c r="HW28" s="505"/>
      <c r="HX28" s="505"/>
      <c r="HY28" s="505"/>
      <c r="HZ28" s="505"/>
      <c r="IA28" s="505"/>
      <c r="IB28" s="505"/>
      <c r="IC28" s="505"/>
      <c r="ID28" s="505"/>
      <c r="IE28" s="505"/>
      <c r="IF28" s="505"/>
      <c r="IG28" s="505"/>
      <c r="IH28" s="505"/>
      <c r="II28" s="505"/>
      <c r="IJ28" s="505"/>
      <c r="IK28" s="505"/>
      <c r="IL28" s="505"/>
      <c r="IM28" s="505"/>
      <c r="IN28" s="505"/>
      <c r="IO28" s="505"/>
      <c r="IP28" s="505"/>
      <c r="IQ28" s="505"/>
      <c r="IR28" s="505"/>
      <c r="IS28" s="505"/>
      <c r="IT28" s="505"/>
      <c r="IU28" s="505"/>
      <c r="IV28" s="505"/>
    </row>
    <row r="29" spans="1:256" s="506" customFormat="1" ht="15.75" customHeight="1">
      <c r="A29" s="510">
        <v>5</v>
      </c>
      <c r="B29" s="553"/>
      <c r="C29" s="219" t="s">
        <v>588</v>
      </c>
      <c r="D29" s="219" t="s">
        <v>34</v>
      </c>
      <c r="E29" s="220"/>
      <c r="F29" s="220">
        <v>41</v>
      </c>
      <c r="G29" s="220"/>
      <c r="H29" s="523">
        <f>G29*F29</f>
        <v>0</v>
      </c>
      <c r="I29" s="518"/>
      <c r="J29" s="518"/>
      <c r="K29" s="220"/>
      <c r="L29" s="220"/>
      <c r="M29" s="220">
        <f>G29*F29</f>
        <v>0</v>
      </c>
      <c r="N29" s="504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505"/>
      <c r="BY29" s="505"/>
      <c r="BZ29" s="505"/>
      <c r="CA29" s="505"/>
      <c r="CB29" s="505"/>
      <c r="CC29" s="505"/>
      <c r="CD29" s="505"/>
      <c r="CE29" s="505"/>
      <c r="CF29" s="505"/>
      <c r="CG29" s="505"/>
      <c r="CH29" s="505"/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  <c r="CX29" s="505"/>
      <c r="CY29" s="505"/>
      <c r="CZ29" s="505"/>
      <c r="DA29" s="505"/>
      <c r="DB29" s="505"/>
      <c r="DC29" s="505"/>
      <c r="DD29" s="505"/>
      <c r="DE29" s="505"/>
      <c r="DF29" s="505"/>
      <c r="DG29" s="505"/>
      <c r="DH29" s="505"/>
      <c r="DI29" s="505"/>
      <c r="DJ29" s="505"/>
      <c r="DK29" s="505"/>
      <c r="DL29" s="505"/>
      <c r="DM29" s="505"/>
      <c r="DN29" s="505"/>
      <c r="DO29" s="505"/>
      <c r="DP29" s="505"/>
      <c r="DQ29" s="505"/>
      <c r="DR29" s="505"/>
      <c r="DS29" s="505"/>
      <c r="DT29" s="505"/>
      <c r="DU29" s="505"/>
      <c r="DV29" s="505"/>
      <c r="DW29" s="505"/>
      <c r="DX29" s="505"/>
      <c r="DY29" s="505"/>
      <c r="DZ29" s="505"/>
      <c r="EA29" s="505"/>
      <c r="EB29" s="505"/>
      <c r="EC29" s="505"/>
      <c r="ED29" s="505"/>
      <c r="EE29" s="505"/>
      <c r="EF29" s="505"/>
      <c r="EG29" s="505"/>
      <c r="EH29" s="505"/>
      <c r="EI29" s="505"/>
      <c r="EJ29" s="505"/>
      <c r="EK29" s="505"/>
      <c r="EL29" s="505"/>
      <c r="EM29" s="505"/>
      <c r="EN29" s="505"/>
      <c r="EO29" s="505"/>
      <c r="EP29" s="505"/>
      <c r="EQ29" s="505"/>
      <c r="ER29" s="505"/>
      <c r="ES29" s="505"/>
      <c r="ET29" s="505"/>
      <c r="EU29" s="505"/>
      <c r="EV29" s="505"/>
      <c r="EW29" s="505"/>
      <c r="EX29" s="505"/>
      <c r="EY29" s="505"/>
      <c r="EZ29" s="505"/>
      <c r="FA29" s="505"/>
      <c r="FB29" s="505"/>
      <c r="FC29" s="505"/>
      <c r="FD29" s="505"/>
      <c r="FE29" s="505"/>
      <c r="FF29" s="505"/>
      <c r="FG29" s="505"/>
      <c r="FH29" s="505"/>
      <c r="FI29" s="505"/>
      <c r="FJ29" s="505"/>
      <c r="FK29" s="505"/>
      <c r="FL29" s="505"/>
      <c r="FM29" s="505"/>
      <c r="FN29" s="505"/>
      <c r="FO29" s="505"/>
      <c r="FP29" s="505"/>
      <c r="FQ29" s="505"/>
      <c r="FR29" s="505"/>
      <c r="FS29" s="505"/>
      <c r="FT29" s="505"/>
      <c r="FU29" s="505"/>
      <c r="FV29" s="505"/>
      <c r="FW29" s="505"/>
      <c r="FX29" s="505"/>
      <c r="FY29" s="505"/>
      <c r="FZ29" s="505"/>
      <c r="GA29" s="505"/>
      <c r="GB29" s="505"/>
      <c r="GC29" s="505"/>
      <c r="GD29" s="505"/>
      <c r="GE29" s="505"/>
      <c r="GF29" s="505"/>
      <c r="GG29" s="505"/>
      <c r="GH29" s="505"/>
      <c r="GI29" s="505"/>
      <c r="GJ29" s="505"/>
      <c r="GK29" s="505"/>
      <c r="GL29" s="505"/>
      <c r="GM29" s="505"/>
      <c r="GN29" s="505"/>
      <c r="GO29" s="505"/>
      <c r="GP29" s="505"/>
      <c r="GQ29" s="505"/>
      <c r="GR29" s="505"/>
      <c r="GS29" s="505"/>
      <c r="GT29" s="505"/>
      <c r="GU29" s="505"/>
      <c r="GV29" s="505"/>
      <c r="GW29" s="505"/>
      <c r="GX29" s="505"/>
      <c r="GY29" s="505"/>
      <c r="GZ29" s="505"/>
      <c r="HA29" s="505"/>
      <c r="HB29" s="505"/>
      <c r="HC29" s="505"/>
      <c r="HD29" s="505"/>
      <c r="HE29" s="505"/>
      <c r="HF29" s="505"/>
      <c r="HG29" s="505"/>
      <c r="HH29" s="505"/>
      <c r="HI29" s="505"/>
      <c r="HJ29" s="505"/>
      <c r="HK29" s="505"/>
      <c r="HL29" s="505"/>
      <c r="HM29" s="505"/>
      <c r="HN29" s="505"/>
      <c r="HO29" s="505"/>
      <c r="HP29" s="505"/>
      <c r="HQ29" s="505"/>
      <c r="HR29" s="505"/>
      <c r="HS29" s="505"/>
      <c r="HT29" s="505"/>
      <c r="HU29" s="505"/>
      <c r="HV29" s="505"/>
      <c r="HW29" s="505"/>
      <c r="HX29" s="505"/>
      <c r="HY29" s="505"/>
      <c r="HZ29" s="505"/>
      <c r="IA29" s="505"/>
      <c r="IB29" s="505"/>
      <c r="IC29" s="505"/>
      <c r="ID29" s="505"/>
      <c r="IE29" s="505"/>
      <c r="IF29" s="505"/>
      <c r="IG29" s="505"/>
      <c r="IH29" s="505"/>
      <c r="II29" s="505"/>
      <c r="IJ29" s="505"/>
      <c r="IK29" s="505"/>
      <c r="IL29" s="505"/>
      <c r="IM29" s="505"/>
      <c r="IN29" s="505"/>
      <c r="IO29" s="505"/>
      <c r="IP29" s="505"/>
      <c r="IQ29" s="505"/>
      <c r="IR29" s="505"/>
      <c r="IS29" s="505"/>
      <c r="IT29" s="505"/>
      <c r="IU29" s="505"/>
      <c r="IV29" s="505"/>
    </row>
    <row r="30" spans="1:256" s="506" customFormat="1" ht="15.75" customHeight="1">
      <c r="A30" s="510">
        <v>5</v>
      </c>
      <c r="B30" s="553"/>
      <c r="C30" s="219" t="s">
        <v>798</v>
      </c>
      <c r="D30" s="219" t="s">
        <v>34</v>
      </c>
      <c r="E30" s="220"/>
      <c r="F30" s="220">
        <v>1</v>
      </c>
      <c r="G30" s="220"/>
      <c r="H30" s="523">
        <f>G30*F30</f>
        <v>0</v>
      </c>
      <c r="I30" s="518"/>
      <c r="J30" s="518"/>
      <c r="K30" s="220"/>
      <c r="L30" s="220"/>
      <c r="M30" s="220">
        <f>G30*F30</f>
        <v>0</v>
      </c>
      <c r="N30" s="504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505"/>
      <c r="BR30" s="505"/>
      <c r="BS30" s="505"/>
      <c r="BT30" s="505"/>
      <c r="BU30" s="505"/>
      <c r="BV30" s="505"/>
      <c r="BW30" s="505"/>
      <c r="BX30" s="505"/>
      <c r="BY30" s="505"/>
      <c r="BZ30" s="505"/>
      <c r="CA30" s="505"/>
      <c r="CB30" s="505"/>
      <c r="CC30" s="505"/>
      <c r="CD30" s="505"/>
      <c r="CE30" s="505"/>
      <c r="CF30" s="505"/>
      <c r="CG30" s="505"/>
      <c r="CH30" s="505"/>
      <c r="CI30" s="505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505"/>
      <c r="CV30" s="505"/>
      <c r="CW30" s="505"/>
      <c r="CX30" s="505"/>
      <c r="CY30" s="505"/>
      <c r="CZ30" s="505"/>
      <c r="DA30" s="505"/>
      <c r="DB30" s="505"/>
      <c r="DC30" s="505"/>
      <c r="DD30" s="505"/>
      <c r="DE30" s="505"/>
      <c r="DF30" s="505"/>
      <c r="DG30" s="505"/>
      <c r="DH30" s="505"/>
      <c r="DI30" s="505"/>
      <c r="DJ30" s="505"/>
      <c r="DK30" s="505"/>
      <c r="DL30" s="505"/>
      <c r="DM30" s="505"/>
      <c r="DN30" s="505"/>
      <c r="DO30" s="505"/>
      <c r="DP30" s="505"/>
      <c r="DQ30" s="505"/>
      <c r="DR30" s="505"/>
      <c r="DS30" s="505"/>
      <c r="DT30" s="505"/>
      <c r="DU30" s="505"/>
      <c r="DV30" s="505"/>
      <c r="DW30" s="505"/>
      <c r="DX30" s="505"/>
      <c r="DY30" s="505"/>
      <c r="DZ30" s="505"/>
      <c r="EA30" s="505"/>
      <c r="EB30" s="505"/>
      <c r="EC30" s="505"/>
      <c r="ED30" s="505"/>
      <c r="EE30" s="505"/>
      <c r="EF30" s="505"/>
      <c r="EG30" s="505"/>
      <c r="EH30" s="505"/>
      <c r="EI30" s="505"/>
      <c r="EJ30" s="505"/>
      <c r="EK30" s="505"/>
      <c r="EL30" s="505"/>
      <c r="EM30" s="505"/>
      <c r="EN30" s="505"/>
      <c r="EO30" s="505"/>
      <c r="EP30" s="505"/>
      <c r="EQ30" s="505"/>
      <c r="ER30" s="505"/>
      <c r="ES30" s="505"/>
      <c r="ET30" s="505"/>
      <c r="EU30" s="505"/>
      <c r="EV30" s="505"/>
      <c r="EW30" s="505"/>
      <c r="EX30" s="505"/>
      <c r="EY30" s="505"/>
      <c r="EZ30" s="505"/>
      <c r="FA30" s="505"/>
      <c r="FB30" s="505"/>
      <c r="FC30" s="505"/>
      <c r="FD30" s="505"/>
      <c r="FE30" s="505"/>
      <c r="FF30" s="505"/>
      <c r="FG30" s="505"/>
      <c r="FH30" s="505"/>
      <c r="FI30" s="505"/>
      <c r="FJ30" s="505"/>
      <c r="FK30" s="505"/>
      <c r="FL30" s="505"/>
      <c r="FM30" s="505"/>
      <c r="FN30" s="505"/>
      <c r="FO30" s="505"/>
      <c r="FP30" s="505"/>
      <c r="FQ30" s="505"/>
      <c r="FR30" s="505"/>
      <c r="FS30" s="505"/>
      <c r="FT30" s="505"/>
      <c r="FU30" s="505"/>
      <c r="FV30" s="505"/>
      <c r="FW30" s="505"/>
      <c r="FX30" s="505"/>
      <c r="FY30" s="505"/>
      <c r="FZ30" s="505"/>
      <c r="GA30" s="505"/>
      <c r="GB30" s="505"/>
      <c r="GC30" s="505"/>
      <c r="GD30" s="505"/>
      <c r="GE30" s="505"/>
      <c r="GF30" s="505"/>
      <c r="GG30" s="505"/>
      <c r="GH30" s="505"/>
      <c r="GI30" s="505"/>
      <c r="GJ30" s="505"/>
      <c r="GK30" s="505"/>
      <c r="GL30" s="505"/>
      <c r="GM30" s="505"/>
      <c r="GN30" s="505"/>
      <c r="GO30" s="505"/>
      <c r="GP30" s="505"/>
      <c r="GQ30" s="505"/>
      <c r="GR30" s="505"/>
      <c r="GS30" s="505"/>
      <c r="GT30" s="505"/>
      <c r="GU30" s="505"/>
      <c r="GV30" s="505"/>
      <c r="GW30" s="505"/>
      <c r="GX30" s="505"/>
      <c r="GY30" s="505"/>
      <c r="GZ30" s="505"/>
      <c r="HA30" s="505"/>
      <c r="HB30" s="505"/>
      <c r="HC30" s="505"/>
      <c r="HD30" s="505"/>
      <c r="HE30" s="505"/>
      <c r="HF30" s="505"/>
      <c r="HG30" s="505"/>
      <c r="HH30" s="505"/>
      <c r="HI30" s="505"/>
      <c r="HJ30" s="505"/>
      <c r="HK30" s="505"/>
      <c r="HL30" s="505"/>
      <c r="HM30" s="505"/>
      <c r="HN30" s="505"/>
      <c r="HO30" s="505"/>
      <c r="HP30" s="505"/>
      <c r="HQ30" s="505"/>
      <c r="HR30" s="505"/>
      <c r="HS30" s="505"/>
      <c r="HT30" s="505"/>
      <c r="HU30" s="505"/>
      <c r="HV30" s="505"/>
      <c r="HW30" s="505"/>
      <c r="HX30" s="505"/>
      <c r="HY30" s="505"/>
      <c r="HZ30" s="505"/>
      <c r="IA30" s="505"/>
      <c r="IB30" s="505"/>
      <c r="IC30" s="505"/>
      <c r="ID30" s="505"/>
      <c r="IE30" s="505"/>
      <c r="IF30" s="505"/>
      <c r="IG30" s="505"/>
      <c r="IH30" s="505"/>
      <c r="II30" s="505"/>
      <c r="IJ30" s="505"/>
      <c r="IK30" s="505"/>
      <c r="IL30" s="505"/>
      <c r="IM30" s="505"/>
      <c r="IN30" s="505"/>
      <c r="IO30" s="505"/>
      <c r="IP30" s="505"/>
      <c r="IQ30" s="505"/>
      <c r="IR30" s="505"/>
      <c r="IS30" s="505"/>
      <c r="IT30" s="505"/>
      <c r="IU30" s="505"/>
      <c r="IV30" s="505"/>
    </row>
    <row r="31" spans="1:256" s="489" customFormat="1" ht="19.5" customHeight="1">
      <c r="A31" s="291">
        <v>6</v>
      </c>
      <c r="B31" s="511" t="s">
        <v>43</v>
      </c>
      <c r="C31" s="501" t="s">
        <v>44</v>
      </c>
      <c r="D31" s="291" t="s">
        <v>35</v>
      </c>
      <c r="E31" s="293"/>
      <c r="F31" s="294">
        <v>4500</v>
      </c>
      <c r="G31" s="230"/>
      <c r="H31" s="230"/>
      <c r="I31" s="231"/>
      <c r="J31" s="232"/>
      <c r="K31" s="230"/>
      <c r="L31" s="230"/>
      <c r="M31" s="231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8"/>
      <c r="BU31" s="488"/>
      <c r="BV31" s="488"/>
      <c r="BW31" s="488"/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8"/>
      <c r="DA31" s="488"/>
      <c r="DB31" s="488"/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8"/>
      <c r="DQ31" s="488"/>
      <c r="DR31" s="488"/>
      <c r="DS31" s="488"/>
      <c r="DT31" s="488"/>
      <c r="DU31" s="488"/>
      <c r="DV31" s="488"/>
      <c r="DW31" s="488"/>
      <c r="DX31" s="488"/>
      <c r="DY31" s="488"/>
      <c r="DZ31" s="488"/>
      <c r="EA31" s="488"/>
      <c r="EB31" s="488"/>
      <c r="EC31" s="488"/>
      <c r="ED31" s="488"/>
      <c r="EE31" s="488"/>
      <c r="EF31" s="488"/>
      <c r="EG31" s="488"/>
      <c r="EH31" s="488"/>
      <c r="EI31" s="488"/>
      <c r="EJ31" s="488"/>
      <c r="EK31" s="488"/>
      <c r="EL31" s="488"/>
      <c r="EM31" s="488"/>
      <c r="EN31" s="488"/>
      <c r="EO31" s="488"/>
      <c r="EP31" s="488"/>
      <c r="EQ31" s="488"/>
      <c r="ER31" s="488"/>
      <c r="ES31" s="488"/>
      <c r="ET31" s="488"/>
      <c r="EU31" s="488"/>
      <c r="EV31" s="488"/>
      <c r="EW31" s="488"/>
      <c r="EX31" s="488"/>
      <c r="EY31" s="488"/>
      <c r="EZ31" s="488"/>
      <c r="FA31" s="488"/>
      <c r="FB31" s="488"/>
      <c r="FC31" s="488"/>
      <c r="FD31" s="488"/>
      <c r="FE31" s="488"/>
      <c r="FF31" s="488"/>
      <c r="FG31" s="488"/>
      <c r="FH31" s="488"/>
      <c r="FI31" s="488"/>
      <c r="FJ31" s="488"/>
      <c r="FK31" s="488"/>
      <c r="FL31" s="488"/>
      <c r="FM31" s="488"/>
      <c r="FN31" s="488"/>
      <c r="FO31" s="488"/>
      <c r="FP31" s="488"/>
      <c r="FQ31" s="488"/>
      <c r="FR31" s="488"/>
      <c r="FS31" s="488"/>
      <c r="FT31" s="488"/>
      <c r="FU31" s="488"/>
      <c r="FV31" s="488"/>
      <c r="FW31" s="488"/>
      <c r="FX31" s="488"/>
      <c r="FY31" s="488"/>
      <c r="FZ31" s="488"/>
      <c r="GA31" s="488"/>
      <c r="GB31" s="488"/>
      <c r="GC31" s="488"/>
      <c r="GD31" s="488"/>
      <c r="GE31" s="488"/>
      <c r="GF31" s="488"/>
      <c r="GG31" s="488"/>
      <c r="GH31" s="488"/>
      <c r="GI31" s="488"/>
      <c r="GJ31" s="488"/>
      <c r="GK31" s="488"/>
      <c r="GL31" s="488"/>
      <c r="GM31" s="488"/>
      <c r="GN31" s="488"/>
      <c r="GO31" s="488"/>
      <c r="GP31" s="488"/>
      <c r="GQ31" s="488"/>
      <c r="GR31" s="488"/>
      <c r="GS31" s="488"/>
      <c r="GT31" s="488"/>
      <c r="GU31" s="488"/>
      <c r="GV31" s="488"/>
      <c r="GW31" s="488"/>
      <c r="GX31" s="488"/>
      <c r="GY31" s="488"/>
      <c r="GZ31" s="488"/>
      <c r="HA31" s="488"/>
      <c r="HB31" s="488"/>
      <c r="HC31" s="488"/>
      <c r="HD31" s="488"/>
      <c r="HE31" s="488"/>
      <c r="HF31" s="488"/>
      <c r="HG31" s="488"/>
      <c r="HH31" s="488"/>
      <c r="HI31" s="488"/>
      <c r="HJ31" s="488"/>
      <c r="HK31" s="488"/>
      <c r="HL31" s="488"/>
      <c r="HM31" s="488"/>
      <c r="HN31" s="488"/>
      <c r="HO31" s="488"/>
      <c r="HP31" s="488"/>
      <c r="HQ31" s="488"/>
      <c r="HR31" s="488"/>
      <c r="HS31" s="488"/>
      <c r="HT31" s="488"/>
      <c r="HU31" s="488"/>
      <c r="HV31" s="488"/>
      <c r="HW31" s="488"/>
      <c r="HX31" s="488"/>
      <c r="HY31" s="488"/>
      <c r="HZ31" s="488"/>
      <c r="IA31" s="488"/>
      <c r="IB31" s="488"/>
      <c r="IC31" s="488"/>
      <c r="ID31" s="488"/>
      <c r="IE31" s="488"/>
      <c r="IF31" s="488"/>
      <c r="IG31" s="488"/>
      <c r="IH31" s="488"/>
      <c r="II31" s="488"/>
      <c r="IJ31" s="488"/>
      <c r="IK31" s="488"/>
      <c r="IL31" s="488"/>
      <c r="IM31" s="488"/>
      <c r="IN31" s="488"/>
      <c r="IO31" s="488"/>
      <c r="IP31" s="488"/>
      <c r="IQ31" s="488"/>
      <c r="IR31" s="488"/>
      <c r="IS31" s="488"/>
      <c r="IT31" s="488"/>
      <c r="IU31" s="488"/>
      <c r="IV31" s="488"/>
    </row>
    <row r="32" spans="1:256" s="490" customFormat="1" ht="16.5" customHeight="1">
      <c r="A32" s="233"/>
      <c r="B32" s="233"/>
      <c r="C32" s="233" t="s">
        <v>31</v>
      </c>
      <c r="D32" s="230" t="s">
        <v>32</v>
      </c>
      <c r="E32" s="219">
        <v>0.28000000000000003</v>
      </c>
      <c r="F32" s="235">
        <f>F31*E32</f>
        <v>1260.0000000000002</v>
      </c>
      <c r="G32" s="233"/>
      <c r="H32" s="233"/>
      <c r="I32" s="235"/>
      <c r="J32" s="496">
        <f>F32*I32</f>
        <v>0</v>
      </c>
      <c r="K32" s="233"/>
      <c r="L32" s="233"/>
      <c r="M32" s="235">
        <f>J32</f>
        <v>0</v>
      </c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491"/>
      <c r="BE32" s="491"/>
      <c r="BF32" s="491"/>
      <c r="BG32" s="491"/>
      <c r="BH32" s="491"/>
      <c r="BI32" s="491"/>
      <c r="BJ32" s="491"/>
      <c r="BK32" s="491"/>
      <c r="BL32" s="491"/>
      <c r="BM32" s="491"/>
      <c r="BN32" s="491"/>
      <c r="BO32" s="491"/>
      <c r="BP32" s="491"/>
      <c r="BQ32" s="491"/>
      <c r="BR32" s="491"/>
      <c r="BS32" s="491"/>
      <c r="BT32" s="491"/>
      <c r="BU32" s="491"/>
      <c r="BV32" s="491"/>
      <c r="BW32" s="491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1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1"/>
      <c r="DR32" s="491"/>
      <c r="DS32" s="491"/>
      <c r="DT32" s="491"/>
      <c r="DU32" s="491"/>
      <c r="DV32" s="491"/>
      <c r="DW32" s="491"/>
      <c r="DX32" s="491"/>
      <c r="DY32" s="491"/>
      <c r="DZ32" s="491"/>
      <c r="EA32" s="491"/>
      <c r="EB32" s="491"/>
      <c r="EC32" s="491"/>
      <c r="ED32" s="491"/>
      <c r="EE32" s="491"/>
      <c r="EF32" s="491"/>
      <c r="EG32" s="491"/>
      <c r="EH32" s="491"/>
      <c r="EI32" s="491"/>
      <c r="EJ32" s="491"/>
      <c r="EK32" s="491"/>
      <c r="EL32" s="491"/>
      <c r="EM32" s="491"/>
      <c r="EN32" s="491"/>
      <c r="EO32" s="491"/>
      <c r="EP32" s="491"/>
      <c r="EQ32" s="491"/>
      <c r="ER32" s="491"/>
      <c r="ES32" s="491"/>
      <c r="ET32" s="491"/>
      <c r="EU32" s="491"/>
      <c r="EV32" s="491"/>
      <c r="EW32" s="491"/>
      <c r="EX32" s="491"/>
      <c r="EY32" s="491"/>
      <c r="EZ32" s="491"/>
      <c r="FA32" s="491"/>
      <c r="FB32" s="491"/>
      <c r="FC32" s="491"/>
      <c r="FD32" s="491"/>
      <c r="FE32" s="491"/>
      <c r="FF32" s="491"/>
      <c r="FG32" s="491"/>
      <c r="FH32" s="491"/>
      <c r="FI32" s="491"/>
      <c r="FJ32" s="491"/>
      <c r="FK32" s="491"/>
      <c r="FL32" s="491"/>
      <c r="FM32" s="491"/>
      <c r="FN32" s="491"/>
      <c r="FO32" s="491"/>
      <c r="FP32" s="491"/>
      <c r="FQ32" s="491"/>
      <c r="FR32" s="491"/>
      <c r="FS32" s="491"/>
      <c r="FT32" s="491"/>
      <c r="FU32" s="491"/>
      <c r="FV32" s="491"/>
      <c r="FW32" s="491"/>
      <c r="FX32" s="491"/>
      <c r="FY32" s="491"/>
      <c r="FZ32" s="491"/>
      <c r="GA32" s="491"/>
      <c r="GB32" s="491"/>
      <c r="GC32" s="491"/>
      <c r="GD32" s="491"/>
      <c r="GE32" s="491"/>
      <c r="GF32" s="491"/>
      <c r="GG32" s="491"/>
      <c r="GH32" s="491"/>
      <c r="GI32" s="491"/>
      <c r="GJ32" s="491"/>
      <c r="GK32" s="491"/>
      <c r="GL32" s="491"/>
      <c r="GM32" s="491"/>
      <c r="GN32" s="491"/>
      <c r="GO32" s="491"/>
      <c r="GP32" s="491"/>
      <c r="GQ32" s="491"/>
      <c r="GR32" s="491"/>
      <c r="GS32" s="491"/>
      <c r="GT32" s="491"/>
      <c r="GU32" s="491"/>
      <c r="GV32" s="491"/>
      <c r="GW32" s="491"/>
      <c r="GX32" s="491"/>
      <c r="GY32" s="491"/>
      <c r="GZ32" s="491"/>
      <c r="HA32" s="491"/>
      <c r="HB32" s="491"/>
      <c r="HC32" s="491"/>
      <c r="HD32" s="491"/>
      <c r="HE32" s="491"/>
      <c r="HF32" s="491"/>
      <c r="HG32" s="491"/>
      <c r="HH32" s="491"/>
      <c r="HI32" s="491"/>
      <c r="HJ32" s="491"/>
      <c r="HK32" s="491"/>
      <c r="HL32" s="491"/>
      <c r="HM32" s="491"/>
      <c r="HN32" s="491"/>
      <c r="HO32" s="491"/>
      <c r="HP32" s="491"/>
      <c r="HQ32" s="491"/>
      <c r="HR32" s="491"/>
      <c r="HS32" s="491"/>
      <c r="HT32" s="491"/>
      <c r="HU32" s="491"/>
      <c r="HV32" s="491"/>
      <c r="HW32" s="491"/>
      <c r="HX32" s="491"/>
      <c r="HY32" s="491"/>
      <c r="HZ32" s="491"/>
      <c r="IA32" s="491"/>
      <c r="IB32" s="491"/>
      <c r="IC32" s="491"/>
      <c r="ID32" s="491"/>
      <c r="IE32" s="491"/>
      <c r="IF32" s="491"/>
      <c r="IG32" s="491"/>
      <c r="IH32" s="491"/>
      <c r="II32" s="491"/>
      <c r="IJ32" s="491"/>
      <c r="IK32" s="491"/>
      <c r="IL32" s="491"/>
      <c r="IM32" s="491"/>
      <c r="IN32" s="491"/>
      <c r="IO32" s="491"/>
      <c r="IP32" s="491"/>
      <c r="IQ32" s="491"/>
      <c r="IR32" s="491"/>
      <c r="IS32" s="491"/>
      <c r="IT32" s="491"/>
      <c r="IU32" s="491"/>
      <c r="IV32" s="491"/>
    </row>
    <row r="33" spans="1:256" s="222" customFormat="1">
      <c r="A33" s="273"/>
      <c r="B33" s="273"/>
      <c r="C33" s="273" t="s">
        <v>33</v>
      </c>
      <c r="D33" s="273" t="s">
        <v>0</v>
      </c>
      <c r="E33" s="274">
        <f>4.9/100</f>
        <v>4.9000000000000002E-2</v>
      </c>
      <c r="F33" s="275">
        <f>F31*E33</f>
        <v>220.5</v>
      </c>
      <c r="G33" s="275"/>
      <c r="H33" s="273"/>
      <c r="I33" s="273"/>
      <c r="J33" s="275"/>
      <c r="K33" s="275"/>
      <c r="L33" s="275">
        <f>F33*K33</f>
        <v>0</v>
      </c>
      <c r="M33" s="275">
        <f>L33</f>
        <v>0</v>
      </c>
    </row>
    <row r="34" spans="1:256" s="506" customFormat="1" ht="31.5" customHeight="1">
      <c r="A34" s="516"/>
      <c r="B34" s="219"/>
      <c r="C34" s="368" t="s">
        <v>637</v>
      </c>
      <c r="D34" s="219" t="s">
        <v>36</v>
      </c>
      <c r="E34" s="220">
        <v>1</v>
      </c>
      <c r="F34" s="220">
        <f>E34*F31</f>
        <v>4500</v>
      </c>
      <c r="G34" s="220"/>
      <c r="H34" s="523">
        <f>G34*F34</f>
        <v>0</v>
      </c>
      <c r="I34" s="518"/>
      <c r="J34" s="518"/>
      <c r="K34" s="220"/>
      <c r="L34" s="220"/>
      <c r="M34" s="220">
        <f>G34*F34</f>
        <v>0</v>
      </c>
      <c r="N34" s="504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05"/>
      <c r="BN34" s="505"/>
      <c r="BO34" s="505"/>
      <c r="BP34" s="505"/>
      <c r="BQ34" s="505"/>
      <c r="BR34" s="505"/>
      <c r="BS34" s="505"/>
      <c r="BT34" s="505"/>
      <c r="BU34" s="505"/>
      <c r="BV34" s="505"/>
      <c r="BW34" s="505"/>
      <c r="BX34" s="505"/>
      <c r="BY34" s="505"/>
      <c r="BZ34" s="505"/>
      <c r="CA34" s="505"/>
      <c r="CB34" s="505"/>
      <c r="CC34" s="505"/>
      <c r="CD34" s="505"/>
      <c r="CE34" s="505"/>
      <c r="CF34" s="505"/>
      <c r="CG34" s="505"/>
      <c r="CH34" s="505"/>
      <c r="CI34" s="505"/>
      <c r="CJ34" s="505"/>
      <c r="CK34" s="505"/>
      <c r="CL34" s="505"/>
      <c r="CM34" s="505"/>
      <c r="CN34" s="505"/>
      <c r="CO34" s="505"/>
      <c r="CP34" s="505"/>
      <c r="CQ34" s="505"/>
      <c r="CR34" s="505"/>
      <c r="CS34" s="505"/>
      <c r="CT34" s="505"/>
      <c r="CU34" s="505"/>
      <c r="CV34" s="505"/>
      <c r="CW34" s="505"/>
      <c r="CX34" s="505"/>
      <c r="CY34" s="505"/>
      <c r="CZ34" s="505"/>
      <c r="DA34" s="505"/>
      <c r="DB34" s="505"/>
      <c r="DC34" s="505"/>
      <c r="DD34" s="505"/>
      <c r="DE34" s="505"/>
      <c r="DF34" s="505"/>
      <c r="DG34" s="505"/>
      <c r="DH34" s="505"/>
      <c r="DI34" s="505"/>
      <c r="DJ34" s="505"/>
      <c r="DK34" s="505"/>
      <c r="DL34" s="505"/>
      <c r="DM34" s="505"/>
      <c r="DN34" s="505"/>
      <c r="DO34" s="505"/>
      <c r="DP34" s="505"/>
      <c r="DQ34" s="505"/>
      <c r="DR34" s="505"/>
      <c r="DS34" s="505"/>
      <c r="DT34" s="505"/>
      <c r="DU34" s="505"/>
      <c r="DV34" s="505"/>
      <c r="DW34" s="505"/>
      <c r="DX34" s="505"/>
      <c r="DY34" s="505"/>
      <c r="DZ34" s="505"/>
      <c r="EA34" s="505"/>
      <c r="EB34" s="505"/>
      <c r="EC34" s="505"/>
      <c r="ED34" s="505"/>
      <c r="EE34" s="505"/>
      <c r="EF34" s="505"/>
      <c r="EG34" s="505"/>
      <c r="EH34" s="505"/>
      <c r="EI34" s="505"/>
      <c r="EJ34" s="505"/>
      <c r="EK34" s="505"/>
      <c r="EL34" s="505"/>
      <c r="EM34" s="505"/>
      <c r="EN34" s="505"/>
      <c r="EO34" s="505"/>
      <c r="EP34" s="505"/>
      <c r="EQ34" s="505"/>
      <c r="ER34" s="505"/>
      <c r="ES34" s="505"/>
      <c r="ET34" s="505"/>
      <c r="EU34" s="505"/>
      <c r="EV34" s="505"/>
      <c r="EW34" s="505"/>
      <c r="EX34" s="505"/>
      <c r="EY34" s="505"/>
      <c r="EZ34" s="505"/>
      <c r="FA34" s="505"/>
      <c r="FB34" s="505"/>
      <c r="FC34" s="505"/>
      <c r="FD34" s="505"/>
      <c r="FE34" s="505"/>
      <c r="FF34" s="505"/>
      <c r="FG34" s="505"/>
      <c r="FH34" s="505"/>
      <c r="FI34" s="505"/>
      <c r="FJ34" s="505"/>
      <c r="FK34" s="505"/>
      <c r="FL34" s="505"/>
      <c r="FM34" s="505"/>
      <c r="FN34" s="505"/>
      <c r="FO34" s="505"/>
      <c r="FP34" s="505"/>
      <c r="FQ34" s="505"/>
      <c r="FR34" s="505"/>
      <c r="FS34" s="505"/>
      <c r="FT34" s="505"/>
      <c r="FU34" s="505"/>
      <c r="FV34" s="505"/>
      <c r="FW34" s="505"/>
      <c r="FX34" s="505"/>
      <c r="FY34" s="505"/>
      <c r="FZ34" s="505"/>
      <c r="GA34" s="505"/>
      <c r="GB34" s="505"/>
      <c r="GC34" s="505"/>
      <c r="GD34" s="505"/>
      <c r="GE34" s="505"/>
      <c r="GF34" s="505"/>
      <c r="GG34" s="505"/>
      <c r="GH34" s="505"/>
      <c r="GI34" s="505"/>
      <c r="GJ34" s="505"/>
      <c r="GK34" s="505"/>
      <c r="GL34" s="505"/>
      <c r="GM34" s="505"/>
      <c r="GN34" s="505"/>
      <c r="GO34" s="505"/>
      <c r="GP34" s="505"/>
      <c r="GQ34" s="505"/>
      <c r="GR34" s="505"/>
      <c r="GS34" s="505"/>
      <c r="GT34" s="505"/>
      <c r="GU34" s="505"/>
      <c r="GV34" s="505"/>
      <c r="GW34" s="505"/>
      <c r="GX34" s="505"/>
      <c r="GY34" s="505"/>
      <c r="GZ34" s="505"/>
      <c r="HA34" s="505"/>
      <c r="HB34" s="505"/>
      <c r="HC34" s="505"/>
      <c r="HD34" s="505"/>
      <c r="HE34" s="505"/>
      <c r="HF34" s="505"/>
      <c r="HG34" s="505"/>
      <c r="HH34" s="505"/>
      <c r="HI34" s="505"/>
      <c r="HJ34" s="505"/>
      <c r="HK34" s="505"/>
      <c r="HL34" s="505"/>
      <c r="HM34" s="505"/>
      <c r="HN34" s="505"/>
      <c r="HO34" s="505"/>
      <c r="HP34" s="505"/>
      <c r="HQ34" s="505"/>
      <c r="HR34" s="505"/>
      <c r="HS34" s="505"/>
      <c r="HT34" s="505"/>
      <c r="HU34" s="505"/>
      <c r="HV34" s="505"/>
      <c r="HW34" s="505"/>
      <c r="HX34" s="505"/>
      <c r="HY34" s="505"/>
      <c r="HZ34" s="505"/>
      <c r="IA34" s="505"/>
      <c r="IB34" s="505"/>
      <c r="IC34" s="505"/>
      <c r="ID34" s="505"/>
      <c r="IE34" s="505"/>
      <c r="IF34" s="505"/>
      <c r="IG34" s="505"/>
      <c r="IH34" s="505"/>
      <c r="II34" s="505"/>
      <c r="IJ34" s="505"/>
      <c r="IK34" s="505"/>
      <c r="IL34" s="505"/>
      <c r="IM34" s="505"/>
      <c r="IN34" s="505"/>
      <c r="IO34" s="505"/>
      <c r="IP34" s="505"/>
      <c r="IQ34" s="505"/>
      <c r="IR34" s="505"/>
      <c r="IS34" s="505"/>
      <c r="IT34" s="505"/>
      <c r="IU34" s="505"/>
      <c r="IV34" s="505"/>
    </row>
    <row r="35" spans="1:256" s="391" customFormat="1" ht="31.5">
      <c r="A35" s="1253"/>
      <c r="B35" s="390"/>
      <c r="C35" s="388" t="s">
        <v>586</v>
      </c>
      <c r="D35" s="390" t="s">
        <v>0</v>
      </c>
      <c r="E35" s="418"/>
      <c r="F35" s="395">
        <v>1</v>
      </c>
      <c r="G35" s="390"/>
      <c r="H35" s="523">
        <f>G35*F35</f>
        <v>0</v>
      </c>
      <c r="I35" s="354"/>
      <c r="J35" s="354"/>
      <c r="K35" s="355"/>
      <c r="L35" s="356"/>
      <c r="M35" s="1220">
        <f>L35+J35+H35</f>
        <v>0</v>
      </c>
    </row>
    <row r="36" spans="1:256" s="54" customFormat="1" ht="16.5" customHeight="1">
      <c r="A36" s="1196"/>
      <c r="B36" s="1196"/>
      <c r="C36" s="1197" t="s">
        <v>8</v>
      </c>
      <c r="D36" s="1197"/>
      <c r="E36" s="1198"/>
      <c r="F36" s="1199"/>
      <c r="G36" s="1200"/>
      <c r="H36" s="1200">
        <f>SUM(H11:H35)</f>
        <v>0</v>
      </c>
      <c r="I36" s="1200"/>
      <c r="J36" s="1200">
        <f>SUM(J11:J35)</f>
        <v>0</v>
      </c>
      <c r="K36" s="1200"/>
      <c r="L36" s="1200">
        <f>SUM(L11:L35)</f>
        <v>0</v>
      </c>
      <c r="M36" s="1200">
        <f>SUM(M11:M35)</f>
        <v>0</v>
      </c>
    </row>
    <row r="37" spans="1:256" s="139" customFormat="1" ht="16.5" customHeight="1">
      <c r="A37" s="610"/>
      <c r="B37" s="725"/>
      <c r="C37" s="1193" t="s">
        <v>281</v>
      </c>
      <c r="D37" s="702">
        <v>0.05</v>
      </c>
      <c r="E37" s="624"/>
      <c r="F37" s="625"/>
      <c r="G37" s="635"/>
      <c r="H37" s="625"/>
      <c r="I37" s="633"/>
      <c r="J37" s="625"/>
      <c r="K37" s="633"/>
      <c r="L37" s="625"/>
      <c r="M37" s="1274">
        <f>H36*D37</f>
        <v>0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</row>
    <row r="38" spans="1:256" s="9" customFormat="1" ht="16.5" customHeight="1">
      <c r="A38" s="536"/>
      <c r="B38" s="536"/>
      <c r="C38" s="536" t="s">
        <v>8</v>
      </c>
      <c r="D38" s="536"/>
      <c r="E38" s="536"/>
      <c r="F38" s="536"/>
      <c r="G38" s="543"/>
      <c r="H38" s="543"/>
      <c r="I38" s="536"/>
      <c r="J38" s="543"/>
      <c r="K38" s="543"/>
      <c r="L38" s="543"/>
      <c r="M38" s="543">
        <f>M36+M37</f>
        <v>0</v>
      </c>
    </row>
    <row r="39" spans="1:256" s="8" customFormat="1" ht="16.5" customHeight="1">
      <c r="A39" s="540"/>
      <c r="B39" s="540"/>
      <c r="C39" s="540" t="s">
        <v>37</v>
      </c>
      <c r="D39" s="579">
        <v>0.65</v>
      </c>
      <c r="E39" s="541"/>
      <c r="F39" s="541"/>
      <c r="G39" s="544"/>
      <c r="H39" s="544"/>
      <c r="I39" s="540"/>
      <c r="J39" s="544"/>
      <c r="K39" s="545"/>
      <c r="L39" s="545"/>
      <c r="M39" s="544">
        <f>J36*D39</f>
        <v>0</v>
      </c>
    </row>
    <row r="40" spans="1:256" s="8" customFormat="1" ht="16.5" customHeight="1">
      <c r="A40" s="540"/>
      <c r="B40" s="540"/>
      <c r="C40" s="540" t="s">
        <v>8</v>
      </c>
      <c r="D40" s="540"/>
      <c r="E40" s="541"/>
      <c r="F40" s="541"/>
      <c r="G40" s="544"/>
      <c r="H40" s="544"/>
      <c r="I40" s="540"/>
      <c r="J40" s="544"/>
      <c r="K40" s="545"/>
      <c r="L40" s="544"/>
      <c r="M40" s="544">
        <f>M38+M39</f>
        <v>0</v>
      </c>
    </row>
    <row r="41" spans="1:256" s="15" customFormat="1" ht="16.5" customHeight="1">
      <c r="A41" s="501"/>
      <c r="B41" s="501"/>
      <c r="C41" s="501" t="s">
        <v>38</v>
      </c>
      <c r="D41" s="542">
        <v>0.08</v>
      </c>
      <c r="E41" s="528"/>
      <c r="F41" s="528"/>
      <c r="G41" s="546"/>
      <c r="H41" s="546"/>
      <c r="I41" s="501"/>
      <c r="J41" s="546"/>
      <c r="K41" s="547"/>
      <c r="L41" s="546"/>
      <c r="M41" s="546">
        <f>(M40-H12)*D41</f>
        <v>0</v>
      </c>
    </row>
    <row r="42" spans="1:256" s="8" customFormat="1" ht="16.5" customHeight="1">
      <c r="A42" s="703"/>
      <c r="B42" s="731"/>
      <c r="C42" s="1190" t="s">
        <v>8</v>
      </c>
      <c r="D42" s="613"/>
      <c r="E42" s="635"/>
      <c r="F42" s="625"/>
      <c r="G42" s="635"/>
      <c r="H42" s="705"/>
      <c r="I42" s="705"/>
      <c r="J42" s="705"/>
      <c r="K42" s="705"/>
      <c r="L42" s="705"/>
      <c r="M42" s="1209">
        <f>M40+M41</f>
        <v>0</v>
      </c>
    </row>
    <row r="43" spans="1:256" s="8" customFormat="1" ht="16.5" customHeight="1">
      <c r="A43" s="703"/>
      <c r="B43" s="731"/>
      <c r="C43" s="1190" t="s">
        <v>264</v>
      </c>
      <c r="D43" s="702"/>
      <c r="E43" s="635"/>
      <c r="F43" s="625"/>
      <c r="G43" s="635"/>
      <c r="H43" s="709"/>
      <c r="I43" s="709"/>
      <c r="J43" s="709"/>
      <c r="K43" s="709"/>
      <c r="L43" s="709"/>
      <c r="M43" s="678"/>
    </row>
    <row r="44" spans="1:256" s="8" customFormat="1" ht="16.5" customHeight="1" thickBot="1">
      <c r="A44" s="711"/>
      <c r="B44" s="732"/>
      <c r="C44" s="1284" t="s">
        <v>8</v>
      </c>
      <c r="D44" s="712"/>
      <c r="E44" s="712"/>
      <c r="F44" s="714"/>
      <c r="G44" s="712"/>
      <c r="H44" s="715"/>
      <c r="I44" s="715"/>
      <c r="J44" s="715"/>
      <c r="K44" s="715"/>
      <c r="L44" s="715"/>
      <c r="M44" s="1210">
        <f>M42+M43</f>
        <v>0</v>
      </c>
    </row>
    <row r="45" spans="1:256" s="8" customFormat="1" ht="22.5" customHeight="1">
      <c r="C45" s="17"/>
      <c r="E45" s="18"/>
      <c r="F45" s="18"/>
      <c r="G45" s="19"/>
      <c r="H45" s="20"/>
      <c r="J45" s="11"/>
      <c r="K45" s="10"/>
      <c r="L45" s="10"/>
      <c r="M45" s="19"/>
    </row>
    <row r="46" spans="1:256" s="8" customFormat="1" ht="22.5" customHeight="1">
      <c r="C46" s="159"/>
      <c r="E46" s="18"/>
      <c r="F46" s="18"/>
      <c r="G46" s="19"/>
      <c r="H46" s="20"/>
      <c r="J46" s="11"/>
      <c r="K46" s="10"/>
      <c r="L46" s="10"/>
      <c r="M46" s="19"/>
    </row>
    <row r="47" spans="1:256">
      <c r="B47" s="57"/>
      <c r="C47" s="159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9" spans="1:256" s="11" customFormat="1">
      <c r="C49" s="16"/>
    </row>
    <row r="50" spans="1:256" s="142" customFormat="1" ht="15.75">
      <c r="A50" s="140"/>
      <c r="B50" s="143"/>
      <c r="C50" s="146"/>
      <c r="D50" s="146"/>
      <c r="E50" s="146"/>
      <c r="F50" s="145"/>
      <c r="G50" s="144"/>
      <c r="H50" s="144"/>
      <c r="I50" s="146"/>
      <c r="J50" s="144"/>
      <c r="K50" s="144"/>
      <c r="L50" s="144"/>
      <c r="M50" s="144"/>
      <c r="N50" s="140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</row>
    <row r="51" spans="1:256" s="40" customFormat="1" ht="15.75">
      <c r="B51" s="86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40" customFormat="1" ht="15.75"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58" customFormat="1" ht="15.75">
      <c r="E53" s="59"/>
      <c r="F53" s="59"/>
      <c r="G53" s="3"/>
      <c r="H53" s="3"/>
      <c r="I53" s="60"/>
      <c r="K53" s="3"/>
      <c r="L53" s="3"/>
      <c r="M53" s="61"/>
    </row>
    <row r="54" spans="1:256" s="58" customFormat="1" ht="15.75">
      <c r="F54" s="59"/>
      <c r="J54" s="62"/>
      <c r="K54" s="3"/>
      <c r="L54" s="3"/>
      <c r="M54" s="62"/>
    </row>
    <row r="55" spans="1:256" s="58" customFormat="1" ht="15.75">
      <c r="F55" s="59"/>
      <c r="G55" s="60"/>
      <c r="I55" s="3"/>
      <c r="J55" s="3"/>
      <c r="K55" s="3"/>
      <c r="L55" s="3"/>
      <c r="M55" s="60"/>
    </row>
    <row r="56" spans="1:256" s="58" customFormat="1" ht="15.75">
      <c r="E56" s="59"/>
      <c r="F56" s="59"/>
      <c r="G56" s="3"/>
      <c r="H56" s="3"/>
      <c r="I56" s="60"/>
      <c r="K56" s="3"/>
      <c r="L56" s="3"/>
      <c r="M56" s="61"/>
    </row>
    <row r="57" spans="1:256" s="63" customFormat="1" ht="15.75">
      <c r="A57" s="58"/>
      <c r="B57" s="58"/>
      <c r="C57" s="58"/>
      <c r="D57" s="58"/>
      <c r="E57" s="61"/>
      <c r="F57" s="59"/>
      <c r="G57" s="58"/>
      <c r="H57" s="58"/>
      <c r="I57" s="3"/>
      <c r="J57" s="3"/>
      <c r="K57" s="3"/>
      <c r="L57" s="3"/>
      <c r="M57" s="62"/>
    </row>
    <row r="58" spans="1:256" s="58" customFormat="1" ht="15.75">
      <c r="E58" s="61"/>
      <c r="F58" s="59"/>
      <c r="I58" s="3"/>
      <c r="J58" s="3"/>
      <c r="K58" s="3"/>
      <c r="L58" s="3"/>
      <c r="M58" s="62"/>
    </row>
    <row r="59" spans="1:256" s="58" customFormat="1" ht="15.75">
      <c r="G59" s="3"/>
      <c r="H59" s="3"/>
      <c r="I59" s="60"/>
      <c r="K59" s="3"/>
      <c r="L59" s="3"/>
      <c r="M59" s="60"/>
    </row>
    <row r="60" spans="1:256" s="58" customFormat="1" ht="15.75">
      <c r="G60" s="3"/>
      <c r="H60" s="3"/>
      <c r="I60" s="3"/>
      <c r="J60" s="3"/>
      <c r="K60" s="60"/>
      <c r="M60" s="60"/>
    </row>
    <row r="61" spans="1:256" s="58" customFormat="1" ht="15.75">
      <c r="E61" s="59"/>
      <c r="F61" s="59"/>
      <c r="G61" s="3"/>
      <c r="H61" s="3"/>
      <c r="I61" s="60"/>
      <c r="K61" s="3"/>
      <c r="L61" s="3"/>
      <c r="M61" s="61"/>
    </row>
    <row r="62" spans="1:256" s="58" customFormat="1" ht="15.75">
      <c r="E62" s="59"/>
      <c r="F62" s="59"/>
      <c r="G62" s="3"/>
      <c r="H62" s="3"/>
      <c r="I62" s="3"/>
      <c r="J62" s="3"/>
      <c r="K62" s="60"/>
      <c r="L62" s="60"/>
      <c r="M62" s="60"/>
    </row>
    <row r="63" spans="1:256" s="58" customFormat="1" ht="15.75">
      <c r="E63" s="59"/>
      <c r="F63" s="59"/>
      <c r="G63" s="60"/>
      <c r="I63" s="3"/>
      <c r="J63" s="3"/>
      <c r="K63" s="3"/>
      <c r="L63" s="3"/>
      <c r="M63" s="62"/>
    </row>
    <row r="64" spans="1:256" s="58" customFormat="1" ht="15.75">
      <c r="E64" s="59"/>
      <c r="F64" s="59"/>
      <c r="G64" s="60"/>
      <c r="I64" s="3"/>
      <c r="J64" s="3"/>
      <c r="K64" s="3"/>
      <c r="L64" s="3"/>
      <c r="M64" s="62"/>
    </row>
    <row r="65" spans="1:14" s="58" customFormat="1" ht="15.75">
      <c r="B65" s="64"/>
      <c r="E65" s="59"/>
      <c r="F65" s="59"/>
      <c r="G65" s="60"/>
      <c r="I65" s="3"/>
      <c r="J65" s="3"/>
      <c r="K65" s="3"/>
      <c r="L65" s="3"/>
      <c r="M65" s="62"/>
    </row>
    <row r="66" spans="1:14" s="58" customFormat="1" ht="15.75">
      <c r="E66" s="65"/>
      <c r="F66" s="59"/>
      <c r="G66" s="60"/>
      <c r="I66" s="3"/>
      <c r="J66" s="3"/>
      <c r="K66" s="3"/>
      <c r="L66" s="3"/>
      <c r="M66" s="62"/>
    </row>
    <row r="67" spans="1:14" s="66" customFormat="1" ht="15.75">
      <c r="A67" s="9"/>
      <c r="B67" s="9"/>
      <c r="C67" s="9"/>
      <c r="D67" s="9"/>
      <c r="E67" s="21"/>
      <c r="F67" s="21"/>
      <c r="G67" s="9"/>
      <c r="H67" s="23"/>
      <c r="I67" s="9"/>
      <c r="J67" s="23"/>
      <c r="K67" s="9"/>
      <c r="L67" s="23"/>
      <c r="M67" s="23"/>
    </row>
    <row r="68" spans="1:14" s="66" customFormat="1" ht="15.75" customHeight="1">
      <c r="A68" s="9"/>
      <c r="B68" s="9"/>
      <c r="C68" s="9"/>
      <c r="D68" s="9"/>
      <c r="E68" s="21"/>
      <c r="F68" s="67"/>
      <c r="G68" s="23"/>
      <c r="H68" s="23"/>
      <c r="I68" s="22"/>
      <c r="J68" s="23"/>
      <c r="K68" s="23"/>
      <c r="L68" s="23"/>
      <c r="M68" s="23"/>
    </row>
    <row r="69" spans="1:14" s="9" customFormat="1" ht="15.75" customHeight="1">
      <c r="D69" s="22"/>
      <c r="E69" s="21"/>
      <c r="F69" s="21"/>
      <c r="G69" s="23"/>
      <c r="H69" s="23"/>
      <c r="I69" s="22"/>
      <c r="J69" s="23"/>
      <c r="K69" s="23"/>
      <c r="L69" s="23"/>
      <c r="M69" s="23"/>
    </row>
    <row r="70" spans="1:14" s="9" customFormat="1" ht="15.75" customHeight="1">
      <c r="G70" s="23"/>
      <c r="H70" s="23"/>
      <c r="J70" s="23"/>
      <c r="K70" s="23"/>
      <c r="L70" s="23"/>
      <c r="M70" s="23"/>
    </row>
    <row r="71" spans="1:14" s="9" customFormat="1" ht="16.5" customHeight="1">
      <c r="E71" s="21"/>
      <c r="F71" s="21"/>
      <c r="G71" s="23"/>
      <c r="H71" s="23"/>
      <c r="I71" s="22"/>
      <c r="J71" s="23"/>
      <c r="K71" s="23"/>
      <c r="L71" s="23"/>
      <c r="M71" s="23"/>
    </row>
    <row r="72" spans="1:14" s="9" customFormat="1" ht="16.5" customHeight="1">
      <c r="G72" s="23"/>
      <c r="H72" s="23"/>
      <c r="J72" s="23"/>
      <c r="K72" s="23"/>
      <c r="L72" s="23"/>
      <c r="M72" s="23"/>
    </row>
    <row r="73" spans="1:14" s="9" customFormat="1" ht="15.75"/>
    <row r="74" spans="1:14" s="9" customFormat="1" ht="15.75"/>
    <row r="75" spans="1:14" s="9" customFormat="1" ht="15.75"/>
    <row r="76" spans="1:14" s="9" customFormat="1" ht="15.75"/>
    <row r="77" spans="1:14" s="9" customFormat="1" ht="15.75">
      <c r="A77" s="68"/>
      <c r="B77" s="69"/>
      <c r="C77" s="70"/>
      <c r="D77" s="68"/>
      <c r="E77" s="68"/>
      <c r="F77" s="68"/>
      <c r="G77" s="69"/>
      <c r="H77" s="69"/>
      <c r="I77" s="68"/>
      <c r="J77" s="68"/>
      <c r="K77" s="69"/>
      <c r="L77" s="69"/>
      <c r="M77" s="69"/>
      <c r="N77" s="69"/>
    </row>
    <row r="78" spans="1:14" s="9" customFormat="1" ht="15.75"/>
    <row r="79" spans="1:14" s="9" customFormat="1" ht="15.75"/>
    <row r="80" spans="1:14" s="9" customFormat="1" ht="15.75"/>
    <row r="81" s="9" customFormat="1" ht="15.75"/>
    <row r="82" s="9" customFormat="1" ht="15.75"/>
    <row r="83" s="9" customFormat="1" ht="15.75"/>
    <row r="84" s="9" customFormat="1" ht="15.75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pans="1:13" s="25" customFormat="1"/>
    <row r="450" spans="1:13" s="25" customFormat="1"/>
    <row r="451" spans="1:13" s="25" customFormat="1"/>
    <row r="452" spans="1:13" s="25" customFormat="1"/>
    <row r="453" spans="1:13" s="25" customFormat="1"/>
    <row r="454" spans="1:13" s="25" customFormat="1"/>
    <row r="455" spans="1:13" s="25" customFormat="1"/>
    <row r="456" spans="1:13" s="25" customFormat="1"/>
    <row r="457" spans="1:13" s="25" customFormat="1" ht="16.5" customHeight="1">
      <c r="A457" s="9"/>
      <c r="B457" s="9"/>
      <c r="C457" s="9"/>
      <c r="D457" s="9"/>
      <c r="E457" s="21"/>
      <c r="F457" s="21"/>
      <c r="G457" s="71"/>
      <c r="H457" s="9"/>
      <c r="I457" s="47"/>
      <c r="J457" s="47"/>
      <c r="K457" s="47"/>
      <c r="L457" s="47"/>
      <c r="M457" s="22"/>
    </row>
    <row r="458" spans="1:13" s="25" customFormat="1" ht="16.5" customHeight="1">
      <c r="A458" s="9"/>
      <c r="B458" s="9"/>
      <c r="C458" s="9"/>
      <c r="D458" s="9"/>
      <c r="E458" s="21"/>
      <c r="F458" s="21"/>
      <c r="G458" s="71"/>
      <c r="H458" s="9"/>
      <c r="I458" s="47"/>
      <c r="J458" s="47"/>
      <c r="K458" s="47"/>
      <c r="L458" s="47"/>
      <c r="M458" s="23"/>
    </row>
    <row r="459" spans="1:13" s="74" customFormat="1">
      <c r="A459" s="9"/>
      <c r="B459" s="9"/>
      <c r="C459" s="9"/>
      <c r="D459" s="9"/>
      <c r="E459" s="72"/>
      <c r="F459" s="67"/>
      <c r="G459" s="71"/>
      <c r="H459" s="9"/>
      <c r="I459" s="47"/>
      <c r="J459" s="47"/>
      <c r="K459" s="47"/>
      <c r="L459" s="47"/>
      <c r="M459" s="73"/>
    </row>
    <row r="460" spans="1:13" s="25" customFormat="1">
      <c r="A460" s="9"/>
      <c r="B460" s="9"/>
      <c r="C460" s="9"/>
      <c r="D460" s="9"/>
      <c r="E460" s="72"/>
      <c r="F460" s="67"/>
      <c r="G460" s="71"/>
      <c r="H460" s="9"/>
      <c r="I460" s="47"/>
      <c r="J460" s="47"/>
      <c r="K460" s="47"/>
      <c r="L460" s="47"/>
      <c r="M460" s="22"/>
    </row>
    <row r="461" spans="1:13" s="25" customFormat="1">
      <c r="A461" s="9"/>
      <c r="B461" s="9"/>
      <c r="C461" s="9"/>
      <c r="D461" s="9"/>
      <c r="E461" s="21"/>
      <c r="F461" s="21"/>
      <c r="G461" s="71"/>
      <c r="H461" s="9"/>
      <c r="I461" s="47"/>
      <c r="J461" s="47"/>
      <c r="K461" s="47"/>
      <c r="L461" s="47"/>
      <c r="M461" s="22"/>
    </row>
    <row r="462" spans="1:13" s="25" customFormat="1">
      <c r="A462" s="9"/>
      <c r="B462" s="9"/>
      <c r="C462" s="9"/>
      <c r="D462" s="9"/>
      <c r="E462" s="21"/>
      <c r="F462" s="21"/>
      <c r="G462" s="47"/>
      <c r="H462" s="47"/>
      <c r="I462" s="47"/>
      <c r="J462" s="47"/>
      <c r="K462" s="47"/>
      <c r="L462" s="47"/>
      <c r="M462" s="47"/>
    </row>
    <row r="463" spans="1:13" s="25" customFormat="1">
      <c r="A463" s="9"/>
      <c r="B463" s="9"/>
      <c r="C463" s="75"/>
      <c r="D463" s="9"/>
      <c r="E463" s="21"/>
      <c r="F463" s="21"/>
      <c r="G463" s="47"/>
      <c r="H463" s="47"/>
      <c r="I463" s="47"/>
      <c r="J463" s="47"/>
      <c r="K463" s="47"/>
      <c r="L463" s="47"/>
      <c r="M463" s="47"/>
    </row>
    <row r="464" spans="1:13" s="25" customFormat="1">
      <c r="A464" s="9"/>
      <c r="B464" s="9"/>
      <c r="C464" s="9"/>
      <c r="D464" s="9"/>
      <c r="E464" s="21"/>
      <c r="F464" s="21"/>
      <c r="G464" s="47"/>
      <c r="H464" s="47"/>
      <c r="I464" s="22"/>
      <c r="J464" s="9"/>
      <c r="K464" s="47"/>
      <c r="L464" s="47"/>
      <c r="M464" s="73"/>
    </row>
    <row r="465" spans="1:13" s="25" customFormat="1">
      <c r="A465" s="9"/>
      <c r="B465" s="9"/>
      <c r="C465" s="9"/>
      <c r="D465" s="9"/>
      <c r="E465" s="21"/>
      <c r="F465" s="21"/>
      <c r="G465" s="47"/>
      <c r="H465" s="47"/>
      <c r="I465" s="47"/>
      <c r="J465" s="47"/>
      <c r="K465" s="22"/>
      <c r="L465" s="9"/>
      <c r="M465" s="22"/>
    </row>
    <row r="466" spans="1:13" s="25" customFormat="1">
      <c r="A466" s="9"/>
      <c r="B466" s="9"/>
      <c r="C466" s="9"/>
      <c r="D466" s="9"/>
      <c r="E466" s="21"/>
      <c r="F466" s="21"/>
      <c r="G466" s="71"/>
      <c r="H466" s="9"/>
      <c r="I466" s="47"/>
      <c r="J466" s="47"/>
      <c r="K466" s="47"/>
      <c r="L466" s="47"/>
      <c r="M466" s="23"/>
    </row>
    <row r="467" spans="1:13" s="25" customFormat="1">
      <c r="A467" s="9"/>
      <c r="B467" s="9"/>
      <c r="C467" s="9"/>
      <c r="D467" s="9"/>
      <c r="E467" s="21"/>
      <c r="F467" s="21"/>
      <c r="G467" s="71"/>
      <c r="H467" s="9"/>
      <c r="I467" s="47"/>
      <c r="J467" s="47"/>
      <c r="K467" s="47"/>
      <c r="L467" s="47"/>
      <c r="M467" s="23"/>
    </row>
    <row r="468" spans="1:13" s="25" customFormat="1">
      <c r="A468" s="9"/>
      <c r="B468" s="9"/>
      <c r="C468" s="9"/>
      <c r="D468" s="9"/>
      <c r="E468" s="67"/>
      <c r="F468" s="21"/>
      <c r="G468" s="71"/>
      <c r="H468" s="9"/>
      <c r="I468" s="47"/>
      <c r="J468" s="47"/>
      <c r="K468" s="47"/>
      <c r="L468" s="47"/>
      <c r="M468" s="22"/>
    </row>
    <row r="469" spans="1:13" s="25" customFormat="1">
      <c r="A469" s="9"/>
      <c r="B469" s="9"/>
      <c r="C469" s="9"/>
      <c r="D469" s="9"/>
      <c r="E469" s="67"/>
      <c r="F469" s="21"/>
      <c r="G469" s="71"/>
      <c r="H469" s="9"/>
      <c r="I469" s="47"/>
      <c r="J469" s="47"/>
      <c r="K469" s="47"/>
      <c r="L469" s="47"/>
      <c r="M469" s="73"/>
    </row>
    <row r="470" spans="1:13" s="25" customFormat="1">
      <c r="A470" s="9"/>
      <c r="B470" s="9"/>
      <c r="C470" s="9"/>
      <c r="D470" s="9"/>
      <c r="E470" s="67"/>
      <c r="F470" s="21"/>
      <c r="G470" s="71"/>
      <c r="H470" s="9"/>
      <c r="I470" s="47"/>
      <c r="J470" s="47"/>
      <c r="K470" s="47"/>
      <c r="L470" s="47"/>
      <c r="M470" s="22"/>
    </row>
    <row r="471" spans="1:13" s="25" customFormat="1">
      <c r="A471" s="9"/>
      <c r="B471" s="76"/>
      <c r="C471" s="9"/>
      <c r="D471" s="9"/>
      <c r="E471" s="21"/>
      <c r="F471" s="21"/>
      <c r="G471" s="71"/>
      <c r="H471" s="9"/>
      <c r="I471" s="47"/>
      <c r="J471" s="47"/>
      <c r="K471" s="47"/>
      <c r="L471" s="47"/>
      <c r="M471" s="23"/>
    </row>
    <row r="472" spans="1:13" s="25" customFormat="1">
      <c r="A472" s="9"/>
      <c r="B472" s="9"/>
      <c r="C472" s="9"/>
      <c r="D472" s="9"/>
      <c r="E472" s="72"/>
      <c r="F472" s="67"/>
      <c r="G472" s="71"/>
      <c r="H472" s="9"/>
      <c r="I472" s="47"/>
      <c r="J472" s="47"/>
      <c r="K472" s="47"/>
      <c r="L472" s="47"/>
      <c r="M472" s="73"/>
    </row>
    <row r="473" spans="1:13" s="25" customFormat="1">
      <c r="A473" s="9"/>
      <c r="B473" s="9"/>
      <c r="C473" s="9"/>
      <c r="D473" s="9"/>
      <c r="E473" s="72"/>
      <c r="F473" s="67"/>
      <c r="G473" s="71"/>
      <c r="H473" s="9"/>
      <c r="I473" s="47"/>
      <c r="J473" s="47"/>
      <c r="K473" s="47"/>
      <c r="L473" s="47"/>
      <c r="M473" s="22"/>
    </row>
    <row r="474" spans="1:13" s="25" customFormat="1">
      <c r="A474" s="9"/>
      <c r="B474" s="9"/>
      <c r="C474" s="9"/>
      <c r="D474" s="9"/>
      <c r="E474" s="21"/>
      <c r="F474" s="21"/>
      <c r="G474" s="71"/>
      <c r="H474" s="9"/>
      <c r="I474" s="47"/>
      <c r="J474" s="47"/>
      <c r="K474" s="47"/>
      <c r="L474" s="47"/>
      <c r="M474" s="22"/>
    </row>
    <row r="475" spans="1:13" s="9" customFormat="1" ht="15.75">
      <c r="G475" s="47"/>
      <c r="H475" s="47"/>
      <c r="I475" s="47"/>
      <c r="J475" s="47"/>
      <c r="K475" s="47"/>
      <c r="L475" s="47"/>
      <c r="M475" s="47"/>
    </row>
    <row r="476" spans="1:13" s="9" customFormat="1" ht="15.75">
      <c r="C476" s="75"/>
      <c r="D476" s="77"/>
      <c r="E476" s="21"/>
      <c r="F476" s="21"/>
      <c r="G476" s="47"/>
      <c r="H476" s="47"/>
      <c r="I476" s="47"/>
      <c r="J476" s="47"/>
      <c r="K476" s="47"/>
      <c r="L476" s="47"/>
      <c r="M476" s="47"/>
    </row>
    <row r="477" spans="1:13" s="9" customFormat="1" ht="15.75">
      <c r="E477" s="21"/>
      <c r="F477" s="21"/>
      <c r="G477" s="47"/>
      <c r="H477" s="47"/>
      <c r="I477" s="22"/>
      <c r="K477" s="47"/>
      <c r="L477" s="47"/>
      <c r="M477" s="73"/>
    </row>
    <row r="478" spans="1:13" s="9" customFormat="1" ht="15.75">
      <c r="E478" s="21"/>
      <c r="F478" s="21"/>
      <c r="G478" s="47"/>
      <c r="H478" s="47"/>
      <c r="I478" s="47"/>
      <c r="J478" s="47"/>
      <c r="K478" s="22"/>
      <c r="M478" s="22"/>
    </row>
    <row r="479" spans="1:13" s="9" customFormat="1">
      <c r="E479" s="21"/>
      <c r="F479" s="21"/>
      <c r="G479" s="71"/>
      <c r="I479" s="22"/>
      <c r="J479" s="23"/>
      <c r="K479" s="47"/>
      <c r="L479" s="47"/>
      <c r="M479" s="23"/>
    </row>
    <row r="480" spans="1:13" s="25" customForma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spans="3:13" s="9" customFormat="1">
      <c r="E481" s="21"/>
      <c r="F481" s="21"/>
      <c r="G481" s="71"/>
      <c r="I481" s="22"/>
      <c r="J481" s="23"/>
      <c r="K481" s="47"/>
      <c r="L481" s="47"/>
      <c r="M481" s="23"/>
    </row>
    <row r="482" spans="3:13" s="9" customFormat="1">
      <c r="E482" s="21"/>
      <c r="F482" s="21"/>
      <c r="G482" s="71"/>
      <c r="I482" s="22"/>
      <c r="J482" s="23"/>
      <c r="K482" s="47"/>
      <c r="L482" s="47"/>
      <c r="M482" s="22"/>
    </row>
    <row r="483" spans="3:13" s="9" customFormat="1">
      <c r="E483" s="21"/>
      <c r="F483" s="21"/>
      <c r="G483" s="71"/>
      <c r="I483" s="22"/>
      <c r="K483" s="47"/>
      <c r="L483" s="47"/>
      <c r="M483" s="73"/>
    </row>
    <row r="484" spans="3:13" s="9" customFormat="1" ht="15.75">
      <c r="C484" s="75"/>
      <c r="D484" s="77"/>
      <c r="E484" s="21"/>
      <c r="F484" s="21"/>
      <c r="G484" s="47"/>
      <c r="H484" s="47"/>
      <c r="I484" s="47"/>
      <c r="J484" s="47"/>
      <c r="K484" s="47"/>
      <c r="L484" s="47"/>
      <c r="M484" s="47"/>
    </row>
    <row r="485" spans="3:13" s="9" customFormat="1" ht="15.75">
      <c r="E485" s="21"/>
      <c r="F485" s="21"/>
      <c r="G485" s="47"/>
      <c r="H485" s="47"/>
      <c r="I485" s="22"/>
      <c r="K485" s="47"/>
      <c r="L485" s="47"/>
      <c r="M485" s="73"/>
    </row>
    <row r="486" spans="3:13" s="9" customFormat="1" ht="15.75">
      <c r="E486" s="21"/>
      <c r="F486" s="21"/>
      <c r="G486" s="47"/>
      <c r="H486" s="47"/>
      <c r="I486" s="47"/>
      <c r="J486" s="47"/>
      <c r="K486" s="22"/>
      <c r="M486" s="22"/>
    </row>
    <row r="487" spans="3:13" s="9" customFormat="1">
      <c r="E487" s="21"/>
      <c r="F487" s="21"/>
      <c r="G487" s="71"/>
      <c r="I487" s="22"/>
      <c r="J487" s="23"/>
      <c r="K487" s="47"/>
      <c r="L487" s="47"/>
      <c r="M487" s="23"/>
    </row>
    <row r="488" spans="3:13" s="9" customFormat="1">
      <c r="E488" s="21"/>
      <c r="F488" s="21"/>
      <c r="G488" s="71"/>
      <c r="I488" s="22"/>
      <c r="J488" s="23"/>
      <c r="K488" s="47"/>
      <c r="L488" s="47"/>
      <c r="M488" s="23"/>
    </row>
    <row r="489" spans="3:13" s="9" customFormat="1">
      <c r="E489" s="21"/>
      <c r="F489" s="21"/>
      <c r="G489" s="71"/>
      <c r="I489" s="22"/>
      <c r="J489" s="23"/>
      <c r="K489" s="47"/>
      <c r="L489" s="47"/>
      <c r="M489" s="22"/>
    </row>
    <row r="490" spans="3:13" s="9" customFormat="1">
      <c r="E490" s="21"/>
      <c r="F490" s="21"/>
      <c r="G490" s="71"/>
      <c r="I490" s="22"/>
      <c r="K490" s="47"/>
      <c r="L490" s="47"/>
      <c r="M490" s="73"/>
    </row>
    <row r="491" spans="3:13" s="9" customFormat="1" ht="15.75">
      <c r="C491" s="75"/>
      <c r="D491" s="77"/>
      <c r="E491" s="21"/>
      <c r="F491" s="21"/>
      <c r="G491" s="47"/>
      <c r="H491" s="47"/>
      <c r="I491" s="47"/>
      <c r="J491" s="47"/>
      <c r="K491" s="47"/>
      <c r="L491" s="47"/>
      <c r="M491" s="47"/>
    </row>
    <row r="492" spans="3:13" s="9" customFormat="1" ht="15.75">
      <c r="E492" s="21"/>
      <c r="F492" s="21"/>
      <c r="G492" s="47"/>
      <c r="H492" s="47"/>
      <c r="I492" s="22"/>
      <c r="K492" s="47"/>
      <c r="L492" s="47"/>
      <c r="M492" s="73"/>
    </row>
    <row r="493" spans="3:13" s="9" customFormat="1" ht="15.75">
      <c r="E493" s="21"/>
      <c r="F493" s="21"/>
      <c r="G493" s="47"/>
      <c r="H493" s="47"/>
      <c r="I493" s="47"/>
      <c r="J493" s="47"/>
      <c r="K493" s="22"/>
      <c r="M493" s="22"/>
    </row>
    <row r="494" spans="3:13" s="9" customFormat="1">
      <c r="E494" s="21"/>
      <c r="F494" s="21"/>
      <c r="G494" s="71"/>
      <c r="I494" s="22"/>
      <c r="J494" s="23"/>
      <c r="K494" s="47"/>
      <c r="L494" s="47"/>
      <c r="M494" s="23"/>
    </row>
    <row r="495" spans="3:13" s="9" customFormat="1">
      <c r="E495" s="21"/>
      <c r="F495" s="21"/>
      <c r="G495" s="71"/>
      <c r="I495" s="22"/>
      <c r="J495" s="23"/>
      <c r="K495" s="47"/>
      <c r="L495" s="47"/>
      <c r="M495" s="23"/>
    </row>
    <row r="496" spans="3:13" s="9" customFormat="1">
      <c r="E496" s="21"/>
      <c r="F496" s="21"/>
      <c r="G496" s="71"/>
      <c r="I496" s="22"/>
      <c r="J496" s="23"/>
      <c r="K496" s="47"/>
      <c r="L496" s="47"/>
      <c r="M496" s="22"/>
    </row>
    <row r="497" spans="1:13" s="9" customFormat="1">
      <c r="E497" s="21"/>
      <c r="F497" s="21"/>
      <c r="G497" s="71"/>
      <c r="I497" s="22"/>
      <c r="K497" s="47"/>
      <c r="L497" s="47"/>
      <c r="M497" s="73"/>
    </row>
    <row r="498" spans="1:13" s="25" customFormat="1">
      <c r="A498" s="9"/>
      <c r="B498" s="9"/>
      <c r="C498" s="9"/>
      <c r="D498" s="9"/>
      <c r="E498" s="21"/>
      <c r="F498" s="21"/>
      <c r="G498" s="47"/>
      <c r="H498" s="78"/>
      <c r="I498" s="22"/>
      <c r="J498" s="78"/>
      <c r="K498" s="47"/>
      <c r="L498" s="78"/>
      <c r="M498" s="78"/>
    </row>
    <row r="499" spans="1:13" s="25" customFormat="1">
      <c r="A499" s="9"/>
      <c r="B499" s="9"/>
      <c r="C499" s="9"/>
      <c r="D499" s="9"/>
      <c r="E499" s="21"/>
      <c r="F499" s="21"/>
      <c r="G499" s="47"/>
      <c r="H499" s="47"/>
      <c r="I499" s="22"/>
      <c r="J499" s="47"/>
      <c r="K499" s="47"/>
      <c r="L499" s="47"/>
      <c r="M499" s="47"/>
    </row>
    <row r="500" spans="1:13" s="25" customFormat="1">
      <c r="A500" s="9"/>
      <c r="B500" s="9"/>
      <c r="C500" s="9"/>
      <c r="D500" s="9"/>
      <c r="E500" s="21"/>
      <c r="F500" s="21"/>
      <c r="G500" s="47"/>
      <c r="H500" s="47"/>
      <c r="I500" s="22"/>
      <c r="J500" s="47"/>
      <c r="K500" s="47"/>
      <c r="L500" s="47"/>
      <c r="M500" s="47"/>
    </row>
    <row r="501" spans="1:13" s="25" customFormat="1">
      <c r="A501" s="9"/>
      <c r="B501" s="9"/>
      <c r="C501" s="9"/>
      <c r="D501" s="9"/>
      <c r="E501" s="21"/>
      <c r="F501" s="21"/>
      <c r="G501" s="47"/>
      <c r="H501" s="47"/>
      <c r="I501" s="22"/>
      <c r="J501" s="47"/>
      <c r="K501" s="47"/>
      <c r="L501" s="47"/>
      <c r="M501" s="47"/>
    </row>
    <row r="502" spans="1:13" s="25" customFormat="1">
      <c r="A502" s="9"/>
      <c r="B502" s="9"/>
      <c r="C502" s="9"/>
      <c r="D502" s="9"/>
      <c r="E502" s="9"/>
      <c r="F502" s="9"/>
      <c r="G502" s="47"/>
      <c r="H502" s="47"/>
      <c r="I502" s="47"/>
      <c r="J502" s="47"/>
      <c r="K502" s="47"/>
      <c r="L502" s="47"/>
      <c r="M502" s="47"/>
    </row>
    <row r="503" spans="1:13" s="25" customFormat="1">
      <c r="A503" s="9"/>
      <c r="B503" s="9"/>
      <c r="C503" s="9"/>
      <c r="D503" s="9"/>
      <c r="E503" s="21"/>
      <c r="F503" s="21"/>
      <c r="G503" s="47"/>
      <c r="H503" s="47"/>
      <c r="I503" s="22"/>
      <c r="J503" s="9"/>
      <c r="K503" s="47"/>
      <c r="L503" s="47"/>
      <c r="M503" s="73"/>
    </row>
    <row r="504" spans="1:13" s="25" customFormat="1">
      <c r="A504" s="9"/>
      <c r="B504" s="9"/>
      <c r="C504" s="9"/>
      <c r="D504" s="9"/>
      <c r="E504" s="21"/>
      <c r="F504" s="21"/>
      <c r="G504" s="47"/>
      <c r="H504" s="47"/>
      <c r="I504" s="47"/>
      <c r="J504" s="47"/>
      <c r="K504" s="22"/>
      <c r="L504" s="9"/>
      <c r="M504" s="22"/>
    </row>
    <row r="505" spans="1:13" s="25" customFormat="1">
      <c r="A505" s="9"/>
      <c r="B505" s="9"/>
      <c r="C505" s="9"/>
      <c r="D505" s="9"/>
      <c r="E505" s="9"/>
      <c r="F505" s="21"/>
      <c r="G505" s="71"/>
      <c r="H505" s="9"/>
      <c r="I505" s="47"/>
      <c r="J505" s="47"/>
      <c r="K505" s="47"/>
      <c r="L505" s="47"/>
      <c r="M505" s="23"/>
    </row>
    <row r="506" spans="1:13" s="25" customFormat="1">
      <c r="A506" s="9"/>
      <c r="B506" s="9"/>
      <c r="C506" s="9"/>
      <c r="D506" s="9"/>
      <c r="E506" s="9"/>
      <c r="F506" s="21"/>
      <c r="G506" s="71"/>
      <c r="H506" s="9"/>
      <c r="I506" s="47"/>
      <c r="J506" s="47"/>
      <c r="K506" s="47"/>
      <c r="L506" s="47"/>
      <c r="M506" s="23"/>
    </row>
    <row r="507" spans="1:13" s="25" customFormat="1">
      <c r="A507" s="9"/>
      <c r="B507" s="9"/>
      <c r="C507" s="9"/>
      <c r="D507" s="9"/>
      <c r="E507" s="22"/>
      <c r="F507" s="21"/>
      <c r="G507" s="79"/>
      <c r="H507" s="9"/>
      <c r="I507" s="47"/>
      <c r="J507" s="47"/>
      <c r="K507" s="47"/>
      <c r="L507" s="47"/>
      <c r="M507" s="22"/>
    </row>
    <row r="508" spans="1:13" s="25" customFormat="1">
      <c r="A508" s="9"/>
      <c r="B508" s="9"/>
      <c r="C508" s="9"/>
      <c r="D508" s="9"/>
      <c r="E508" s="9"/>
      <c r="F508" s="21"/>
      <c r="H508" s="9"/>
      <c r="I508" s="47"/>
      <c r="J508" s="47"/>
      <c r="K508" s="47"/>
      <c r="L508" s="47"/>
      <c r="M508" s="73"/>
    </row>
    <row r="509" spans="1:13" s="25" customFormat="1">
      <c r="A509" s="9"/>
      <c r="B509" s="9"/>
      <c r="C509" s="9"/>
      <c r="D509" s="9"/>
      <c r="E509" s="21"/>
      <c r="F509" s="21"/>
      <c r="G509" s="71"/>
      <c r="H509" s="9"/>
      <c r="I509" s="47"/>
      <c r="J509" s="47"/>
      <c r="K509" s="47"/>
      <c r="L509" s="47"/>
      <c r="M509" s="22"/>
    </row>
    <row r="510" spans="1:13" s="25" customFormat="1">
      <c r="A510" s="9"/>
      <c r="B510" s="9"/>
      <c r="C510" s="9"/>
      <c r="D510" s="9"/>
      <c r="E510" s="21"/>
      <c r="F510" s="21"/>
      <c r="G510" s="71"/>
      <c r="H510" s="9"/>
      <c r="I510" s="47"/>
      <c r="J510" s="47"/>
      <c r="K510" s="47"/>
      <c r="L510" s="47"/>
      <c r="M510" s="23"/>
    </row>
    <row r="511" spans="1:13" s="25" customFormat="1">
      <c r="A511" s="9"/>
      <c r="B511" s="9"/>
      <c r="C511" s="9"/>
      <c r="D511" s="9"/>
      <c r="E511" s="21"/>
      <c r="F511" s="21"/>
      <c r="G511" s="47"/>
      <c r="H511" s="47"/>
      <c r="I511" s="22"/>
      <c r="J511" s="47"/>
      <c r="K511" s="47"/>
      <c r="L511" s="47"/>
      <c r="M511" s="47"/>
    </row>
    <row r="512" spans="1:13" s="25" customForma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spans="1:13" s="25" customFormat="1">
      <c r="A513" s="9"/>
      <c r="B513" s="76"/>
      <c r="C513" s="75"/>
      <c r="D513" s="9"/>
      <c r="E513" s="21"/>
      <c r="F513" s="80"/>
      <c r="G513" s="71"/>
      <c r="H513" s="9"/>
      <c r="I513" s="27"/>
      <c r="J513" s="27"/>
      <c r="K513" s="47"/>
      <c r="L513" s="47"/>
      <c r="M513" s="22"/>
    </row>
    <row r="514" spans="1:13" s="25" customFormat="1">
      <c r="A514" s="9"/>
      <c r="B514" s="76"/>
      <c r="C514" s="9"/>
      <c r="D514" s="9"/>
      <c r="E514" s="21"/>
      <c r="F514" s="21"/>
      <c r="G514" s="47"/>
      <c r="H514" s="47"/>
      <c r="I514" s="22"/>
      <c r="J514" s="9"/>
      <c r="K514" s="47"/>
      <c r="L514" s="47"/>
      <c r="M514" s="73"/>
    </row>
    <row r="515" spans="1:13" s="25" customFormat="1">
      <c r="A515" s="9"/>
      <c r="B515" s="9"/>
      <c r="C515" s="9"/>
      <c r="D515" s="9"/>
      <c r="E515" s="67"/>
      <c r="F515" s="21"/>
      <c r="G515" s="47"/>
      <c r="H515" s="47"/>
      <c r="I515" s="47"/>
      <c r="J515" s="47"/>
      <c r="K515" s="22"/>
      <c r="L515" s="9"/>
      <c r="M515" s="22"/>
    </row>
    <row r="516" spans="1:13" s="25" customFormat="1">
      <c r="A516" s="9"/>
      <c r="B516" s="9"/>
      <c r="C516" s="9"/>
      <c r="D516" s="9"/>
      <c r="E516" s="9"/>
      <c r="F516" s="21"/>
      <c r="G516" s="71"/>
      <c r="H516" s="9"/>
      <c r="I516" s="47"/>
      <c r="J516" s="47"/>
      <c r="K516" s="47"/>
      <c r="L516" s="47"/>
      <c r="M516" s="73"/>
    </row>
    <row r="517" spans="1:13" s="25" customFormat="1">
      <c r="A517" s="9"/>
      <c r="B517" s="9"/>
      <c r="C517" s="9"/>
      <c r="D517" s="9"/>
      <c r="E517" s="21"/>
      <c r="F517" s="21"/>
      <c r="G517" s="71"/>
      <c r="H517" s="9"/>
      <c r="I517" s="47"/>
      <c r="J517" s="47"/>
      <c r="K517" s="47"/>
      <c r="L517" s="47"/>
      <c r="M517" s="22"/>
    </row>
    <row r="518" spans="1:13" s="25" customFormat="1">
      <c r="A518" s="9"/>
      <c r="B518" s="9"/>
      <c r="C518" s="9"/>
      <c r="D518" s="9"/>
      <c r="E518" s="21"/>
      <c r="F518" s="21"/>
      <c r="G518" s="71"/>
      <c r="H518" s="9"/>
      <c r="I518" s="47"/>
      <c r="J518" s="47"/>
      <c r="K518" s="47"/>
      <c r="L518" s="47"/>
      <c r="M518" s="22"/>
    </row>
    <row r="519" spans="1:13" s="25" customFormat="1">
      <c r="A519" s="9"/>
      <c r="B519" s="9"/>
      <c r="C519" s="9"/>
      <c r="D519" s="9"/>
      <c r="E519" s="21"/>
      <c r="F519" s="21"/>
      <c r="G519" s="71"/>
      <c r="H519" s="9"/>
      <c r="I519" s="47"/>
      <c r="J519" s="47"/>
      <c r="K519" s="47"/>
      <c r="L519" s="47"/>
      <c r="M519" s="22"/>
    </row>
    <row r="520" spans="1:13" s="25" customFormat="1">
      <c r="A520" s="9"/>
      <c r="B520" s="9"/>
      <c r="C520" s="9"/>
      <c r="D520" s="9"/>
      <c r="E520" s="22"/>
      <c r="F520" s="21"/>
      <c r="G520" s="79"/>
      <c r="H520" s="9"/>
      <c r="I520" s="47"/>
      <c r="J520" s="47"/>
      <c r="K520" s="47"/>
      <c r="L520" s="47"/>
      <c r="M520" s="22"/>
    </row>
    <row r="521" spans="1:13" s="25" customFormat="1">
      <c r="A521" s="9"/>
      <c r="B521" s="9"/>
      <c r="C521" s="9"/>
      <c r="D521" s="9"/>
      <c r="E521" s="21"/>
      <c r="F521" s="21"/>
      <c r="G521" s="71"/>
      <c r="H521" s="9"/>
      <c r="I521" s="47"/>
      <c r="J521" s="47"/>
      <c r="K521" s="47"/>
      <c r="L521" s="47"/>
      <c r="M521" s="22"/>
    </row>
    <row r="522" spans="1:13" s="25" customFormat="1">
      <c r="A522" s="9"/>
      <c r="B522" s="9"/>
      <c r="C522" s="9"/>
      <c r="D522" s="9"/>
      <c r="E522" s="67"/>
      <c r="F522" s="21"/>
      <c r="G522" s="71"/>
      <c r="H522" s="9"/>
      <c r="I522" s="47"/>
      <c r="J522" s="47"/>
      <c r="K522" s="47"/>
      <c r="L522" s="47"/>
      <c r="M522" s="22"/>
    </row>
    <row r="523" spans="1:13" s="25" customFormat="1">
      <c r="A523" s="9"/>
      <c r="B523" s="9"/>
      <c r="C523" s="9"/>
      <c r="D523" s="9"/>
      <c r="E523" s="21"/>
      <c r="F523" s="21"/>
      <c r="G523" s="71"/>
      <c r="H523" s="9"/>
      <c r="I523" s="27"/>
      <c r="J523" s="27"/>
      <c r="K523" s="47"/>
      <c r="L523" s="47"/>
      <c r="M523" s="22"/>
    </row>
    <row r="524" spans="1:13" s="25" customFormat="1">
      <c r="A524" s="9"/>
      <c r="B524" s="9"/>
      <c r="C524" s="75"/>
      <c r="D524" s="9"/>
      <c r="E524" s="21"/>
      <c r="F524" s="67"/>
      <c r="G524" s="47"/>
      <c r="H524" s="47"/>
      <c r="I524" s="22"/>
      <c r="J524" s="47"/>
      <c r="K524" s="47"/>
      <c r="L524" s="47"/>
      <c r="M524" s="47"/>
    </row>
    <row r="525" spans="1:13" s="25" customFormat="1">
      <c r="A525" s="9"/>
      <c r="B525" s="9"/>
      <c r="C525" s="9"/>
      <c r="D525" s="9"/>
      <c r="E525" s="21"/>
      <c r="F525" s="21"/>
      <c r="G525" s="47"/>
      <c r="H525" s="47"/>
      <c r="I525" s="22"/>
      <c r="J525" s="9"/>
      <c r="K525" s="47"/>
      <c r="L525" s="47"/>
      <c r="M525" s="22"/>
    </row>
    <row r="526" spans="1:13" s="25" customFormat="1">
      <c r="A526" s="9"/>
      <c r="B526" s="9"/>
      <c r="C526" s="9"/>
      <c r="D526" s="9"/>
      <c r="E526" s="21"/>
      <c r="F526" s="21"/>
      <c r="G526" s="47"/>
      <c r="H526" s="47"/>
      <c r="I526" s="47"/>
      <c r="J526" s="47"/>
      <c r="K526" s="22"/>
      <c r="L526" s="9"/>
      <c r="M526" s="22"/>
    </row>
    <row r="527" spans="1:13" s="9" customFormat="1" ht="15.75">
      <c r="E527" s="72"/>
      <c r="F527" s="67"/>
      <c r="G527" s="22"/>
      <c r="I527" s="47"/>
      <c r="J527" s="47"/>
      <c r="K527" s="47"/>
      <c r="L527" s="47"/>
      <c r="M527" s="22"/>
    </row>
    <row r="528" spans="1:13" s="25" customFormat="1">
      <c r="A528" s="9"/>
      <c r="B528" s="9"/>
      <c r="C528" s="9"/>
      <c r="D528" s="9"/>
      <c r="E528" s="21"/>
      <c r="F528" s="21"/>
      <c r="G528" s="22"/>
      <c r="H528" s="9"/>
      <c r="I528" s="22"/>
      <c r="J528" s="47"/>
      <c r="K528" s="47"/>
      <c r="L528" s="47"/>
      <c r="M528" s="22"/>
    </row>
    <row r="529" spans="1:13" s="25" customFormat="1">
      <c r="A529" s="9"/>
      <c r="B529" s="9"/>
      <c r="C529" s="9"/>
      <c r="D529" s="9"/>
      <c r="E529" s="21"/>
      <c r="F529" s="21"/>
      <c r="G529" s="47"/>
      <c r="H529" s="47"/>
      <c r="I529" s="22"/>
      <c r="J529" s="47"/>
      <c r="K529" s="47"/>
      <c r="L529" s="47"/>
      <c r="M529" s="47"/>
    </row>
    <row r="530" spans="1:13" s="9" customFormat="1" ht="15.75">
      <c r="B530" s="77"/>
      <c r="C530" s="75"/>
      <c r="E530" s="21"/>
      <c r="F530" s="21"/>
      <c r="G530" s="47"/>
      <c r="I530" s="22"/>
      <c r="K530" s="47"/>
      <c r="M530" s="23"/>
    </row>
    <row r="531" spans="1:13" s="9" customFormat="1" ht="15.75">
      <c r="E531" s="21"/>
      <c r="F531" s="21"/>
      <c r="G531" s="47"/>
      <c r="H531" s="47"/>
      <c r="I531" s="22"/>
      <c r="J531" s="47"/>
      <c r="K531" s="47"/>
      <c r="L531" s="47"/>
      <c r="M531" s="47"/>
    </row>
    <row r="532" spans="1:13" s="25" customFormat="1">
      <c r="A532" s="9"/>
      <c r="B532" s="9"/>
      <c r="C532" s="9"/>
      <c r="D532" s="9"/>
      <c r="E532" s="21"/>
      <c r="F532" s="21"/>
      <c r="G532" s="47"/>
      <c r="H532" s="78"/>
      <c r="I532" s="22"/>
      <c r="J532" s="78"/>
      <c r="K532" s="47"/>
      <c r="L532" s="78"/>
      <c r="M532" s="78"/>
    </row>
    <row r="533" spans="1:13" s="25" customFormat="1">
      <c r="A533" s="9"/>
      <c r="B533" s="9"/>
      <c r="C533" s="9"/>
      <c r="D533" s="9"/>
      <c r="E533" s="21"/>
      <c r="F533" s="21"/>
      <c r="G533" s="47"/>
      <c r="H533" s="47"/>
      <c r="I533" s="22"/>
      <c r="J533" s="47"/>
      <c r="K533" s="47"/>
      <c r="L533" s="47"/>
      <c r="M533" s="47"/>
    </row>
    <row r="534" spans="1:13" s="25" customFormat="1">
      <c r="A534" s="9"/>
      <c r="B534" s="9"/>
      <c r="C534" s="9"/>
      <c r="D534" s="9"/>
      <c r="E534" s="21"/>
      <c r="F534" s="21"/>
      <c r="G534" s="47"/>
      <c r="H534" s="47"/>
      <c r="I534" s="22"/>
      <c r="J534" s="47"/>
      <c r="K534" s="47"/>
      <c r="L534" s="47"/>
      <c r="M534" s="47"/>
    </row>
    <row r="535" spans="1:13" s="25" customFormat="1">
      <c r="A535" s="9"/>
      <c r="B535" s="9"/>
      <c r="C535" s="9"/>
      <c r="D535" s="9"/>
      <c r="E535" s="21"/>
      <c r="F535" s="21"/>
      <c r="G535" s="47"/>
      <c r="H535" s="47"/>
      <c r="I535" s="22"/>
      <c r="J535" s="47"/>
      <c r="K535" s="47"/>
      <c r="L535" s="47"/>
      <c r="M535" s="47"/>
    </row>
    <row r="536" spans="1:13" s="9" customFormat="1" ht="15.75">
      <c r="B536" s="77"/>
      <c r="E536" s="21"/>
      <c r="F536" s="21"/>
      <c r="G536" s="47"/>
      <c r="I536" s="22"/>
      <c r="K536" s="47"/>
      <c r="M536" s="23"/>
    </row>
    <row r="537" spans="1:13" s="9" customFormat="1" ht="15.75">
      <c r="E537" s="21"/>
      <c r="F537" s="21"/>
      <c r="G537" s="47"/>
      <c r="H537" s="47"/>
      <c r="I537" s="22"/>
      <c r="J537" s="47"/>
      <c r="K537" s="47"/>
      <c r="L537" s="47"/>
      <c r="M537" s="47"/>
    </row>
    <row r="538" spans="1:13" s="9" customFormat="1" ht="15.75">
      <c r="B538" s="77"/>
      <c r="E538" s="21"/>
      <c r="F538" s="21"/>
      <c r="G538" s="47"/>
      <c r="I538" s="22"/>
      <c r="K538" s="47"/>
      <c r="M538" s="23"/>
    </row>
    <row r="539" spans="1:13" s="9" customFormat="1" ht="15.75">
      <c r="E539" s="21"/>
      <c r="F539" s="21"/>
      <c r="G539" s="47"/>
      <c r="H539" s="47"/>
      <c r="I539" s="22"/>
      <c r="J539" s="47"/>
      <c r="K539" s="47"/>
      <c r="L539" s="47"/>
      <c r="M539" s="47"/>
    </row>
    <row r="540" spans="1:13" s="9" customFormat="1" ht="15.75">
      <c r="B540" s="77"/>
      <c r="E540" s="21"/>
      <c r="F540" s="21"/>
      <c r="G540" s="81"/>
      <c r="I540" s="22"/>
      <c r="K540" s="47"/>
      <c r="M540" s="23"/>
    </row>
    <row r="541" spans="1:13" s="9" customFormat="1" ht="15.75">
      <c r="E541" s="21"/>
      <c r="F541" s="21"/>
      <c r="G541" s="47"/>
      <c r="H541" s="47"/>
      <c r="I541" s="22"/>
      <c r="J541" s="47"/>
      <c r="K541" s="47"/>
      <c r="L541" s="47"/>
      <c r="M541" s="47"/>
    </row>
    <row r="542" spans="1:13" s="9" customFormat="1" ht="15.75">
      <c r="B542" s="77"/>
      <c r="E542" s="21"/>
      <c r="F542" s="21"/>
      <c r="G542" s="47"/>
      <c r="I542" s="22"/>
      <c r="K542" s="47"/>
      <c r="M542" s="23"/>
    </row>
    <row r="543" spans="1:13" s="9" customFormat="1" ht="15.75">
      <c r="E543" s="21"/>
      <c r="F543" s="21"/>
      <c r="G543" s="47"/>
      <c r="H543" s="47"/>
      <c r="I543" s="22"/>
      <c r="J543" s="47"/>
      <c r="K543" s="47"/>
      <c r="L543" s="47"/>
      <c r="M543" s="47"/>
    </row>
    <row r="544" spans="1:13" s="9" customFormat="1" ht="15.75">
      <c r="B544" s="77"/>
      <c r="E544" s="21"/>
      <c r="F544" s="21"/>
      <c r="G544" s="47"/>
      <c r="I544" s="22"/>
      <c r="K544" s="47"/>
      <c r="M544" s="23"/>
    </row>
    <row r="545" spans="1:13" s="9" customFormat="1" ht="15.75">
      <c r="E545" s="21"/>
      <c r="F545" s="21"/>
      <c r="G545" s="47"/>
      <c r="H545" s="47"/>
      <c r="I545" s="22"/>
      <c r="J545" s="47"/>
      <c r="K545" s="47"/>
      <c r="L545" s="47"/>
      <c r="M545" s="47"/>
    </row>
    <row r="546" spans="1:13" s="25" customForma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spans="1:13" s="9" customFormat="1" ht="15.75">
      <c r="B547" s="77"/>
      <c r="E547" s="21"/>
      <c r="F547" s="21"/>
      <c r="G547" s="47"/>
      <c r="I547" s="22"/>
      <c r="K547" s="47"/>
      <c r="M547" s="23"/>
    </row>
    <row r="548" spans="1:13" s="9" customFormat="1" ht="15.75">
      <c r="E548" s="21"/>
      <c r="F548" s="21"/>
      <c r="G548" s="47"/>
      <c r="H548" s="47"/>
      <c r="I548" s="22"/>
      <c r="J548" s="47"/>
      <c r="K548" s="47"/>
      <c r="L548" s="47"/>
      <c r="M548" s="47"/>
    </row>
    <row r="549" spans="1:13" s="9" customFormat="1" ht="15.75">
      <c r="B549" s="77"/>
      <c r="E549" s="21"/>
      <c r="F549" s="21"/>
      <c r="G549" s="47"/>
      <c r="I549" s="22"/>
      <c r="K549" s="47"/>
      <c r="M549" s="23"/>
    </row>
    <row r="550" spans="1:13" s="9" customFormat="1" ht="15.75">
      <c r="E550" s="21"/>
      <c r="F550" s="21"/>
      <c r="G550" s="47"/>
      <c r="H550" s="47"/>
      <c r="I550" s="22"/>
      <c r="J550" s="47"/>
      <c r="K550" s="47"/>
      <c r="L550" s="47"/>
      <c r="M550" s="47"/>
    </row>
    <row r="551" spans="1:13" s="9" customFormat="1" ht="15.75">
      <c r="B551" s="77"/>
      <c r="E551" s="21"/>
      <c r="F551" s="21"/>
      <c r="G551" s="47"/>
      <c r="I551" s="22"/>
      <c r="K551" s="47"/>
      <c r="M551" s="23"/>
    </row>
    <row r="552" spans="1:13" s="9" customFormat="1" ht="15.75">
      <c r="E552" s="21"/>
      <c r="F552" s="21"/>
      <c r="G552" s="47"/>
      <c r="H552" s="47"/>
      <c r="I552" s="22"/>
      <c r="J552" s="47"/>
      <c r="K552" s="47"/>
      <c r="L552" s="47"/>
      <c r="M552" s="47"/>
    </row>
    <row r="553" spans="1:13" s="9" customFormat="1" ht="15.75">
      <c r="B553" s="77"/>
      <c r="E553" s="21"/>
      <c r="F553" s="21"/>
      <c r="G553" s="47"/>
      <c r="I553" s="22"/>
      <c r="K553" s="47"/>
      <c r="M553" s="23"/>
    </row>
    <row r="554" spans="1:13" s="9" customFormat="1" ht="15.75">
      <c r="E554" s="21"/>
      <c r="F554" s="21"/>
      <c r="G554" s="47"/>
      <c r="H554" s="47"/>
      <c r="I554" s="22"/>
      <c r="J554" s="47"/>
      <c r="K554" s="47"/>
      <c r="L554" s="47"/>
      <c r="M554" s="47"/>
    </row>
    <row r="555" spans="1:13" s="9" customFormat="1" ht="15.75">
      <c r="B555" s="77"/>
      <c r="E555" s="21"/>
      <c r="F555" s="21"/>
      <c r="G555" s="47"/>
      <c r="I555" s="22"/>
      <c r="K555" s="47"/>
      <c r="M555" s="23"/>
    </row>
    <row r="556" spans="1:13" s="9" customFormat="1" ht="15.75">
      <c r="E556" s="21"/>
      <c r="F556" s="21"/>
      <c r="G556" s="47"/>
      <c r="H556" s="47"/>
      <c r="I556" s="22"/>
      <c r="J556" s="47"/>
      <c r="K556" s="47"/>
      <c r="L556" s="47"/>
      <c r="M556" s="47"/>
    </row>
    <row r="557" spans="1:13" s="9" customFormat="1" ht="15.75">
      <c r="B557" s="77"/>
      <c r="E557" s="21"/>
      <c r="F557" s="21"/>
      <c r="G557" s="47"/>
      <c r="I557" s="22"/>
      <c r="K557" s="47"/>
      <c r="M557" s="23"/>
    </row>
    <row r="558" spans="1:13" s="9" customFormat="1" ht="15.75">
      <c r="E558" s="21"/>
      <c r="F558" s="21"/>
      <c r="G558" s="47"/>
      <c r="H558" s="47"/>
      <c r="I558" s="22"/>
      <c r="J558" s="47"/>
      <c r="K558" s="47"/>
      <c r="L558" s="47"/>
      <c r="M558" s="47"/>
    </row>
    <row r="559" spans="1:13" s="9" customFormat="1" ht="15.75">
      <c r="B559" s="77"/>
      <c r="E559" s="21"/>
      <c r="F559" s="21"/>
      <c r="G559" s="22"/>
      <c r="I559" s="22"/>
      <c r="J559" s="23"/>
      <c r="K559" s="47"/>
      <c r="L559" s="47"/>
      <c r="M559" s="73"/>
    </row>
    <row r="560" spans="1:13" s="9" customFormat="1" ht="15.75">
      <c r="E560" s="21"/>
      <c r="F560" s="21"/>
      <c r="G560" s="47"/>
      <c r="H560" s="47"/>
      <c r="I560" s="22"/>
      <c r="J560" s="47"/>
      <c r="K560" s="47"/>
      <c r="L560" s="47"/>
      <c r="M560" s="47"/>
    </row>
    <row r="561" spans="1:13" s="9" customFormat="1" ht="15.75">
      <c r="B561" s="77"/>
      <c r="C561" s="75"/>
      <c r="E561" s="21"/>
      <c r="F561" s="21"/>
      <c r="G561" s="47"/>
      <c r="I561" s="22"/>
      <c r="K561" s="47"/>
      <c r="M561" s="23"/>
    </row>
    <row r="562" spans="1:13" s="9" customFormat="1" ht="15.75">
      <c r="E562" s="21"/>
      <c r="F562" s="21"/>
      <c r="G562" s="47"/>
      <c r="H562" s="47"/>
      <c r="I562" s="22"/>
      <c r="J562" s="47"/>
      <c r="K562" s="47"/>
      <c r="L562" s="47"/>
      <c r="M562" s="47"/>
    </row>
    <row r="563" spans="1:13" s="25" customForma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spans="1:13" s="9" customFormat="1" ht="15.75">
      <c r="B564" s="77"/>
      <c r="C564" s="75"/>
      <c r="E564" s="21"/>
      <c r="F564" s="21"/>
      <c r="G564" s="47"/>
      <c r="I564" s="22"/>
      <c r="K564" s="47"/>
      <c r="M564" s="23"/>
    </row>
    <row r="565" spans="1:13" s="9" customFormat="1" ht="15.75">
      <c r="E565" s="21"/>
      <c r="F565" s="21"/>
      <c r="G565" s="47"/>
      <c r="H565" s="47"/>
      <c r="I565" s="22"/>
      <c r="J565" s="47"/>
      <c r="K565" s="47"/>
      <c r="L565" s="47"/>
      <c r="M565" s="47"/>
    </row>
    <row r="566" spans="1:13" s="9" customFormat="1" ht="15.75">
      <c r="B566" s="77"/>
      <c r="C566" s="75"/>
      <c r="E566" s="21"/>
      <c r="F566" s="21"/>
      <c r="G566" s="47"/>
      <c r="I566" s="22"/>
      <c r="K566" s="47"/>
      <c r="M566" s="23"/>
    </row>
    <row r="567" spans="1:13" s="9" customFormat="1" ht="15.75">
      <c r="E567" s="21"/>
      <c r="F567" s="21"/>
      <c r="G567" s="47"/>
      <c r="H567" s="47"/>
      <c r="I567" s="22"/>
      <c r="J567" s="47"/>
      <c r="K567" s="47"/>
      <c r="L567" s="47"/>
      <c r="M567" s="47"/>
    </row>
    <row r="568" spans="1:13" s="9" customFormat="1" ht="15.75">
      <c r="C568" s="75"/>
      <c r="E568" s="21"/>
      <c r="F568" s="21"/>
      <c r="G568" s="47"/>
      <c r="I568" s="22"/>
      <c r="K568" s="47"/>
      <c r="M568" s="23"/>
    </row>
    <row r="569" spans="1:13" s="9" customFormat="1" ht="15.75">
      <c r="E569" s="21"/>
      <c r="F569" s="21"/>
      <c r="G569" s="47"/>
      <c r="H569" s="47"/>
      <c r="I569" s="22"/>
      <c r="J569" s="47"/>
      <c r="K569" s="47"/>
      <c r="L569" s="47"/>
      <c r="M569" s="47"/>
    </row>
    <row r="570" spans="1:13" s="9" customFormat="1" ht="15.75">
      <c r="B570" s="77"/>
      <c r="C570" s="75"/>
      <c r="E570" s="21"/>
      <c r="F570" s="21"/>
      <c r="G570" s="47"/>
      <c r="I570" s="22"/>
      <c r="K570" s="47"/>
      <c r="M570" s="23"/>
    </row>
    <row r="571" spans="1:13" s="9" customFormat="1" ht="15.75">
      <c r="E571" s="21"/>
      <c r="F571" s="21"/>
      <c r="G571" s="47"/>
      <c r="H571" s="47"/>
      <c r="I571" s="22"/>
      <c r="J571" s="47"/>
      <c r="K571" s="47"/>
      <c r="L571" s="47"/>
      <c r="M571" s="47"/>
    </row>
    <row r="572" spans="1:13" s="9" customFormat="1" ht="15.75">
      <c r="C572" s="75"/>
      <c r="E572" s="21"/>
      <c r="F572" s="21"/>
      <c r="G572" s="47"/>
      <c r="I572" s="22"/>
      <c r="K572" s="47"/>
      <c r="M572" s="23"/>
    </row>
    <row r="573" spans="1:13" s="9" customFormat="1" ht="15.75">
      <c r="E573" s="21"/>
      <c r="F573" s="21"/>
      <c r="G573" s="47"/>
      <c r="H573" s="47"/>
      <c r="I573" s="22"/>
      <c r="J573" s="47"/>
      <c r="K573" s="47"/>
      <c r="L573" s="47"/>
      <c r="M573" s="47"/>
    </row>
    <row r="574" spans="1:13" s="9" customFormat="1" ht="15.75">
      <c r="C574" s="75"/>
      <c r="E574" s="21"/>
      <c r="F574" s="21"/>
      <c r="G574" s="47"/>
      <c r="I574" s="22"/>
      <c r="K574" s="47"/>
      <c r="M574" s="23"/>
    </row>
    <row r="575" spans="1:13" s="9" customFormat="1" ht="15.75">
      <c r="E575" s="21"/>
      <c r="F575" s="21"/>
      <c r="G575" s="47"/>
      <c r="H575" s="47"/>
      <c r="I575" s="22"/>
      <c r="J575" s="47"/>
      <c r="K575" s="47"/>
      <c r="L575" s="47"/>
      <c r="M575" s="47"/>
    </row>
    <row r="576" spans="1:13" s="9" customFormat="1" ht="15.75">
      <c r="C576" s="75"/>
      <c r="E576" s="21"/>
      <c r="F576" s="21"/>
      <c r="G576" s="47"/>
      <c r="I576" s="22"/>
      <c r="K576" s="47"/>
      <c r="M576" s="23"/>
    </row>
    <row r="577" spans="1:13" s="9" customFormat="1" ht="15.75">
      <c r="E577" s="21"/>
      <c r="F577" s="21"/>
      <c r="G577" s="47"/>
      <c r="H577" s="47"/>
      <c r="I577" s="22"/>
      <c r="J577" s="47"/>
      <c r="K577" s="47"/>
      <c r="L577" s="47"/>
      <c r="M577" s="47"/>
    </row>
    <row r="578" spans="1:13" s="9" customFormat="1" ht="15.75">
      <c r="C578" s="75"/>
      <c r="E578" s="21"/>
      <c r="F578" s="21"/>
      <c r="G578" s="47"/>
      <c r="I578" s="22"/>
      <c r="K578" s="47"/>
      <c r="M578" s="23"/>
    </row>
    <row r="579" spans="1:13" s="9" customFormat="1" ht="15.75">
      <c r="E579" s="21"/>
      <c r="F579" s="21"/>
      <c r="G579" s="47"/>
      <c r="H579" s="47"/>
      <c r="I579" s="22"/>
      <c r="J579" s="47"/>
      <c r="K579" s="47"/>
      <c r="L579" s="47"/>
      <c r="M579" s="47"/>
    </row>
    <row r="580" spans="1:13" s="25" customFormat="1">
      <c r="A580" s="9"/>
      <c r="B580" s="9"/>
      <c r="C580" s="75"/>
      <c r="D580" s="9"/>
      <c r="E580" s="9"/>
      <c r="F580" s="9"/>
      <c r="G580" s="47"/>
      <c r="H580" s="47"/>
      <c r="I580" s="22"/>
      <c r="J580" s="9"/>
      <c r="K580" s="47"/>
      <c r="L580" s="47"/>
      <c r="M580" s="47"/>
    </row>
    <row r="581" spans="1:13" s="25" customFormat="1">
      <c r="A581" s="9"/>
      <c r="B581" s="9"/>
      <c r="C581" s="9"/>
      <c r="D581" s="9"/>
      <c r="E581" s="21"/>
      <c r="F581" s="21"/>
      <c r="G581" s="47"/>
      <c r="H581" s="47"/>
      <c r="I581" s="22"/>
      <c r="J581" s="9"/>
      <c r="K581" s="47"/>
      <c r="L581" s="47"/>
      <c r="M581" s="23"/>
    </row>
    <row r="582" spans="1:13" s="25" customFormat="1">
      <c r="A582" s="9"/>
      <c r="B582" s="9"/>
      <c r="C582" s="9"/>
      <c r="D582" s="9"/>
      <c r="E582" s="21"/>
      <c r="F582" s="21"/>
      <c r="G582" s="22"/>
      <c r="H582" s="9"/>
      <c r="I582" s="22"/>
      <c r="J582" s="23"/>
      <c r="K582" s="22"/>
      <c r="L582" s="9"/>
      <c r="M582" s="22"/>
    </row>
    <row r="583" spans="1:13" s="25" customFormat="1">
      <c r="A583" s="9"/>
      <c r="B583" s="9"/>
      <c r="C583" s="9"/>
      <c r="D583" s="9"/>
      <c r="E583" s="22"/>
      <c r="F583" s="21"/>
      <c r="G583" s="71"/>
      <c r="H583" s="9"/>
      <c r="I583" s="22"/>
      <c r="J583" s="23"/>
      <c r="K583" s="47"/>
      <c r="L583" s="47"/>
      <c r="M583" s="23"/>
    </row>
    <row r="584" spans="1:13" s="25" customFormat="1">
      <c r="A584" s="9"/>
      <c r="B584" s="9"/>
      <c r="C584" s="9"/>
      <c r="D584" s="9"/>
      <c r="E584" s="21"/>
      <c r="F584" s="21"/>
      <c r="G584" s="71"/>
      <c r="H584" s="9"/>
      <c r="I584" s="22"/>
      <c r="K584" s="47"/>
      <c r="L584" s="47"/>
      <c r="M584" s="23"/>
    </row>
    <row r="585" spans="1:13" s="25" customFormat="1">
      <c r="A585" s="9"/>
      <c r="B585" s="9"/>
      <c r="C585" s="9"/>
      <c r="D585" s="9"/>
      <c r="E585" s="21"/>
      <c r="F585" s="21"/>
      <c r="G585" s="71"/>
      <c r="H585" s="9"/>
      <c r="I585" s="22"/>
      <c r="J585" s="23"/>
      <c r="K585" s="47"/>
      <c r="L585" s="47"/>
      <c r="M585" s="23"/>
    </row>
    <row r="586" spans="1:13" s="9" customFormat="1" ht="15.75">
      <c r="E586" s="21"/>
      <c r="F586" s="21"/>
      <c r="G586" s="47"/>
      <c r="H586" s="47"/>
      <c r="I586" s="22"/>
      <c r="J586" s="47"/>
      <c r="K586" s="47"/>
      <c r="L586" s="47"/>
      <c r="M586" s="47"/>
    </row>
    <row r="587" spans="1:13" s="25" customFormat="1">
      <c r="A587" s="9"/>
      <c r="B587" s="9"/>
      <c r="C587" s="75"/>
      <c r="D587" s="9"/>
      <c r="E587" s="9"/>
      <c r="F587" s="9"/>
      <c r="G587" s="47"/>
      <c r="H587" s="47"/>
      <c r="I587" s="22"/>
      <c r="J587" s="9"/>
      <c r="K587" s="47"/>
      <c r="L587" s="47"/>
      <c r="M587" s="47"/>
    </row>
    <row r="588" spans="1:13" s="25" customFormat="1">
      <c r="A588" s="9"/>
      <c r="B588" s="9"/>
      <c r="C588" s="9"/>
      <c r="D588" s="9"/>
      <c r="E588" s="21"/>
      <c r="F588" s="21"/>
      <c r="G588" s="47"/>
      <c r="H588" s="47"/>
      <c r="I588" s="22"/>
      <c r="J588" s="9"/>
      <c r="K588" s="47"/>
      <c r="L588" s="47"/>
      <c r="M588" s="23"/>
    </row>
    <row r="589" spans="1:13" s="25" customFormat="1">
      <c r="A589" s="9"/>
      <c r="B589" s="9"/>
      <c r="C589" s="9"/>
      <c r="D589" s="9"/>
      <c r="E589" s="67"/>
      <c r="F589" s="21"/>
      <c r="G589" s="22"/>
      <c r="H589" s="9"/>
      <c r="I589" s="22"/>
      <c r="J589" s="23"/>
      <c r="K589" s="22"/>
      <c r="L589" s="9"/>
      <c r="M589" s="22"/>
    </row>
    <row r="590" spans="1:13" s="25" customFormat="1">
      <c r="A590" s="9"/>
      <c r="B590" s="9"/>
      <c r="C590" s="9"/>
      <c r="D590" s="9"/>
      <c r="E590" s="22"/>
      <c r="F590" s="21"/>
      <c r="G590" s="71"/>
      <c r="H590" s="9"/>
      <c r="I590" s="22"/>
      <c r="J590" s="23"/>
      <c r="K590" s="47"/>
      <c r="L590" s="47"/>
      <c r="M590" s="23"/>
    </row>
    <row r="591" spans="1:13" s="25" customFormat="1">
      <c r="A591" s="9"/>
      <c r="B591" s="9"/>
      <c r="C591" s="9"/>
      <c r="D591" s="9"/>
      <c r="E591" s="67"/>
      <c r="F591" s="21"/>
      <c r="G591" s="71"/>
      <c r="H591" s="9"/>
      <c r="I591" s="22"/>
      <c r="J591" s="23"/>
      <c r="K591" s="47"/>
      <c r="L591" s="47"/>
      <c r="M591" s="23"/>
    </row>
    <row r="592" spans="1:13" s="9" customFormat="1" ht="15.75">
      <c r="E592" s="21"/>
      <c r="F592" s="21"/>
      <c r="G592" s="47"/>
      <c r="H592" s="47"/>
      <c r="I592" s="22"/>
      <c r="J592" s="47"/>
      <c r="K592" s="47"/>
      <c r="L592" s="47"/>
      <c r="M592" s="47"/>
    </row>
    <row r="593" spans="1:13" s="25" customForma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spans="1:13" s="25" customFormat="1">
      <c r="A594" s="9"/>
      <c r="B594" s="9"/>
      <c r="C594" s="75"/>
      <c r="D594" s="9"/>
      <c r="E594" s="9"/>
      <c r="F594" s="9"/>
      <c r="G594" s="47"/>
      <c r="H594" s="47"/>
      <c r="I594" s="22"/>
      <c r="J594" s="9"/>
      <c r="K594" s="47"/>
      <c r="L594" s="47"/>
      <c r="M594" s="47"/>
    </row>
    <row r="595" spans="1:13" s="25" customFormat="1">
      <c r="A595" s="9"/>
      <c r="B595" s="9"/>
      <c r="C595" s="9"/>
      <c r="D595" s="9"/>
      <c r="E595" s="21"/>
      <c r="F595" s="21"/>
      <c r="G595" s="47"/>
      <c r="H595" s="47"/>
      <c r="I595" s="22"/>
      <c r="J595" s="9"/>
      <c r="K595" s="47"/>
      <c r="L595" s="47"/>
      <c r="M595" s="23"/>
    </row>
    <row r="596" spans="1:13" s="25" customFormat="1">
      <c r="A596" s="9"/>
      <c r="B596" s="9"/>
      <c r="C596" s="9"/>
      <c r="D596" s="9"/>
      <c r="E596" s="67"/>
      <c r="F596" s="21"/>
      <c r="G596" s="22"/>
      <c r="H596" s="9"/>
      <c r="I596" s="22"/>
      <c r="J596" s="23"/>
      <c r="K596" s="22"/>
      <c r="L596" s="9"/>
      <c r="M596" s="22"/>
    </row>
    <row r="597" spans="1:13" s="25" customFormat="1">
      <c r="A597" s="9"/>
      <c r="B597" s="9"/>
      <c r="C597" s="9"/>
      <c r="D597" s="9"/>
      <c r="E597" s="22"/>
      <c r="F597" s="21"/>
      <c r="G597" s="71"/>
      <c r="H597" s="9"/>
      <c r="I597" s="22"/>
      <c r="J597" s="23"/>
      <c r="K597" s="47"/>
      <c r="L597" s="47"/>
      <c r="M597" s="23"/>
    </row>
    <row r="598" spans="1:13" s="25" customFormat="1">
      <c r="A598" s="9"/>
      <c r="B598" s="9"/>
      <c r="C598" s="9"/>
      <c r="D598" s="9"/>
      <c r="E598" s="67"/>
      <c r="F598" s="21"/>
      <c r="G598" s="71"/>
      <c r="H598" s="9"/>
      <c r="I598" s="22"/>
      <c r="J598" s="23"/>
      <c r="K598" s="47"/>
      <c r="L598" s="47"/>
      <c r="M598" s="23"/>
    </row>
    <row r="599" spans="1:13" s="9" customFormat="1" ht="15.75">
      <c r="E599" s="21"/>
      <c r="F599" s="21"/>
      <c r="G599" s="47"/>
      <c r="H599" s="47"/>
      <c r="I599" s="22"/>
      <c r="J599" s="47"/>
      <c r="K599" s="47"/>
      <c r="L599" s="47"/>
      <c r="M599" s="47"/>
    </row>
    <row r="600" spans="1:13" s="25" customFormat="1">
      <c r="A600" s="9"/>
      <c r="B600" s="9"/>
      <c r="C600" s="75"/>
      <c r="D600" s="9"/>
      <c r="E600" s="9"/>
      <c r="F600" s="9"/>
      <c r="G600" s="47"/>
      <c r="H600" s="47"/>
      <c r="I600" s="22"/>
      <c r="J600" s="9"/>
      <c r="K600" s="47"/>
      <c r="L600" s="47"/>
      <c r="M600" s="47"/>
    </row>
    <row r="601" spans="1:13" s="25" customFormat="1">
      <c r="A601" s="9"/>
      <c r="B601" s="9"/>
      <c r="C601" s="9"/>
      <c r="D601" s="9"/>
      <c r="E601" s="21"/>
      <c r="F601" s="21"/>
      <c r="G601" s="47"/>
      <c r="H601" s="47"/>
      <c r="I601" s="22"/>
      <c r="J601" s="9"/>
      <c r="K601" s="47"/>
      <c r="L601" s="47"/>
      <c r="M601" s="23"/>
    </row>
    <row r="602" spans="1:13" s="25" customFormat="1">
      <c r="A602" s="9"/>
      <c r="B602" s="9"/>
      <c r="C602" s="9"/>
      <c r="D602" s="9"/>
      <c r="E602" s="67"/>
      <c r="F602" s="21"/>
      <c r="G602" s="22"/>
      <c r="H602" s="9"/>
      <c r="I602" s="22"/>
      <c r="J602" s="23"/>
      <c r="K602" s="22"/>
      <c r="L602" s="9"/>
      <c r="M602" s="22"/>
    </row>
    <row r="603" spans="1:13" s="25" customFormat="1">
      <c r="A603" s="9"/>
      <c r="B603" s="9"/>
      <c r="C603" s="9"/>
      <c r="D603" s="9"/>
      <c r="E603" s="22"/>
      <c r="F603" s="21"/>
      <c r="G603" s="71"/>
      <c r="H603" s="9"/>
      <c r="I603" s="22"/>
      <c r="J603" s="23"/>
      <c r="K603" s="47"/>
      <c r="L603" s="47"/>
      <c r="M603" s="23"/>
    </row>
    <row r="604" spans="1:13" s="25" customFormat="1">
      <c r="A604" s="9"/>
      <c r="B604" s="9"/>
      <c r="C604" s="9"/>
      <c r="D604" s="9"/>
      <c r="E604" s="67"/>
      <c r="F604" s="21"/>
      <c r="G604" s="71"/>
      <c r="H604" s="9"/>
      <c r="I604" s="22"/>
      <c r="J604" s="23"/>
      <c r="K604" s="47"/>
      <c r="L604" s="47"/>
      <c r="M604" s="23"/>
    </row>
    <row r="605" spans="1:13" s="9" customFormat="1" ht="15.75">
      <c r="E605" s="21"/>
      <c r="F605" s="21"/>
      <c r="G605" s="47"/>
      <c r="H605" s="47"/>
      <c r="I605" s="22"/>
      <c r="J605" s="47"/>
      <c r="K605" s="47"/>
      <c r="L605" s="47"/>
      <c r="M605" s="47"/>
    </row>
    <row r="606" spans="1:13" s="25" customFormat="1">
      <c r="A606" s="9"/>
      <c r="B606" s="9"/>
      <c r="C606" s="75"/>
      <c r="D606" s="9"/>
      <c r="E606" s="9"/>
      <c r="F606" s="9"/>
      <c r="G606" s="47"/>
      <c r="H606" s="47"/>
      <c r="I606" s="22"/>
      <c r="J606" s="9"/>
      <c r="K606" s="47"/>
      <c r="L606" s="47"/>
      <c r="M606" s="47"/>
    </row>
    <row r="607" spans="1:13" s="25" customFormat="1">
      <c r="A607" s="9"/>
      <c r="B607" s="9"/>
      <c r="C607" s="9"/>
      <c r="D607" s="9"/>
      <c r="E607" s="21"/>
      <c r="F607" s="21"/>
      <c r="G607" s="47"/>
      <c r="H607" s="47"/>
      <c r="I607" s="22"/>
      <c r="J607" s="9"/>
      <c r="K607" s="47"/>
      <c r="L607" s="47"/>
      <c r="M607" s="23"/>
    </row>
    <row r="608" spans="1:13" s="25" customFormat="1">
      <c r="A608" s="9"/>
      <c r="B608" s="9"/>
      <c r="C608" s="9"/>
      <c r="D608" s="9"/>
      <c r="E608" s="67"/>
      <c r="F608" s="21"/>
      <c r="G608" s="22"/>
      <c r="H608" s="9"/>
      <c r="I608" s="22"/>
      <c r="J608" s="23"/>
      <c r="K608" s="22"/>
      <c r="L608" s="9"/>
      <c r="M608" s="22"/>
    </row>
    <row r="609" spans="1:13" s="25" customFormat="1">
      <c r="A609" s="9"/>
      <c r="B609" s="9"/>
      <c r="C609" s="9"/>
      <c r="D609" s="9"/>
      <c r="E609" s="22"/>
      <c r="F609" s="21"/>
      <c r="G609" s="71"/>
      <c r="H609" s="9"/>
      <c r="I609" s="22"/>
      <c r="J609" s="23"/>
      <c r="K609" s="47"/>
      <c r="L609" s="47"/>
      <c r="M609" s="23"/>
    </row>
    <row r="610" spans="1:13" s="25" customFormat="1">
      <c r="A610" s="9"/>
      <c r="B610" s="9"/>
      <c r="C610" s="9"/>
      <c r="D610" s="9"/>
      <c r="E610" s="67"/>
      <c r="F610" s="21"/>
      <c r="G610" s="71"/>
      <c r="H610" s="9"/>
      <c r="I610" s="22"/>
      <c r="J610" s="23"/>
      <c r="K610" s="47"/>
      <c r="L610" s="47"/>
      <c r="M610" s="23"/>
    </row>
    <row r="611" spans="1:13" s="9" customFormat="1" ht="15.75">
      <c r="E611" s="21"/>
      <c r="F611" s="21"/>
      <c r="G611" s="47"/>
      <c r="H611" s="47"/>
      <c r="I611" s="22"/>
      <c r="J611" s="47"/>
      <c r="K611" s="47"/>
      <c r="L611" s="47"/>
      <c r="M611" s="47"/>
    </row>
    <row r="612" spans="1:13" s="25" customFormat="1">
      <c r="A612" s="9"/>
      <c r="B612" s="9"/>
      <c r="C612" s="75"/>
      <c r="D612" s="9"/>
      <c r="E612" s="9"/>
      <c r="F612" s="9"/>
      <c r="G612" s="47"/>
      <c r="H612" s="47"/>
      <c r="I612" s="22"/>
      <c r="J612" s="9"/>
      <c r="K612" s="47"/>
      <c r="L612" s="47"/>
      <c r="M612" s="47"/>
    </row>
    <row r="613" spans="1:13" s="25" customFormat="1">
      <c r="A613" s="9"/>
      <c r="B613" s="9"/>
      <c r="C613" s="9"/>
      <c r="D613" s="9"/>
      <c r="E613" s="21"/>
      <c r="F613" s="21"/>
      <c r="G613" s="47"/>
      <c r="H613" s="47"/>
      <c r="I613" s="22"/>
      <c r="J613" s="9"/>
      <c r="K613" s="47"/>
      <c r="L613" s="47"/>
      <c r="M613" s="23"/>
    </row>
    <row r="614" spans="1:13" s="25" customFormat="1">
      <c r="A614" s="9"/>
      <c r="B614" s="9"/>
      <c r="C614" s="9"/>
      <c r="D614" s="9"/>
      <c r="E614" s="67"/>
      <c r="F614" s="21"/>
      <c r="G614" s="22"/>
      <c r="H614" s="9"/>
      <c r="I614" s="22"/>
      <c r="J614" s="23"/>
      <c r="K614" s="22"/>
      <c r="L614" s="9"/>
      <c r="M614" s="22"/>
    </row>
    <row r="615" spans="1:13" s="25" customFormat="1">
      <c r="A615" s="9"/>
      <c r="B615" s="9"/>
      <c r="C615" s="9"/>
      <c r="D615" s="9"/>
      <c r="E615" s="22"/>
      <c r="F615" s="21"/>
      <c r="G615" s="71"/>
      <c r="H615" s="9"/>
      <c r="I615" s="22"/>
      <c r="J615" s="23"/>
      <c r="K615" s="47"/>
      <c r="L615" s="47"/>
      <c r="M615" s="23"/>
    </row>
    <row r="616" spans="1:13" s="25" customFormat="1">
      <c r="A616" s="9"/>
      <c r="B616" s="9"/>
      <c r="C616" s="9"/>
      <c r="D616" s="9"/>
      <c r="E616" s="67"/>
      <c r="F616" s="21"/>
      <c r="G616" s="71"/>
      <c r="H616" s="9"/>
      <c r="I616" s="22"/>
      <c r="J616" s="23"/>
      <c r="K616" s="47"/>
      <c r="L616" s="47"/>
      <c r="M616" s="23"/>
    </row>
    <row r="617" spans="1:13" s="9" customFormat="1" ht="15.75">
      <c r="E617" s="21"/>
      <c r="F617" s="21"/>
      <c r="G617" s="47"/>
      <c r="H617" s="47"/>
      <c r="I617" s="22"/>
      <c r="J617" s="47"/>
      <c r="K617" s="47"/>
      <c r="L617" s="47"/>
      <c r="M617" s="47"/>
    </row>
    <row r="618" spans="1:13" s="25" customFormat="1">
      <c r="A618" s="9"/>
      <c r="B618" s="9"/>
      <c r="C618" s="75"/>
      <c r="D618" s="9"/>
      <c r="E618" s="9"/>
      <c r="F618" s="9"/>
      <c r="G618" s="47"/>
      <c r="H618" s="47"/>
      <c r="I618" s="22"/>
      <c r="J618" s="9"/>
      <c r="K618" s="47"/>
      <c r="L618" s="47"/>
      <c r="M618" s="47"/>
    </row>
    <row r="619" spans="1:13" s="25" customFormat="1">
      <c r="A619" s="9"/>
      <c r="B619" s="9"/>
      <c r="C619" s="9"/>
      <c r="D619" s="9"/>
      <c r="E619" s="21"/>
      <c r="F619" s="21"/>
      <c r="G619" s="47"/>
      <c r="H619" s="47"/>
      <c r="I619" s="22"/>
      <c r="J619" s="9"/>
      <c r="K619" s="47"/>
      <c r="L619" s="47"/>
      <c r="M619" s="23"/>
    </row>
    <row r="620" spans="1:13" s="25" customFormat="1">
      <c r="A620" s="9"/>
      <c r="B620" s="9"/>
      <c r="C620" s="9"/>
      <c r="D620" s="9"/>
      <c r="E620" s="67"/>
      <c r="F620" s="21"/>
      <c r="G620" s="22"/>
      <c r="H620" s="9"/>
      <c r="I620" s="22"/>
      <c r="J620" s="23"/>
      <c r="K620" s="22"/>
      <c r="L620" s="9"/>
      <c r="M620" s="22"/>
    </row>
    <row r="621" spans="1:13" s="25" customFormat="1">
      <c r="A621" s="9"/>
      <c r="B621" s="9"/>
      <c r="C621" s="9"/>
      <c r="D621" s="9"/>
      <c r="E621" s="22"/>
      <c r="F621" s="21"/>
      <c r="G621" s="71"/>
      <c r="H621" s="9"/>
      <c r="I621" s="22"/>
      <c r="J621" s="23"/>
      <c r="K621" s="47"/>
      <c r="L621" s="47"/>
      <c r="M621" s="23"/>
    </row>
    <row r="622" spans="1:13" s="25" customFormat="1">
      <c r="A622" s="9"/>
      <c r="B622" s="9"/>
      <c r="C622" s="9"/>
      <c r="D622" s="9"/>
      <c r="E622" s="67"/>
      <c r="F622" s="21"/>
      <c r="G622" s="71"/>
      <c r="H622" s="9"/>
      <c r="I622" s="22"/>
      <c r="J622" s="23"/>
      <c r="K622" s="47"/>
      <c r="L622" s="47"/>
      <c r="M622" s="23"/>
    </row>
    <row r="623" spans="1:13" s="9" customFormat="1" ht="15.75">
      <c r="E623" s="21"/>
      <c r="F623" s="21"/>
      <c r="G623" s="47"/>
      <c r="H623" s="47"/>
      <c r="I623" s="22"/>
      <c r="J623" s="47"/>
      <c r="K623" s="47"/>
      <c r="L623" s="47"/>
      <c r="M623" s="47"/>
    </row>
    <row r="624" spans="1:13" s="9" customFormat="1" ht="15.75">
      <c r="G624" s="47"/>
      <c r="H624" s="47"/>
      <c r="I624" s="22"/>
      <c r="K624" s="47"/>
      <c r="L624" s="47"/>
      <c r="M624" s="47"/>
    </row>
    <row r="625" spans="1:13" s="9" customFormat="1" ht="15.75">
      <c r="E625" s="21"/>
      <c r="F625" s="21"/>
      <c r="G625" s="47"/>
      <c r="H625" s="47"/>
      <c r="I625" s="22"/>
      <c r="K625" s="47"/>
      <c r="L625" s="47"/>
      <c r="M625" s="23"/>
    </row>
    <row r="626" spans="1:13" s="9" customFormat="1" ht="15.75">
      <c r="E626" s="67"/>
      <c r="F626" s="21"/>
      <c r="G626" s="22"/>
      <c r="I626" s="22"/>
      <c r="J626" s="23"/>
      <c r="K626" s="22"/>
      <c r="M626" s="22"/>
    </row>
    <row r="627" spans="1:13" s="25" customForma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spans="1:13" s="9" customFormat="1">
      <c r="E628" s="22"/>
      <c r="F628" s="21"/>
      <c r="G628" s="71"/>
      <c r="I628" s="22"/>
      <c r="J628" s="23"/>
      <c r="K628" s="47"/>
      <c r="L628" s="47"/>
      <c r="M628" s="23"/>
    </row>
    <row r="629" spans="1:13" s="9" customFormat="1">
      <c r="E629" s="21"/>
      <c r="F629" s="21"/>
      <c r="G629" s="71"/>
      <c r="I629" s="22"/>
      <c r="J629" s="23"/>
      <c r="K629" s="47"/>
      <c r="L629" s="47"/>
      <c r="M629" s="23"/>
    </row>
    <row r="630" spans="1:13" s="9" customFormat="1">
      <c r="E630" s="67"/>
      <c r="F630" s="21"/>
      <c r="G630" s="71"/>
      <c r="I630" s="22"/>
      <c r="J630" s="23"/>
      <c r="K630" s="47"/>
      <c r="L630" s="47"/>
      <c r="M630" s="23"/>
    </row>
    <row r="631" spans="1:13" s="9" customFormat="1" ht="15.75">
      <c r="E631" s="21"/>
      <c r="F631" s="21"/>
      <c r="G631" s="47"/>
      <c r="H631" s="47"/>
      <c r="I631" s="22"/>
      <c r="J631" s="47"/>
      <c r="K631" s="47"/>
      <c r="L631" s="47"/>
      <c r="M631" s="47"/>
    </row>
    <row r="632" spans="1:13" s="25" customFormat="1">
      <c r="A632" s="9"/>
      <c r="B632" s="9"/>
      <c r="C632" s="75"/>
      <c r="D632" s="9"/>
      <c r="E632" s="9"/>
      <c r="F632" s="9"/>
      <c r="G632" s="47"/>
      <c r="H632" s="47"/>
      <c r="I632" s="22"/>
      <c r="J632" s="9"/>
      <c r="K632" s="47"/>
      <c r="L632" s="47"/>
      <c r="M632" s="47"/>
    </row>
    <row r="633" spans="1:13" s="9" customFormat="1" ht="15.75">
      <c r="E633" s="21"/>
      <c r="F633" s="21"/>
      <c r="G633" s="47"/>
      <c r="H633" s="47"/>
      <c r="I633" s="22"/>
      <c r="K633" s="47"/>
      <c r="L633" s="47"/>
      <c r="M633" s="23"/>
    </row>
    <row r="634" spans="1:13" s="25" customFormat="1">
      <c r="A634" s="9"/>
      <c r="B634" s="9"/>
      <c r="C634" s="9"/>
      <c r="D634" s="9"/>
      <c r="E634" s="67"/>
      <c r="F634" s="21"/>
      <c r="G634" s="22"/>
      <c r="H634" s="9"/>
      <c r="I634" s="22"/>
      <c r="J634" s="23"/>
      <c r="K634" s="22"/>
      <c r="L634" s="9"/>
      <c r="M634" s="22"/>
    </row>
    <row r="635" spans="1:13" s="25" customFormat="1">
      <c r="A635" s="9"/>
      <c r="B635" s="9"/>
      <c r="C635" s="9"/>
      <c r="D635" s="9"/>
      <c r="E635" s="22"/>
      <c r="F635" s="21"/>
      <c r="G635" s="71"/>
      <c r="H635" s="9"/>
      <c r="I635" s="22"/>
      <c r="J635" s="23"/>
      <c r="K635" s="47"/>
      <c r="L635" s="47"/>
      <c r="M635" s="23"/>
    </row>
    <row r="636" spans="1:13" s="25" customFormat="1">
      <c r="A636" s="9"/>
      <c r="B636" s="9"/>
      <c r="C636" s="9"/>
      <c r="D636" s="9"/>
      <c r="E636" s="67"/>
      <c r="F636" s="21"/>
      <c r="G636" s="71"/>
      <c r="H636" s="9"/>
      <c r="I636" s="22"/>
      <c r="J636" s="23"/>
      <c r="K636" s="47"/>
      <c r="L636" s="47"/>
      <c r="M636" s="23"/>
    </row>
    <row r="637" spans="1:13" s="9" customFormat="1" ht="15.75">
      <c r="E637" s="21"/>
      <c r="F637" s="21"/>
      <c r="G637" s="47"/>
      <c r="H637" s="47"/>
      <c r="I637" s="22"/>
      <c r="J637" s="47"/>
      <c r="K637" s="47"/>
      <c r="L637" s="47"/>
      <c r="M637" s="47"/>
    </row>
    <row r="638" spans="1:13" s="9" customFormat="1" ht="15.75">
      <c r="E638" s="21"/>
      <c r="F638" s="21"/>
      <c r="G638" s="47"/>
      <c r="H638" s="47"/>
      <c r="I638" s="22"/>
      <c r="K638" s="47"/>
      <c r="L638" s="47"/>
      <c r="M638" s="47"/>
    </row>
    <row r="639" spans="1:13" s="9" customFormat="1" ht="15.75">
      <c r="E639" s="21"/>
      <c r="F639" s="21"/>
      <c r="G639" s="47"/>
      <c r="H639" s="47"/>
      <c r="I639" s="22"/>
      <c r="K639" s="47"/>
      <c r="L639" s="47"/>
      <c r="M639" s="23"/>
    </row>
    <row r="640" spans="1:13" s="9" customFormat="1">
      <c r="E640" s="21"/>
      <c r="F640" s="21"/>
      <c r="G640" s="71"/>
      <c r="I640" s="22"/>
      <c r="J640" s="23"/>
      <c r="K640" s="47"/>
      <c r="L640" s="47"/>
      <c r="M640" s="23"/>
    </row>
    <row r="641" spans="1:13" s="9" customFormat="1">
      <c r="E641" s="21"/>
      <c r="F641" s="21"/>
      <c r="G641" s="71"/>
      <c r="I641" s="22"/>
      <c r="J641" s="23"/>
      <c r="K641" s="47"/>
      <c r="L641" s="47"/>
      <c r="M641" s="23"/>
    </row>
    <row r="642" spans="1:13" s="9" customFormat="1">
      <c r="B642" s="77"/>
      <c r="E642" s="21"/>
      <c r="F642" s="21"/>
      <c r="G642" s="71"/>
      <c r="I642" s="22"/>
      <c r="J642" s="23"/>
      <c r="K642" s="47"/>
      <c r="L642" s="47"/>
      <c r="M642" s="23"/>
    </row>
    <row r="643" spans="1:13" s="9" customFormat="1" ht="15.75">
      <c r="E643" s="21"/>
      <c r="F643" s="21"/>
      <c r="G643" s="47"/>
      <c r="H643" s="47"/>
      <c r="I643" s="22"/>
      <c r="J643" s="47"/>
      <c r="K643" s="47"/>
      <c r="L643" s="47"/>
      <c r="M643" s="47"/>
    </row>
    <row r="644" spans="1:13" s="9" customFormat="1" ht="15.75">
      <c r="E644" s="21"/>
      <c r="F644" s="21"/>
      <c r="G644" s="47"/>
      <c r="H644" s="47"/>
      <c r="I644" s="22"/>
      <c r="J644" s="47"/>
      <c r="K644" s="47"/>
      <c r="L644" s="47"/>
      <c r="M644" s="47"/>
    </row>
    <row r="645" spans="1:13" s="9" customFormat="1" ht="15.75">
      <c r="B645" s="77"/>
      <c r="C645" s="75"/>
      <c r="E645" s="21"/>
      <c r="F645" s="21"/>
      <c r="G645" s="47"/>
      <c r="I645" s="82"/>
      <c r="K645" s="47"/>
      <c r="M645" s="23"/>
    </row>
    <row r="646" spans="1:13" s="9" customFormat="1" ht="15.75">
      <c r="E646" s="21"/>
      <c r="F646" s="21"/>
      <c r="G646" s="47"/>
      <c r="H646" s="47"/>
      <c r="I646" s="22"/>
      <c r="J646" s="47"/>
      <c r="K646" s="47"/>
      <c r="L646" s="47"/>
      <c r="M646" s="47"/>
    </row>
    <row r="647" spans="1:13" s="9" customFormat="1" ht="15.75">
      <c r="E647" s="21"/>
      <c r="F647" s="21"/>
      <c r="G647" s="47"/>
      <c r="H647" s="78"/>
      <c r="I647" s="22"/>
      <c r="J647" s="78"/>
      <c r="K647" s="47"/>
      <c r="L647" s="78"/>
      <c r="M647" s="83"/>
    </row>
    <row r="648" spans="1:13" s="25" customForma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spans="1:13" s="25" customFormat="1"/>
    <row r="650" spans="1:13" s="25" customFormat="1"/>
    <row r="651" spans="1:13" s="25" customFormat="1"/>
    <row r="652" spans="1:13" s="25" customFormat="1"/>
    <row r="653" spans="1:13" s="25" customFormat="1"/>
    <row r="654" spans="1:13" s="25" customFormat="1"/>
    <row r="655" spans="1:13" s="25" customFormat="1"/>
    <row r="656" spans="1:13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pans="8:256" s="25" customFormat="1"/>
    <row r="978" spans="8:256" s="25" customFormat="1"/>
    <row r="979" spans="8:256"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  <c r="CI979" s="25"/>
      <c r="CJ979" s="25"/>
      <c r="CK979" s="25"/>
      <c r="CL979" s="25"/>
      <c r="CM979" s="25"/>
      <c r="CN979" s="25"/>
      <c r="CO979" s="25"/>
      <c r="CP979" s="25"/>
      <c r="CQ979" s="25"/>
      <c r="CR979" s="25"/>
      <c r="CS979" s="25"/>
      <c r="CT979" s="25"/>
      <c r="CU979" s="25"/>
      <c r="CV979" s="25"/>
      <c r="CW979" s="25"/>
      <c r="CX979" s="25"/>
      <c r="CY979" s="25"/>
      <c r="CZ979" s="25"/>
      <c r="DA979" s="25"/>
      <c r="DB979" s="25"/>
      <c r="DC979" s="25"/>
      <c r="DD979" s="25"/>
      <c r="DE979" s="25"/>
      <c r="DF979" s="25"/>
      <c r="DG979" s="25"/>
      <c r="DH979" s="25"/>
      <c r="DI979" s="25"/>
      <c r="DJ979" s="25"/>
      <c r="DK979" s="25"/>
      <c r="DL979" s="25"/>
      <c r="DM979" s="25"/>
      <c r="DN979" s="25"/>
      <c r="DO979" s="25"/>
      <c r="DP979" s="25"/>
      <c r="DQ979" s="25"/>
      <c r="DR979" s="25"/>
      <c r="DS979" s="25"/>
      <c r="DT979" s="25"/>
      <c r="DU979" s="25"/>
      <c r="DV979" s="25"/>
      <c r="DW979" s="25"/>
      <c r="DX979" s="25"/>
      <c r="DY979" s="25"/>
      <c r="DZ979" s="25"/>
      <c r="EA979" s="25"/>
      <c r="EB979" s="25"/>
      <c r="EC979" s="25"/>
      <c r="ED979" s="25"/>
      <c r="EE979" s="25"/>
      <c r="EF979" s="25"/>
      <c r="EG979" s="25"/>
      <c r="EH979" s="25"/>
      <c r="EI979" s="25"/>
      <c r="EJ979" s="25"/>
      <c r="EK979" s="25"/>
      <c r="EL979" s="25"/>
      <c r="EM979" s="25"/>
      <c r="EN979" s="25"/>
      <c r="EO979" s="25"/>
      <c r="EP979" s="25"/>
      <c r="EQ979" s="25"/>
      <c r="ER979" s="25"/>
      <c r="ES979" s="25"/>
      <c r="ET979" s="25"/>
      <c r="EU979" s="25"/>
      <c r="EV979" s="25"/>
      <c r="EW979" s="25"/>
      <c r="EX979" s="25"/>
      <c r="EY979" s="25"/>
      <c r="EZ979" s="25"/>
      <c r="FA979" s="25"/>
      <c r="FB979" s="25"/>
      <c r="FC979" s="25"/>
      <c r="FD979" s="25"/>
      <c r="FE979" s="25"/>
      <c r="FF979" s="25"/>
      <c r="FG979" s="25"/>
      <c r="FH979" s="25"/>
      <c r="FI979" s="25"/>
      <c r="FJ979" s="25"/>
      <c r="FK979" s="25"/>
      <c r="FL979" s="25"/>
      <c r="FM979" s="25"/>
      <c r="FN979" s="25"/>
      <c r="FO979" s="25"/>
      <c r="FP979" s="25"/>
      <c r="FQ979" s="25"/>
      <c r="FR979" s="25"/>
      <c r="FS979" s="25"/>
      <c r="FT979" s="25"/>
      <c r="FU979" s="25"/>
      <c r="FV979" s="25"/>
      <c r="FW979" s="25"/>
      <c r="FX979" s="25"/>
      <c r="FY979" s="25"/>
      <c r="FZ979" s="25"/>
      <c r="GA979" s="25"/>
      <c r="GB979" s="25"/>
      <c r="GC979" s="25"/>
      <c r="GD979" s="25"/>
      <c r="GE979" s="25"/>
      <c r="GF979" s="25"/>
      <c r="GG979" s="25"/>
      <c r="GH979" s="25"/>
      <c r="GI979" s="25"/>
      <c r="GJ979" s="25"/>
      <c r="GK979" s="25"/>
      <c r="GL979" s="25"/>
      <c r="GM979" s="25"/>
      <c r="GN979" s="25"/>
      <c r="GO979" s="25"/>
      <c r="GP979" s="25"/>
      <c r="GQ979" s="25"/>
      <c r="GR979" s="25"/>
      <c r="GS979" s="25"/>
      <c r="GT979" s="25"/>
      <c r="GU979" s="25"/>
      <c r="GV979" s="25"/>
      <c r="GW979" s="25"/>
      <c r="GX979" s="25"/>
      <c r="GY979" s="25"/>
      <c r="GZ979" s="25"/>
      <c r="HA979" s="25"/>
      <c r="HB979" s="25"/>
      <c r="HC979" s="25"/>
      <c r="HD979" s="25"/>
      <c r="HE979" s="25"/>
      <c r="HF979" s="25"/>
      <c r="HG979" s="25"/>
      <c r="HH979" s="25"/>
      <c r="HI979" s="25"/>
      <c r="HJ979" s="25"/>
      <c r="HK979" s="25"/>
      <c r="HL979" s="25"/>
      <c r="HM979" s="25"/>
      <c r="HN979" s="25"/>
      <c r="HO979" s="25"/>
      <c r="HP979" s="25"/>
      <c r="HQ979" s="25"/>
      <c r="HR979" s="25"/>
      <c r="HS979" s="25"/>
      <c r="HT979" s="25"/>
      <c r="HU979" s="25"/>
      <c r="HV979" s="25"/>
      <c r="HW979" s="25"/>
      <c r="HX979" s="25"/>
      <c r="HY979" s="25"/>
      <c r="HZ979" s="25"/>
      <c r="IA979" s="25"/>
      <c r="IB979" s="25"/>
      <c r="IC979" s="25"/>
      <c r="ID979" s="25"/>
      <c r="IE979" s="25"/>
      <c r="IF979" s="25"/>
      <c r="IG979" s="25"/>
      <c r="IH979" s="25"/>
      <c r="II979" s="25"/>
      <c r="IJ979" s="25"/>
      <c r="IK979" s="25"/>
      <c r="IL979" s="25"/>
      <c r="IM979" s="25"/>
      <c r="IN979" s="25"/>
      <c r="IO979" s="25"/>
      <c r="IP979" s="25"/>
      <c r="IQ979" s="25"/>
      <c r="IR979" s="25"/>
      <c r="IS979" s="25"/>
      <c r="IT979" s="25"/>
      <c r="IU979" s="25"/>
      <c r="IV979" s="25"/>
    </row>
    <row r="980" spans="8:256"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  <c r="CI980" s="25"/>
      <c r="CJ980" s="25"/>
      <c r="CK980" s="25"/>
      <c r="CL980" s="25"/>
      <c r="CM980" s="25"/>
      <c r="CN980" s="25"/>
      <c r="CO980" s="25"/>
      <c r="CP980" s="25"/>
      <c r="CQ980" s="25"/>
      <c r="CR980" s="25"/>
      <c r="CS980" s="25"/>
      <c r="CT980" s="25"/>
      <c r="CU980" s="25"/>
      <c r="CV980" s="25"/>
      <c r="CW980" s="25"/>
      <c r="CX980" s="25"/>
      <c r="CY980" s="25"/>
      <c r="CZ980" s="25"/>
      <c r="DA980" s="25"/>
      <c r="DB980" s="25"/>
      <c r="DC980" s="25"/>
      <c r="DD980" s="25"/>
      <c r="DE980" s="25"/>
      <c r="DF980" s="25"/>
      <c r="DG980" s="25"/>
      <c r="DH980" s="25"/>
      <c r="DI980" s="25"/>
      <c r="DJ980" s="25"/>
      <c r="DK980" s="25"/>
      <c r="DL980" s="25"/>
      <c r="DM980" s="25"/>
      <c r="DN980" s="25"/>
      <c r="DO980" s="25"/>
      <c r="DP980" s="25"/>
      <c r="DQ980" s="25"/>
      <c r="DR980" s="25"/>
      <c r="DS980" s="25"/>
      <c r="DT980" s="25"/>
      <c r="DU980" s="25"/>
      <c r="DV980" s="25"/>
      <c r="DW980" s="25"/>
      <c r="DX980" s="25"/>
      <c r="DY980" s="25"/>
      <c r="DZ980" s="25"/>
      <c r="EA980" s="25"/>
      <c r="EB980" s="25"/>
      <c r="EC980" s="25"/>
      <c r="ED980" s="25"/>
      <c r="EE980" s="25"/>
      <c r="EF980" s="25"/>
      <c r="EG980" s="25"/>
      <c r="EH980" s="25"/>
      <c r="EI980" s="25"/>
      <c r="EJ980" s="25"/>
      <c r="EK980" s="25"/>
      <c r="EL980" s="25"/>
      <c r="EM980" s="25"/>
      <c r="EN980" s="25"/>
      <c r="EO980" s="25"/>
      <c r="EP980" s="25"/>
      <c r="EQ980" s="25"/>
      <c r="ER980" s="25"/>
      <c r="ES980" s="25"/>
      <c r="ET980" s="25"/>
      <c r="EU980" s="25"/>
      <c r="EV980" s="25"/>
      <c r="EW980" s="25"/>
      <c r="EX980" s="25"/>
      <c r="EY980" s="25"/>
      <c r="EZ980" s="25"/>
      <c r="FA980" s="25"/>
      <c r="FB980" s="25"/>
      <c r="FC980" s="25"/>
      <c r="FD980" s="25"/>
      <c r="FE980" s="25"/>
      <c r="FF980" s="25"/>
      <c r="FG980" s="25"/>
      <c r="FH980" s="25"/>
      <c r="FI980" s="25"/>
      <c r="FJ980" s="25"/>
      <c r="FK980" s="25"/>
      <c r="FL980" s="25"/>
      <c r="FM980" s="25"/>
      <c r="FN980" s="25"/>
      <c r="FO980" s="25"/>
      <c r="FP980" s="25"/>
      <c r="FQ980" s="25"/>
      <c r="FR980" s="25"/>
      <c r="FS980" s="25"/>
      <c r="FT980" s="25"/>
      <c r="FU980" s="25"/>
      <c r="FV980" s="25"/>
      <c r="FW980" s="25"/>
      <c r="FX980" s="25"/>
      <c r="FY980" s="25"/>
      <c r="FZ980" s="25"/>
      <c r="GA980" s="25"/>
      <c r="GB980" s="25"/>
      <c r="GC980" s="25"/>
      <c r="GD980" s="25"/>
      <c r="GE980" s="25"/>
      <c r="GF980" s="25"/>
      <c r="GG980" s="25"/>
      <c r="GH980" s="25"/>
      <c r="GI980" s="25"/>
      <c r="GJ980" s="25"/>
      <c r="GK980" s="25"/>
      <c r="GL980" s="25"/>
      <c r="GM980" s="25"/>
      <c r="GN980" s="25"/>
      <c r="GO980" s="25"/>
      <c r="GP980" s="25"/>
      <c r="GQ980" s="25"/>
      <c r="GR980" s="25"/>
      <c r="GS980" s="25"/>
      <c r="GT980" s="25"/>
      <c r="GU980" s="25"/>
      <c r="GV980" s="25"/>
      <c r="GW980" s="25"/>
      <c r="GX980" s="25"/>
      <c r="GY980" s="25"/>
      <c r="GZ980" s="25"/>
      <c r="HA980" s="25"/>
      <c r="HB980" s="25"/>
      <c r="HC980" s="25"/>
      <c r="HD980" s="25"/>
      <c r="HE980" s="25"/>
      <c r="HF980" s="25"/>
      <c r="HG980" s="25"/>
      <c r="HH980" s="25"/>
      <c r="HI980" s="25"/>
      <c r="HJ980" s="25"/>
      <c r="HK980" s="25"/>
      <c r="HL980" s="25"/>
      <c r="HM980" s="25"/>
      <c r="HN980" s="25"/>
      <c r="HO980" s="25"/>
      <c r="HP980" s="25"/>
      <c r="HQ980" s="25"/>
      <c r="HR980" s="25"/>
      <c r="HS980" s="25"/>
      <c r="HT980" s="25"/>
      <c r="HU980" s="25"/>
      <c r="HV980" s="25"/>
      <c r="HW980" s="25"/>
      <c r="HX980" s="25"/>
      <c r="HY980" s="25"/>
      <c r="HZ980" s="25"/>
      <c r="IA980" s="25"/>
      <c r="IB980" s="25"/>
      <c r="IC980" s="25"/>
      <c r="ID980" s="25"/>
      <c r="IE980" s="25"/>
      <c r="IF980" s="25"/>
      <c r="IG980" s="25"/>
      <c r="IH980" s="25"/>
      <c r="II980" s="25"/>
      <c r="IJ980" s="25"/>
      <c r="IK980" s="25"/>
      <c r="IL980" s="25"/>
      <c r="IM980" s="25"/>
      <c r="IN980" s="25"/>
      <c r="IO980" s="25"/>
      <c r="IP980" s="25"/>
      <c r="IQ980" s="25"/>
      <c r="IR980" s="25"/>
      <c r="IS980" s="25"/>
      <c r="IT980" s="25"/>
      <c r="IU980" s="25"/>
      <c r="IV980" s="25"/>
    </row>
    <row r="981" spans="8:256"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  <c r="CI981" s="25"/>
      <c r="CJ981" s="25"/>
      <c r="CK981" s="25"/>
      <c r="CL981" s="25"/>
      <c r="CM981" s="25"/>
      <c r="CN981" s="25"/>
      <c r="CO981" s="25"/>
      <c r="CP981" s="25"/>
      <c r="CQ981" s="25"/>
      <c r="CR981" s="25"/>
      <c r="CS981" s="25"/>
      <c r="CT981" s="25"/>
      <c r="CU981" s="25"/>
      <c r="CV981" s="25"/>
      <c r="CW981" s="25"/>
      <c r="CX981" s="25"/>
      <c r="CY981" s="25"/>
      <c r="CZ981" s="25"/>
      <c r="DA981" s="25"/>
      <c r="DB981" s="25"/>
      <c r="DC981" s="25"/>
      <c r="DD981" s="25"/>
      <c r="DE981" s="25"/>
      <c r="DF981" s="25"/>
      <c r="DG981" s="25"/>
      <c r="DH981" s="25"/>
      <c r="DI981" s="25"/>
      <c r="DJ981" s="25"/>
      <c r="DK981" s="25"/>
      <c r="DL981" s="25"/>
      <c r="DM981" s="25"/>
      <c r="DN981" s="25"/>
      <c r="DO981" s="25"/>
      <c r="DP981" s="25"/>
      <c r="DQ981" s="25"/>
      <c r="DR981" s="25"/>
      <c r="DS981" s="25"/>
      <c r="DT981" s="25"/>
      <c r="DU981" s="25"/>
      <c r="DV981" s="25"/>
      <c r="DW981" s="25"/>
      <c r="DX981" s="25"/>
      <c r="DY981" s="25"/>
      <c r="DZ981" s="25"/>
      <c r="EA981" s="25"/>
      <c r="EB981" s="25"/>
      <c r="EC981" s="25"/>
      <c r="ED981" s="25"/>
      <c r="EE981" s="25"/>
      <c r="EF981" s="25"/>
      <c r="EG981" s="25"/>
      <c r="EH981" s="25"/>
      <c r="EI981" s="25"/>
      <c r="EJ981" s="25"/>
      <c r="EK981" s="25"/>
      <c r="EL981" s="25"/>
      <c r="EM981" s="25"/>
      <c r="EN981" s="25"/>
      <c r="EO981" s="25"/>
      <c r="EP981" s="25"/>
      <c r="EQ981" s="25"/>
      <c r="ER981" s="25"/>
      <c r="ES981" s="25"/>
      <c r="ET981" s="25"/>
      <c r="EU981" s="25"/>
      <c r="EV981" s="25"/>
      <c r="EW981" s="25"/>
      <c r="EX981" s="25"/>
      <c r="EY981" s="25"/>
      <c r="EZ981" s="25"/>
      <c r="FA981" s="25"/>
      <c r="FB981" s="25"/>
      <c r="FC981" s="25"/>
      <c r="FD981" s="25"/>
      <c r="FE981" s="25"/>
      <c r="FF981" s="25"/>
      <c r="FG981" s="25"/>
      <c r="FH981" s="25"/>
      <c r="FI981" s="25"/>
      <c r="FJ981" s="25"/>
      <c r="FK981" s="25"/>
      <c r="FL981" s="25"/>
      <c r="FM981" s="25"/>
      <c r="FN981" s="25"/>
      <c r="FO981" s="25"/>
      <c r="FP981" s="25"/>
      <c r="FQ981" s="25"/>
      <c r="FR981" s="25"/>
      <c r="FS981" s="25"/>
      <c r="FT981" s="25"/>
      <c r="FU981" s="25"/>
      <c r="FV981" s="25"/>
      <c r="FW981" s="25"/>
      <c r="FX981" s="25"/>
      <c r="FY981" s="25"/>
      <c r="FZ981" s="25"/>
      <c r="GA981" s="25"/>
      <c r="GB981" s="25"/>
      <c r="GC981" s="25"/>
      <c r="GD981" s="25"/>
      <c r="GE981" s="25"/>
      <c r="GF981" s="25"/>
      <c r="GG981" s="25"/>
      <c r="GH981" s="25"/>
      <c r="GI981" s="25"/>
      <c r="GJ981" s="25"/>
      <c r="GK981" s="25"/>
      <c r="GL981" s="25"/>
      <c r="GM981" s="25"/>
      <c r="GN981" s="25"/>
      <c r="GO981" s="25"/>
      <c r="GP981" s="25"/>
      <c r="GQ981" s="25"/>
      <c r="GR981" s="25"/>
      <c r="GS981" s="25"/>
      <c r="GT981" s="25"/>
      <c r="GU981" s="25"/>
      <c r="GV981" s="25"/>
      <c r="GW981" s="25"/>
      <c r="GX981" s="25"/>
      <c r="GY981" s="25"/>
      <c r="GZ981" s="25"/>
      <c r="HA981" s="25"/>
      <c r="HB981" s="25"/>
      <c r="HC981" s="25"/>
      <c r="HD981" s="25"/>
      <c r="HE981" s="25"/>
      <c r="HF981" s="25"/>
      <c r="HG981" s="25"/>
      <c r="HH981" s="25"/>
      <c r="HI981" s="25"/>
      <c r="HJ981" s="25"/>
      <c r="HK981" s="25"/>
      <c r="HL981" s="25"/>
      <c r="HM981" s="25"/>
      <c r="HN981" s="25"/>
      <c r="HO981" s="25"/>
      <c r="HP981" s="25"/>
      <c r="HQ981" s="25"/>
      <c r="HR981" s="25"/>
      <c r="HS981" s="25"/>
      <c r="HT981" s="25"/>
      <c r="HU981" s="25"/>
      <c r="HV981" s="25"/>
      <c r="HW981" s="25"/>
      <c r="HX981" s="25"/>
      <c r="HY981" s="25"/>
      <c r="HZ981" s="25"/>
      <c r="IA981" s="25"/>
      <c r="IB981" s="25"/>
      <c r="IC981" s="25"/>
      <c r="ID981" s="25"/>
      <c r="IE981" s="25"/>
      <c r="IF981" s="25"/>
      <c r="IG981" s="25"/>
      <c r="IH981" s="25"/>
      <c r="II981" s="25"/>
      <c r="IJ981" s="25"/>
      <c r="IK981" s="25"/>
      <c r="IL981" s="25"/>
      <c r="IM981" s="25"/>
      <c r="IN981" s="25"/>
      <c r="IO981" s="25"/>
      <c r="IP981" s="25"/>
      <c r="IQ981" s="25"/>
      <c r="IR981" s="25"/>
      <c r="IS981" s="25"/>
      <c r="IT981" s="25"/>
      <c r="IU981" s="25"/>
      <c r="IV981" s="25"/>
    </row>
    <row r="982" spans="8:256"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  <c r="CI982" s="25"/>
      <c r="CJ982" s="25"/>
      <c r="CK982" s="25"/>
      <c r="CL982" s="25"/>
      <c r="CM982" s="25"/>
      <c r="CN982" s="25"/>
      <c r="CO982" s="25"/>
      <c r="CP982" s="25"/>
      <c r="CQ982" s="25"/>
      <c r="CR982" s="25"/>
      <c r="CS982" s="25"/>
      <c r="CT982" s="25"/>
      <c r="CU982" s="25"/>
      <c r="CV982" s="25"/>
      <c r="CW982" s="25"/>
      <c r="CX982" s="25"/>
      <c r="CY982" s="25"/>
      <c r="CZ982" s="25"/>
      <c r="DA982" s="25"/>
      <c r="DB982" s="25"/>
      <c r="DC982" s="25"/>
      <c r="DD982" s="25"/>
      <c r="DE982" s="25"/>
      <c r="DF982" s="25"/>
      <c r="DG982" s="25"/>
      <c r="DH982" s="25"/>
      <c r="DI982" s="25"/>
      <c r="DJ982" s="25"/>
      <c r="DK982" s="25"/>
      <c r="DL982" s="25"/>
      <c r="DM982" s="25"/>
      <c r="DN982" s="25"/>
      <c r="DO982" s="25"/>
      <c r="DP982" s="25"/>
      <c r="DQ982" s="25"/>
      <c r="DR982" s="25"/>
      <c r="DS982" s="25"/>
      <c r="DT982" s="25"/>
      <c r="DU982" s="25"/>
      <c r="DV982" s="25"/>
      <c r="DW982" s="25"/>
      <c r="DX982" s="25"/>
      <c r="DY982" s="25"/>
      <c r="DZ982" s="25"/>
      <c r="EA982" s="25"/>
      <c r="EB982" s="25"/>
      <c r="EC982" s="25"/>
      <c r="ED982" s="25"/>
      <c r="EE982" s="25"/>
      <c r="EF982" s="25"/>
      <c r="EG982" s="25"/>
      <c r="EH982" s="25"/>
      <c r="EI982" s="25"/>
      <c r="EJ982" s="25"/>
      <c r="EK982" s="25"/>
      <c r="EL982" s="25"/>
      <c r="EM982" s="25"/>
      <c r="EN982" s="25"/>
      <c r="EO982" s="25"/>
      <c r="EP982" s="25"/>
      <c r="EQ982" s="25"/>
      <c r="ER982" s="25"/>
      <c r="ES982" s="25"/>
      <c r="ET982" s="25"/>
      <c r="EU982" s="25"/>
      <c r="EV982" s="25"/>
      <c r="EW982" s="25"/>
      <c r="EX982" s="25"/>
      <c r="EY982" s="25"/>
      <c r="EZ982" s="25"/>
      <c r="FA982" s="25"/>
      <c r="FB982" s="25"/>
      <c r="FC982" s="25"/>
      <c r="FD982" s="25"/>
      <c r="FE982" s="25"/>
      <c r="FF982" s="25"/>
      <c r="FG982" s="25"/>
      <c r="FH982" s="25"/>
      <c r="FI982" s="25"/>
      <c r="FJ982" s="25"/>
      <c r="FK982" s="25"/>
      <c r="FL982" s="25"/>
      <c r="FM982" s="25"/>
      <c r="FN982" s="25"/>
      <c r="FO982" s="25"/>
      <c r="FP982" s="25"/>
      <c r="FQ982" s="25"/>
      <c r="FR982" s="25"/>
      <c r="FS982" s="25"/>
      <c r="FT982" s="25"/>
      <c r="FU982" s="25"/>
      <c r="FV982" s="25"/>
      <c r="FW982" s="25"/>
      <c r="FX982" s="25"/>
      <c r="FY982" s="25"/>
      <c r="FZ982" s="25"/>
      <c r="GA982" s="25"/>
      <c r="GB982" s="25"/>
      <c r="GC982" s="25"/>
      <c r="GD982" s="25"/>
      <c r="GE982" s="25"/>
      <c r="GF982" s="25"/>
      <c r="GG982" s="25"/>
      <c r="GH982" s="25"/>
      <c r="GI982" s="25"/>
      <c r="GJ982" s="25"/>
      <c r="GK982" s="25"/>
      <c r="GL982" s="25"/>
      <c r="GM982" s="25"/>
      <c r="GN982" s="25"/>
      <c r="GO982" s="25"/>
      <c r="GP982" s="25"/>
      <c r="GQ982" s="25"/>
      <c r="GR982" s="25"/>
      <c r="GS982" s="25"/>
      <c r="GT982" s="25"/>
      <c r="GU982" s="25"/>
      <c r="GV982" s="25"/>
      <c r="GW982" s="25"/>
      <c r="GX982" s="25"/>
      <c r="GY982" s="25"/>
      <c r="GZ982" s="25"/>
      <c r="HA982" s="25"/>
      <c r="HB982" s="25"/>
      <c r="HC982" s="25"/>
      <c r="HD982" s="25"/>
      <c r="HE982" s="25"/>
      <c r="HF982" s="25"/>
      <c r="HG982" s="25"/>
      <c r="HH982" s="25"/>
      <c r="HI982" s="25"/>
      <c r="HJ982" s="25"/>
      <c r="HK982" s="25"/>
      <c r="HL982" s="25"/>
      <c r="HM982" s="25"/>
      <c r="HN982" s="25"/>
      <c r="HO982" s="25"/>
      <c r="HP982" s="25"/>
      <c r="HQ982" s="25"/>
      <c r="HR982" s="25"/>
      <c r="HS982" s="25"/>
      <c r="HT982" s="25"/>
      <c r="HU982" s="25"/>
      <c r="HV982" s="25"/>
      <c r="HW982" s="25"/>
      <c r="HX982" s="25"/>
      <c r="HY982" s="25"/>
      <c r="HZ982" s="25"/>
      <c r="IA982" s="25"/>
      <c r="IB982" s="25"/>
      <c r="IC982" s="25"/>
      <c r="ID982" s="25"/>
      <c r="IE982" s="25"/>
      <c r="IF982" s="25"/>
      <c r="IG982" s="25"/>
      <c r="IH982" s="25"/>
      <c r="II982" s="25"/>
      <c r="IJ982" s="25"/>
      <c r="IK982" s="25"/>
      <c r="IL982" s="25"/>
      <c r="IM982" s="25"/>
      <c r="IN982" s="25"/>
      <c r="IO982" s="25"/>
      <c r="IP982" s="25"/>
      <c r="IQ982" s="25"/>
      <c r="IR982" s="25"/>
      <c r="IS982" s="25"/>
      <c r="IT982" s="25"/>
      <c r="IU982" s="25"/>
      <c r="IV982" s="25"/>
    </row>
    <row r="983" spans="8:256"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  <c r="CI983" s="25"/>
      <c r="CJ983" s="25"/>
      <c r="CK983" s="25"/>
      <c r="CL983" s="25"/>
      <c r="CM983" s="25"/>
      <c r="CN983" s="25"/>
      <c r="CO983" s="25"/>
      <c r="CP983" s="25"/>
      <c r="CQ983" s="25"/>
      <c r="CR983" s="25"/>
      <c r="CS983" s="25"/>
      <c r="CT983" s="25"/>
      <c r="CU983" s="25"/>
      <c r="CV983" s="25"/>
      <c r="CW983" s="25"/>
      <c r="CX983" s="25"/>
      <c r="CY983" s="25"/>
      <c r="CZ983" s="25"/>
      <c r="DA983" s="25"/>
      <c r="DB983" s="25"/>
      <c r="DC983" s="25"/>
      <c r="DD983" s="25"/>
      <c r="DE983" s="25"/>
      <c r="DF983" s="25"/>
      <c r="DG983" s="25"/>
      <c r="DH983" s="25"/>
      <c r="DI983" s="25"/>
      <c r="DJ983" s="25"/>
      <c r="DK983" s="25"/>
      <c r="DL983" s="25"/>
      <c r="DM983" s="25"/>
      <c r="DN983" s="25"/>
      <c r="DO983" s="25"/>
      <c r="DP983" s="25"/>
      <c r="DQ983" s="25"/>
      <c r="DR983" s="25"/>
      <c r="DS983" s="25"/>
      <c r="DT983" s="25"/>
      <c r="DU983" s="25"/>
      <c r="DV983" s="25"/>
      <c r="DW983" s="25"/>
      <c r="DX983" s="25"/>
      <c r="DY983" s="25"/>
      <c r="DZ983" s="25"/>
      <c r="EA983" s="25"/>
      <c r="EB983" s="25"/>
      <c r="EC983" s="25"/>
      <c r="ED983" s="25"/>
      <c r="EE983" s="25"/>
      <c r="EF983" s="25"/>
      <c r="EG983" s="25"/>
      <c r="EH983" s="25"/>
      <c r="EI983" s="25"/>
      <c r="EJ983" s="25"/>
      <c r="EK983" s="25"/>
      <c r="EL983" s="25"/>
      <c r="EM983" s="25"/>
      <c r="EN983" s="25"/>
      <c r="EO983" s="25"/>
      <c r="EP983" s="25"/>
      <c r="EQ983" s="25"/>
      <c r="ER983" s="25"/>
      <c r="ES983" s="25"/>
      <c r="ET983" s="25"/>
      <c r="EU983" s="25"/>
      <c r="EV983" s="25"/>
      <c r="EW983" s="25"/>
      <c r="EX983" s="25"/>
      <c r="EY983" s="25"/>
      <c r="EZ983" s="25"/>
      <c r="FA983" s="25"/>
      <c r="FB983" s="25"/>
      <c r="FC983" s="25"/>
      <c r="FD983" s="25"/>
      <c r="FE983" s="25"/>
      <c r="FF983" s="25"/>
      <c r="FG983" s="25"/>
      <c r="FH983" s="25"/>
      <c r="FI983" s="25"/>
      <c r="FJ983" s="25"/>
      <c r="FK983" s="25"/>
      <c r="FL983" s="25"/>
      <c r="FM983" s="25"/>
      <c r="FN983" s="25"/>
      <c r="FO983" s="25"/>
      <c r="FP983" s="25"/>
      <c r="FQ983" s="25"/>
      <c r="FR983" s="25"/>
      <c r="FS983" s="25"/>
      <c r="FT983" s="25"/>
      <c r="FU983" s="25"/>
      <c r="FV983" s="25"/>
      <c r="FW983" s="25"/>
      <c r="FX983" s="25"/>
      <c r="FY983" s="25"/>
      <c r="FZ983" s="25"/>
      <c r="GA983" s="25"/>
      <c r="GB983" s="25"/>
      <c r="GC983" s="25"/>
      <c r="GD983" s="25"/>
      <c r="GE983" s="25"/>
      <c r="GF983" s="25"/>
      <c r="GG983" s="25"/>
      <c r="GH983" s="25"/>
      <c r="GI983" s="25"/>
      <c r="GJ983" s="25"/>
      <c r="GK983" s="25"/>
      <c r="GL983" s="25"/>
      <c r="GM983" s="25"/>
      <c r="GN983" s="25"/>
      <c r="GO983" s="25"/>
      <c r="GP983" s="25"/>
      <c r="GQ983" s="25"/>
      <c r="GR983" s="25"/>
      <c r="GS983" s="25"/>
      <c r="GT983" s="25"/>
      <c r="GU983" s="25"/>
      <c r="GV983" s="25"/>
      <c r="GW983" s="25"/>
      <c r="GX983" s="25"/>
      <c r="GY983" s="25"/>
      <c r="GZ983" s="25"/>
      <c r="HA983" s="25"/>
      <c r="HB983" s="25"/>
      <c r="HC983" s="25"/>
      <c r="HD983" s="25"/>
      <c r="HE983" s="25"/>
      <c r="HF983" s="25"/>
      <c r="HG983" s="25"/>
      <c r="HH983" s="25"/>
      <c r="HI983" s="25"/>
      <c r="HJ983" s="25"/>
      <c r="HK983" s="25"/>
      <c r="HL983" s="25"/>
      <c r="HM983" s="25"/>
      <c r="HN983" s="25"/>
      <c r="HO983" s="25"/>
      <c r="HP983" s="25"/>
      <c r="HQ983" s="25"/>
      <c r="HR983" s="25"/>
      <c r="HS983" s="25"/>
      <c r="HT983" s="25"/>
      <c r="HU983" s="25"/>
      <c r="HV983" s="25"/>
      <c r="HW983" s="25"/>
      <c r="HX983" s="25"/>
      <c r="HY983" s="25"/>
      <c r="HZ983" s="25"/>
      <c r="IA983" s="25"/>
      <c r="IB983" s="25"/>
      <c r="IC983" s="25"/>
      <c r="ID983" s="25"/>
      <c r="IE983" s="25"/>
      <c r="IF983" s="25"/>
      <c r="IG983" s="25"/>
      <c r="IH983" s="25"/>
      <c r="II983" s="25"/>
      <c r="IJ983" s="25"/>
      <c r="IK983" s="25"/>
      <c r="IL983" s="25"/>
      <c r="IM983" s="25"/>
      <c r="IN983" s="25"/>
      <c r="IO983" s="25"/>
      <c r="IP983" s="25"/>
      <c r="IQ983" s="25"/>
      <c r="IR983" s="25"/>
      <c r="IS983" s="25"/>
      <c r="IT983" s="25"/>
      <c r="IU983" s="25"/>
      <c r="IV983" s="25"/>
    </row>
    <row r="984" spans="8:256"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  <c r="CI984" s="25"/>
      <c r="CJ984" s="25"/>
      <c r="CK984" s="25"/>
      <c r="CL984" s="25"/>
      <c r="CM984" s="25"/>
      <c r="CN984" s="25"/>
      <c r="CO984" s="25"/>
      <c r="CP984" s="25"/>
      <c r="CQ984" s="25"/>
      <c r="CR984" s="25"/>
      <c r="CS984" s="25"/>
      <c r="CT984" s="25"/>
      <c r="CU984" s="25"/>
      <c r="CV984" s="25"/>
      <c r="CW984" s="25"/>
      <c r="CX984" s="25"/>
      <c r="CY984" s="25"/>
      <c r="CZ984" s="25"/>
      <c r="DA984" s="25"/>
      <c r="DB984" s="25"/>
      <c r="DC984" s="25"/>
      <c r="DD984" s="25"/>
      <c r="DE984" s="25"/>
      <c r="DF984" s="25"/>
      <c r="DG984" s="25"/>
      <c r="DH984" s="25"/>
      <c r="DI984" s="25"/>
      <c r="DJ984" s="25"/>
      <c r="DK984" s="25"/>
      <c r="DL984" s="25"/>
      <c r="DM984" s="25"/>
      <c r="DN984" s="25"/>
      <c r="DO984" s="25"/>
      <c r="DP984" s="25"/>
      <c r="DQ984" s="25"/>
      <c r="DR984" s="25"/>
      <c r="DS984" s="25"/>
      <c r="DT984" s="25"/>
      <c r="DU984" s="25"/>
      <c r="DV984" s="25"/>
      <c r="DW984" s="25"/>
      <c r="DX984" s="25"/>
      <c r="DY984" s="25"/>
      <c r="DZ984" s="25"/>
      <c r="EA984" s="25"/>
      <c r="EB984" s="25"/>
      <c r="EC984" s="25"/>
      <c r="ED984" s="25"/>
      <c r="EE984" s="25"/>
      <c r="EF984" s="25"/>
      <c r="EG984" s="25"/>
      <c r="EH984" s="25"/>
      <c r="EI984" s="25"/>
      <c r="EJ984" s="25"/>
      <c r="EK984" s="25"/>
      <c r="EL984" s="25"/>
      <c r="EM984" s="25"/>
      <c r="EN984" s="25"/>
      <c r="EO984" s="25"/>
      <c r="EP984" s="25"/>
      <c r="EQ984" s="25"/>
      <c r="ER984" s="25"/>
      <c r="ES984" s="25"/>
      <c r="ET984" s="25"/>
      <c r="EU984" s="25"/>
      <c r="EV984" s="25"/>
      <c r="EW984" s="25"/>
      <c r="EX984" s="25"/>
      <c r="EY984" s="25"/>
      <c r="EZ984" s="25"/>
      <c r="FA984" s="25"/>
      <c r="FB984" s="25"/>
      <c r="FC984" s="25"/>
      <c r="FD984" s="25"/>
      <c r="FE984" s="25"/>
      <c r="FF984" s="25"/>
      <c r="FG984" s="25"/>
      <c r="FH984" s="25"/>
      <c r="FI984" s="25"/>
      <c r="FJ984" s="25"/>
      <c r="FK984" s="25"/>
      <c r="FL984" s="25"/>
      <c r="FM984" s="25"/>
      <c r="FN984" s="25"/>
      <c r="FO984" s="25"/>
      <c r="FP984" s="25"/>
      <c r="FQ984" s="25"/>
      <c r="FR984" s="25"/>
      <c r="FS984" s="25"/>
      <c r="FT984" s="25"/>
      <c r="FU984" s="25"/>
      <c r="FV984" s="25"/>
      <c r="FW984" s="25"/>
      <c r="FX984" s="25"/>
      <c r="FY984" s="25"/>
      <c r="FZ984" s="25"/>
      <c r="GA984" s="25"/>
      <c r="GB984" s="25"/>
      <c r="GC984" s="25"/>
      <c r="GD984" s="25"/>
      <c r="GE984" s="25"/>
      <c r="GF984" s="25"/>
      <c r="GG984" s="25"/>
      <c r="GH984" s="25"/>
      <c r="GI984" s="25"/>
      <c r="GJ984" s="25"/>
      <c r="GK984" s="25"/>
      <c r="GL984" s="25"/>
      <c r="GM984" s="25"/>
      <c r="GN984" s="25"/>
      <c r="GO984" s="25"/>
      <c r="GP984" s="25"/>
      <c r="GQ984" s="25"/>
      <c r="GR984" s="25"/>
      <c r="GS984" s="25"/>
      <c r="GT984" s="25"/>
      <c r="GU984" s="25"/>
      <c r="GV984" s="25"/>
      <c r="GW984" s="25"/>
      <c r="GX984" s="25"/>
      <c r="GY984" s="25"/>
      <c r="GZ984" s="25"/>
      <c r="HA984" s="25"/>
      <c r="HB984" s="25"/>
      <c r="HC984" s="25"/>
      <c r="HD984" s="25"/>
      <c r="HE984" s="25"/>
      <c r="HF984" s="25"/>
      <c r="HG984" s="25"/>
      <c r="HH984" s="25"/>
      <c r="HI984" s="25"/>
      <c r="HJ984" s="25"/>
      <c r="HK984" s="25"/>
      <c r="HL984" s="25"/>
      <c r="HM984" s="25"/>
      <c r="HN984" s="25"/>
      <c r="HO984" s="25"/>
      <c r="HP984" s="25"/>
      <c r="HQ984" s="25"/>
      <c r="HR984" s="25"/>
      <c r="HS984" s="25"/>
      <c r="HT984" s="25"/>
      <c r="HU984" s="25"/>
      <c r="HV984" s="25"/>
      <c r="HW984" s="25"/>
      <c r="HX984" s="25"/>
      <c r="HY984" s="25"/>
      <c r="HZ984" s="25"/>
      <c r="IA984" s="25"/>
      <c r="IB984" s="25"/>
      <c r="IC984" s="25"/>
      <c r="ID984" s="25"/>
      <c r="IE984" s="25"/>
      <c r="IF984" s="25"/>
      <c r="IG984" s="25"/>
      <c r="IH984" s="25"/>
      <c r="II984" s="25"/>
      <c r="IJ984" s="25"/>
      <c r="IK984" s="25"/>
      <c r="IL984" s="25"/>
      <c r="IM984" s="25"/>
      <c r="IN984" s="25"/>
      <c r="IO984" s="25"/>
      <c r="IP984" s="25"/>
      <c r="IQ984" s="25"/>
      <c r="IR984" s="25"/>
      <c r="IS984" s="25"/>
      <c r="IT984" s="25"/>
      <c r="IU984" s="25"/>
      <c r="IV984" s="25"/>
    </row>
    <row r="985" spans="8:256"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  <c r="CI985" s="25"/>
      <c r="CJ985" s="25"/>
      <c r="CK985" s="25"/>
      <c r="CL985" s="25"/>
      <c r="CM985" s="25"/>
      <c r="CN985" s="25"/>
      <c r="CO985" s="25"/>
      <c r="CP985" s="25"/>
      <c r="CQ985" s="25"/>
      <c r="CR985" s="25"/>
      <c r="CS985" s="25"/>
      <c r="CT985" s="25"/>
      <c r="CU985" s="25"/>
      <c r="CV985" s="25"/>
      <c r="CW985" s="25"/>
      <c r="CX985" s="25"/>
      <c r="CY985" s="25"/>
      <c r="CZ985" s="25"/>
      <c r="DA985" s="25"/>
      <c r="DB985" s="25"/>
      <c r="DC985" s="25"/>
      <c r="DD985" s="25"/>
      <c r="DE985" s="25"/>
      <c r="DF985" s="25"/>
      <c r="DG985" s="25"/>
      <c r="DH985" s="25"/>
      <c r="DI985" s="25"/>
      <c r="DJ985" s="25"/>
      <c r="DK985" s="25"/>
      <c r="DL985" s="25"/>
      <c r="DM985" s="25"/>
      <c r="DN985" s="25"/>
      <c r="DO985" s="25"/>
      <c r="DP985" s="25"/>
      <c r="DQ985" s="25"/>
      <c r="DR985" s="25"/>
      <c r="DS985" s="25"/>
      <c r="DT985" s="25"/>
      <c r="DU985" s="25"/>
      <c r="DV985" s="25"/>
      <c r="DW985" s="25"/>
      <c r="DX985" s="25"/>
      <c r="DY985" s="25"/>
      <c r="DZ985" s="25"/>
      <c r="EA985" s="25"/>
      <c r="EB985" s="25"/>
      <c r="EC985" s="25"/>
      <c r="ED985" s="25"/>
      <c r="EE985" s="25"/>
      <c r="EF985" s="25"/>
      <c r="EG985" s="25"/>
      <c r="EH985" s="25"/>
      <c r="EI985" s="25"/>
      <c r="EJ985" s="25"/>
      <c r="EK985" s="25"/>
      <c r="EL985" s="25"/>
      <c r="EM985" s="25"/>
      <c r="EN985" s="25"/>
      <c r="EO985" s="25"/>
      <c r="EP985" s="25"/>
      <c r="EQ985" s="25"/>
      <c r="ER985" s="25"/>
      <c r="ES985" s="25"/>
      <c r="ET985" s="25"/>
      <c r="EU985" s="25"/>
      <c r="EV985" s="25"/>
      <c r="EW985" s="25"/>
      <c r="EX985" s="25"/>
      <c r="EY985" s="25"/>
      <c r="EZ985" s="25"/>
      <c r="FA985" s="25"/>
      <c r="FB985" s="25"/>
      <c r="FC985" s="25"/>
      <c r="FD985" s="25"/>
      <c r="FE985" s="25"/>
      <c r="FF985" s="25"/>
      <c r="FG985" s="25"/>
      <c r="FH985" s="25"/>
      <c r="FI985" s="25"/>
      <c r="FJ985" s="25"/>
      <c r="FK985" s="25"/>
      <c r="FL985" s="25"/>
      <c r="FM985" s="25"/>
      <c r="FN985" s="25"/>
      <c r="FO985" s="25"/>
      <c r="FP985" s="25"/>
      <c r="FQ985" s="25"/>
      <c r="FR985" s="25"/>
      <c r="FS985" s="25"/>
      <c r="FT985" s="25"/>
      <c r="FU985" s="25"/>
      <c r="FV985" s="25"/>
      <c r="FW985" s="25"/>
      <c r="FX985" s="25"/>
      <c r="FY985" s="25"/>
      <c r="FZ985" s="25"/>
      <c r="GA985" s="25"/>
      <c r="GB985" s="25"/>
      <c r="GC985" s="25"/>
      <c r="GD985" s="25"/>
      <c r="GE985" s="25"/>
      <c r="GF985" s="25"/>
      <c r="GG985" s="25"/>
      <c r="GH985" s="25"/>
      <c r="GI985" s="25"/>
      <c r="GJ985" s="25"/>
      <c r="GK985" s="25"/>
      <c r="GL985" s="25"/>
      <c r="GM985" s="25"/>
      <c r="GN985" s="25"/>
      <c r="GO985" s="25"/>
      <c r="GP985" s="25"/>
      <c r="GQ985" s="25"/>
      <c r="GR985" s="25"/>
      <c r="GS985" s="25"/>
      <c r="GT985" s="25"/>
      <c r="GU985" s="25"/>
      <c r="GV985" s="25"/>
      <c r="GW985" s="25"/>
      <c r="GX985" s="25"/>
      <c r="GY985" s="25"/>
      <c r="GZ985" s="25"/>
      <c r="HA985" s="25"/>
      <c r="HB985" s="25"/>
      <c r="HC985" s="25"/>
      <c r="HD985" s="25"/>
      <c r="HE985" s="25"/>
      <c r="HF985" s="25"/>
      <c r="HG985" s="25"/>
      <c r="HH985" s="25"/>
      <c r="HI985" s="25"/>
      <c r="HJ985" s="25"/>
      <c r="HK985" s="25"/>
      <c r="HL985" s="25"/>
      <c r="HM985" s="25"/>
      <c r="HN985" s="25"/>
      <c r="HO985" s="25"/>
      <c r="HP985" s="25"/>
      <c r="HQ985" s="25"/>
      <c r="HR985" s="25"/>
      <c r="HS985" s="25"/>
      <c r="HT985" s="25"/>
      <c r="HU985" s="25"/>
      <c r="HV985" s="25"/>
      <c r="HW985" s="25"/>
      <c r="HX985" s="25"/>
      <c r="HY985" s="25"/>
      <c r="HZ985" s="25"/>
      <c r="IA985" s="25"/>
      <c r="IB985" s="25"/>
      <c r="IC985" s="25"/>
      <c r="ID985" s="25"/>
      <c r="IE985" s="25"/>
      <c r="IF985" s="25"/>
      <c r="IG985" s="25"/>
      <c r="IH985" s="25"/>
      <c r="II985" s="25"/>
      <c r="IJ985" s="25"/>
      <c r="IK985" s="25"/>
      <c r="IL985" s="25"/>
      <c r="IM985" s="25"/>
      <c r="IN985" s="25"/>
      <c r="IO985" s="25"/>
      <c r="IP985" s="25"/>
      <c r="IQ985" s="25"/>
      <c r="IR985" s="25"/>
      <c r="IS985" s="25"/>
      <c r="IT985" s="25"/>
      <c r="IU985" s="25"/>
      <c r="IV985" s="25"/>
    </row>
    <row r="986" spans="8:256"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  <c r="CI986" s="25"/>
      <c r="CJ986" s="25"/>
      <c r="CK986" s="25"/>
      <c r="CL986" s="25"/>
      <c r="CM986" s="25"/>
      <c r="CN986" s="25"/>
      <c r="CO986" s="25"/>
      <c r="CP986" s="25"/>
      <c r="CQ986" s="25"/>
      <c r="CR986" s="25"/>
      <c r="CS986" s="25"/>
      <c r="CT986" s="25"/>
      <c r="CU986" s="25"/>
      <c r="CV986" s="25"/>
      <c r="CW986" s="25"/>
      <c r="CX986" s="25"/>
      <c r="CY986" s="25"/>
      <c r="CZ986" s="25"/>
      <c r="DA986" s="25"/>
      <c r="DB986" s="25"/>
      <c r="DC986" s="25"/>
      <c r="DD986" s="25"/>
      <c r="DE986" s="25"/>
      <c r="DF986" s="25"/>
      <c r="DG986" s="25"/>
      <c r="DH986" s="25"/>
      <c r="DI986" s="25"/>
      <c r="DJ986" s="25"/>
      <c r="DK986" s="25"/>
      <c r="DL986" s="25"/>
      <c r="DM986" s="25"/>
      <c r="DN986" s="25"/>
      <c r="DO986" s="25"/>
      <c r="DP986" s="25"/>
      <c r="DQ986" s="25"/>
      <c r="DR986" s="25"/>
      <c r="DS986" s="25"/>
      <c r="DT986" s="25"/>
      <c r="DU986" s="25"/>
      <c r="DV986" s="25"/>
      <c r="DW986" s="25"/>
      <c r="DX986" s="25"/>
      <c r="DY986" s="25"/>
      <c r="DZ986" s="25"/>
      <c r="EA986" s="25"/>
      <c r="EB986" s="25"/>
      <c r="EC986" s="25"/>
      <c r="ED986" s="25"/>
      <c r="EE986" s="25"/>
      <c r="EF986" s="25"/>
      <c r="EG986" s="25"/>
      <c r="EH986" s="25"/>
      <c r="EI986" s="25"/>
      <c r="EJ986" s="25"/>
      <c r="EK986" s="25"/>
      <c r="EL986" s="25"/>
      <c r="EM986" s="25"/>
      <c r="EN986" s="25"/>
      <c r="EO986" s="25"/>
      <c r="EP986" s="25"/>
      <c r="EQ986" s="25"/>
      <c r="ER986" s="25"/>
      <c r="ES986" s="25"/>
      <c r="ET986" s="25"/>
      <c r="EU986" s="25"/>
      <c r="EV986" s="25"/>
      <c r="EW986" s="25"/>
      <c r="EX986" s="25"/>
      <c r="EY986" s="25"/>
      <c r="EZ986" s="25"/>
      <c r="FA986" s="25"/>
      <c r="FB986" s="25"/>
      <c r="FC986" s="25"/>
      <c r="FD986" s="25"/>
      <c r="FE986" s="25"/>
      <c r="FF986" s="25"/>
      <c r="FG986" s="25"/>
      <c r="FH986" s="25"/>
      <c r="FI986" s="25"/>
      <c r="FJ986" s="25"/>
      <c r="FK986" s="25"/>
      <c r="FL986" s="25"/>
      <c r="FM986" s="25"/>
      <c r="FN986" s="25"/>
      <c r="FO986" s="25"/>
      <c r="FP986" s="25"/>
      <c r="FQ986" s="25"/>
      <c r="FR986" s="25"/>
      <c r="FS986" s="25"/>
      <c r="FT986" s="25"/>
      <c r="FU986" s="25"/>
      <c r="FV986" s="25"/>
      <c r="FW986" s="25"/>
      <c r="FX986" s="25"/>
      <c r="FY986" s="25"/>
      <c r="FZ986" s="25"/>
      <c r="GA986" s="25"/>
      <c r="GB986" s="25"/>
      <c r="GC986" s="25"/>
      <c r="GD986" s="25"/>
      <c r="GE986" s="25"/>
      <c r="GF986" s="25"/>
      <c r="GG986" s="25"/>
      <c r="GH986" s="25"/>
      <c r="GI986" s="25"/>
      <c r="GJ986" s="25"/>
      <c r="GK986" s="25"/>
      <c r="GL986" s="25"/>
      <c r="GM986" s="25"/>
      <c r="GN986" s="25"/>
      <c r="GO986" s="25"/>
      <c r="GP986" s="25"/>
      <c r="GQ986" s="25"/>
      <c r="GR986" s="25"/>
      <c r="GS986" s="25"/>
      <c r="GT986" s="25"/>
      <c r="GU986" s="25"/>
      <c r="GV986" s="25"/>
      <c r="GW986" s="25"/>
      <c r="GX986" s="25"/>
      <c r="GY986" s="25"/>
      <c r="GZ986" s="25"/>
      <c r="HA986" s="25"/>
      <c r="HB986" s="25"/>
      <c r="HC986" s="25"/>
      <c r="HD986" s="25"/>
      <c r="HE986" s="25"/>
      <c r="HF986" s="25"/>
      <c r="HG986" s="25"/>
      <c r="HH986" s="25"/>
      <c r="HI986" s="25"/>
      <c r="HJ986" s="25"/>
      <c r="HK986" s="25"/>
      <c r="HL986" s="25"/>
      <c r="HM986" s="25"/>
      <c r="HN986" s="25"/>
      <c r="HO986" s="25"/>
      <c r="HP986" s="25"/>
      <c r="HQ986" s="25"/>
      <c r="HR986" s="25"/>
      <c r="HS986" s="25"/>
      <c r="HT986" s="25"/>
      <c r="HU986" s="25"/>
      <c r="HV986" s="25"/>
      <c r="HW986" s="25"/>
      <c r="HX986" s="25"/>
      <c r="HY986" s="25"/>
      <c r="HZ986" s="25"/>
      <c r="IA986" s="25"/>
      <c r="IB986" s="25"/>
      <c r="IC986" s="25"/>
      <c r="ID986" s="25"/>
      <c r="IE986" s="25"/>
      <c r="IF986" s="25"/>
      <c r="IG986" s="25"/>
      <c r="IH986" s="25"/>
      <c r="II986" s="25"/>
      <c r="IJ986" s="25"/>
      <c r="IK986" s="25"/>
      <c r="IL986" s="25"/>
      <c r="IM986" s="25"/>
      <c r="IN986" s="25"/>
      <c r="IO986" s="25"/>
      <c r="IP986" s="25"/>
      <c r="IQ986" s="25"/>
      <c r="IR986" s="25"/>
      <c r="IS986" s="25"/>
      <c r="IT986" s="25"/>
      <c r="IU986" s="25"/>
      <c r="IV986" s="25"/>
    </row>
    <row r="987" spans="8:256"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  <c r="CI987" s="25"/>
      <c r="CJ987" s="25"/>
      <c r="CK987" s="25"/>
      <c r="CL987" s="25"/>
      <c r="CM987" s="25"/>
      <c r="CN987" s="25"/>
      <c r="CO987" s="25"/>
      <c r="CP987" s="25"/>
      <c r="CQ987" s="25"/>
      <c r="CR987" s="25"/>
      <c r="CS987" s="25"/>
      <c r="CT987" s="25"/>
      <c r="CU987" s="25"/>
      <c r="CV987" s="25"/>
      <c r="CW987" s="25"/>
      <c r="CX987" s="25"/>
      <c r="CY987" s="25"/>
      <c r="CZ987" s="25"/>
      <c r="DA987" s="25"/>
      <c r="DB987" s="25"/>
      <c r="DC987" s="25"/>
      <c r="DD987" s="25"/>
      <c r="DE987" s="25"/>
      <c r="DF987" s="25"/>
      <c r="DG987" s="25"/>
      <c r="DH987" s="25"/>
      <c r="DI987" s="25"/>
      <c r="DJ987" s="25"/>
      <c r="DK987" s="25"/>
      <c r="DL987" s="25"/>
      <c r="DM987" s="25"/>
      <c r="DN987" s="25"/>
      <c r="DO987" s="25"/>
      <c r="DP987" s="25"/>
      <c r="DQ987" s="25"/>
      <c r="DR987" s="25"/>
      <c r="DS987" s="25"/>
      <c r="DT987" s="25"/>
      <c r="DU987" s="25"/>
      <c r="DV987" s="25"/>
      <c r="DW987" s="25"/>
      <c r="DX987" s="25"/>
      <c r="DY987" s="25"/>
      <c r="DZ987" s="25"/>
      <c r="EA987" s="25"/>
      <c r="EB987" s="25"/>
      <c r="EC987" s="25"/>
      <c r="ED987" s="25"/>
      <c r="EE987" s="25"/>
      <c r="EF987" s="25"/>
      <c r="EG987" s="25"/>
      <c r="EH987" s="25"/>
      <c r="EI987" s="25"/>
      <c r="EJ987" s="25"/>
      <c r="EK987" s="25"/>
      <c r="EL987" s="25"/>
      <c r="EM987" s="25"/>
      <c r="EN987" s="25"/>
      <c r="EO987" s="25"/>
      <c r="EP987" s="25"/>
      <c r="EQ987" s="25"/>
      <c r="ER987" s="25"/>
      <c r="ES987" s="25"/>
      <c r="ET987" s="25"/>
      <c r="EU987" s="25"/>
      <c r="EV987" s="25"/>
      <c r="EW987" s="25"/>
      <c r="EX987" s="25"/>
      <c r="EY987" s="25"/>
      <c r="EZ987" s="25"/>
      <c r="FA987" s="25"/>
      <c r="FB987" s="25"/>
      <c r="FC987" s="25"/>
      <c r="FD987" s="25"/>
      <c r="FE987" s="25"/>
      <c r="FF987" s="25"/>
      <c r="FG987" s="25"/>
      <c r="FH987" s="25"/>
      <c r="FI987" s="25"/>
      <c r="FJ987" s="25"/>
      <c r="FK987" s="25"/>
      <c r="FL987" s="25"/>
      <c r="FM987" s="25"/>
      <c r="FN987" s="25"/>
      <c r="FO987" s="25"/>
      <c r="FP987" s="25"/>
      <c r="FQ987" s="25"/>
      <c r="FR987" s="25"/>
      <c r="FS987" s="25"/>
      <c r="FT987" s="25"/>
      <c r="FU987" s="25"/>
      <c r="FV987" s="25"/>
      <c r="FW987" s="25"/>
      <c r="FX987" s="25"/>
      <c r="FY987" s="25"/>
      <c r="FZ987" s="25"/>
      <c r="GA987" s="25"/>
      <c r="GB987" s="25"/>
      <c r="GC987" s="25"/>
      <c r="GD987" s="25"/>
      <c r="GE987" s="25"/>
      <c r="GF987" s="25"/>
      <c r="GG987" s="25"/>
      <c r="GH987" s="25"/>
      <c r="GI987" s="25"/>
      <c r="GJ987" s="25"/>
      <c r="GK987" s="25"/>
      <c r="GL987" s="25"/>
      <c r="GM987" s="25"/>
      <c r="GN987" s="25"/>
      <c r="GO987" s="25"/>
      <c r="GP987" s="25"/>
      <c r="GQ987" s="25"/>
      <c r="GR987" s="25"/>
      <c r="GS987" s="25"/>
      <c r="GT987" s="25"/>
      <c r="GU987" s="25"/>
      <c r="GV987" s="25"/>
      <c r="GW987" s="25"/>
      <c r="GX987" s="25"/>
      <c r="GY987" s="25"/>
      <c r="GZ987" s="25"/>
      <c r="HA987" s="25"/>
      <c r="HB987" s="25"/>
      <c r="HC987" s="25"/>
      <c r="HD987" s="25"/>
      <c r="HE987" s="25"/>
      <c r="HF987" s="25"/>
      <c r="HG987" s="25"/>
      <c r="HH987" s="25"/>
      <c r="HI987" s="25"/>
      <c r="HJ987" s="25"/>
      <c r="HK987" s="25"/>
      <c r="HL987" s="25"/>
      <c r="HM987" s="25"/>
      <c r="HN987" s="25"/>
      <c r="HO987" s="25"/>
      <c r="HP987" s="25"/>
      <c r="HQ987" s="25"/>
      <c r="HR987" s="25"/>
      <c r="HS987" s="25"/>
      <c r="HT987" s="25"/>
      <c r="HU987" s="25"/>
      <c r="HV987" s="25"/>
      <c r="HW987" s="25"/>
      <c r="HX987" s="25"/>
      <c r="HY987" s="25"/>
      <c r="HZ987" s="25"/>
      <c r="IA987" s="25"/>
      <c r="IB987" s="25"/>
      <c r="IC987" s="25"/>
      <c r="ID987" s="25"/>
      <c r="IE987" s="25"/>
      <c r="IF987" s="25"/>
      <c r="IG987" s="25"/>
      <c r="IH987" s="25"/>
      <c r="II987" s="25"/>
      <c r="IJ987" s="25"/>
      <c r="IK987" s="25"/>
      <c r="IL987" s="25"/>
      <c r="IM987" s="25"/>
      <c r="IN987" s="25"/>
      <c r="IO987" s="25"/>
      <c r="IP987" s="25"/>
      <c r="IQ987" s="25"/>
      <c r="IR987" s="25"/>
      <c r="IS987" s="25"/>
      <c r="IT987" s="25"/>
      <c r="IU987" s="25"/>
      <c r="IV987" s="25"/>
    </row>
    <row r="988" spans="8:256">
      <c r="H988" s="84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  <c r="CZ988" s="25"/>
      <c r="DA988" s="25"/>
      <c r="DB988" s="25"/>
      <c r="DC988" s="25"/>
      <c r="DD988" s="25"/>
      <c r="DE988" s="25"/>
      <c r="DF988" s="25"/>
      <c r="DG988" s="25"/>
      <c r="DH988" s="25"/>
      <c r="DI988" s="25"/>
      <c r="DJ988" s="25"/>
      <c r="DK988" s="25"/>
      <c r="DL988" s="25"/>
      <c r="DM988" s="25"/>
      <c r="DN988" s="25"/>
      <c r="DO988" s="25"/>
      <c r="DP988" s="25"/>
      <c r="DQ988" s="25"/>
      <c r="DR988" s="25"/>
      <c r="DS988" s="25"/>
      <c r="DT988" s="25"/>
      <c r="DU988" s="25"/>
      <c r="DV988" s="25"/>
      <c r="DW988" s="25"/>
      <c r="DX988" s="25"/>
      <c r="DY988" s="25"/>
      <c r="DZ988" s="25"/>
      <c r="EA988" s="25"/>
      <c r="EB988" s="25"/>
      <c r="EC988" s="25"/>
      <c r="ED988" s="25"/>
      <c r="EE988" s="25"/>
      <c r="EF988" s="25"/>
      <c r="EG988" s="25"/>
      <c r="EH988" s="25"/>
      <c r="EI988" s="25"/>
      <c r="EJ988" s="25"/>
      <c r="EK988" s="25"/>
      <c r="EL988" s="25"/>
      <c r="EM988" s="25"/>
      <c r="EN988" s="25"/>
      <c r="EO988" s="25"/>
      <c r="EP988" s="25"/>
      <c r="EQ988" s="25"/>
      <c r="ER988" s="25"/>
      <c r="ES988" s="25"/>
      <c r="ET988" s="25"/>
      <c r="EU988" s="25"/>
      <c r="EV988" s="25"/>
      <c r="EW988" s="25"/>
      <c r="EX988" s="25"/>
      <c r="EY988" s="25"/>
      <c r="EZ988" s="25"/>
      <c r="FA988" s="25"/>
      <c r="FB988" s="25"/>
      <c r="FC988" s="25"/>
      <c r="FD988" s="25"/>
      <c r="FE988" s="25"/>
      <c r="FF988" s="25"/>
      <c r="FG988" s="25"/>
      <c r="FH988" s="25"/>
      <c r="FI988" s="25"/>
      <c r="FJ988" s="25"/>
      <c r="FK988" s="25"/>
      <c r="FL988" s="25"/>
      <c r="FM988" s="25"/>
      <c r="FN988" s="25"/>
      <c r="FO988" s="25"/>
      <c r="FP988" s="25"/>
      <c r="FQ988" s="25"/>
      <c r="FR988" s="25"/>
      <c r="FS988" s="25"/>
      <c r="FT988" s="25"/>
      <c r="FU988" s="25"/>
      <c r="FV988" s="25"/>
      <c r="FW988" s="25"/>
      <c r="FX988" s="25"/>
      <c r="FY988" s="25"/>
      <c r="FZ988" s="25"/>
      <c r="GA988" s="25"/>
      <c r="GB988" s="25"/>
      <c r="GC988" s="25"/>
      <c r="GD988" s="25"/>
      <c r="GE988" s="25"/>
      <c r="GF988" s="25"/>
      <c r="GG988" s="25"/>
      <c r="GH988" s="25"/>
      <c r="GI988" s="25"/>
      <c r="GJ988" s="25"/>
      <c r="GK988" s="25"/>
      <c r="GL988" s="25"/>
      <c r="GM988" s="25"/>
      <c r="GN988" s="25"/>
      <c r="GO988" s="25"/>
      <c r="GP988" s="25"/>
      <c r="GQ988" s="25"/>
      <c r="GR988" s="25"/>
      <c r="GS988" s="25"/>
      <c r="GT988" s="25"/>
      <c r="GU988" s="25"/>
      <c r="GV988" s="25"/>
      <c r="GW988" s="25"/>
      <c r="GX988" s="25"/>
      <c r="GY988" s="25"/>
      <c r="GZ988" s="25"/>
      <c r="HA988" s="25"/>
      <c r="HB988" s="25"/>
      <c r="HC988" s="25"/>
      <c r="HD988" s="25"/>
      <c r="HE988" s="25"/>
      <c r="HF988" s="25"/>
      <c r="HG988" s="25"/>
      <c r="HH988" s="25"/>
      <c r="HI988" s="25"/>
      <c r="HJ988" s="25"/>
      <c r="HK988" s="25"/>
      <c r="HL988" s="25"/>
      <c r="HM988" s="25"/>
      <c r="HN988" s="25"/>
      <c r="HO988" s="25"/>
      <c r="HP988" s="25"/>
      <c r="HQ988" s="25"/>
      <c r="HR988" s="25"/>
      <c r="HS988" s="25"/>
      <c r="HT988" s="25"/>
      <c r="HU988" s="25"/>
      <c r="HV988" s="25"/>
      <c r="HW988" s="25"/>
      <c r="HX988" s="25"/>
      <c r="HY988" s="25"/>
      <c r="HZ988" s="25"/>
      <c r="IA988" s="25"/>
      <c r="IB988" s="25"/>
      <c r="IC988" s="25"/>
      <c r="ID988" s="25"/>
      <c r="IE988" s="25"/>
      <c r="IF988" s="25"/>
      <c r="IG988" s="25"/>
      <c r="IH988" s="25"/>
      <c r="II988" s="25"/>
      <c r="IJ988" s="25"/>
      <c r="IK988" s="25"/>
      <c r="IL988" s="25"/>
      <c r="IM988" s="25"/>
      <c r="IN988" s="25"/>
      <c r="IO988" s="25"/>
      <c r="IP988" s="25"/>
      <c r="IQ988" s="25"/>
      <c r="IR988" s="25"/>
      <c r="IS988" s="25"/>
      <c r="IT988" s="25"/>
      <c r="IU988" s="25"/>
      <c r="IV988" s="25"/>
    </row>
    <row r="989" spans="8:256"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  <c r="CI989" s="25"/>
      <c r="CJ989" s="25"/>
      <c r="CK989" s="25"/>
      <c r="CL989" s="25"/>
      <c r="CM989" s="25"/>
      <c r="CN989" s="25"/>
      <c r="CO989" s="25"/>
      <c r="CP989" s="25"/>
      <c r="CQ989" s="25"/>
      <c r="CR989" s="25"/>
      <c r="CS989" s="25"/>
      <c r="CT989" s="25"/>
      <c r="CU989" s="25"/>
      <c r="CV989" s="25"/>
      <c r="CW989" s="25"/>
      <c r="CX989" s="25"/>
      <c r="CY989" s="25"/>
      <c r="CZ989" s="25"/>
      <c r="DA989" s="25"/>
      <c r="DB989" s="25"/>
      <c r="DC989" s="25"/>
      <c r="DD989" s="25"/>
      <c r="DE989" s="25"/>
      <c r="DF989" s="25"/>
      <c r="DG989" s="25"/>
      <c r="DH989" s="25"/>
      <c r="DI989" s="25"/>
      <c r="DJ989" s="25"/>
      <c r="DK989" s="25"/>
      <c r="DL989" s="25"/>
      <c r="DM989" s="25"/>
      <c r="DN989" s="25"/>
      <c r="DO989" s="25"/>
      <c r="DP989" s="25"/>
      <c r="DQ989" s="25"/>
      <c r="DR989" s="25"/>
      <c r="DS989" s="25"/>
      <c r="DT989" s="25"/>
      <c r="DU989" s="25"/>
      <c r="DV989" s="25"/>
      <c r="DW989" s="25"/>
      <c r="DX989" s="25"/>
      <c r="DY989" s="25"/>
      <c r="DZ989" s="25"/>
      <c r="EA989" s="25"/>
      <c r="EB989" s="25"/>
      <c r="EC989" s="25"/>
      <c r="ED989" s="25"/>
      <c r="EE989" s="25"/>
      <c r="EF989" s="25"/>
      <c r="EG989" s="25"/>
      <c r="EH989" s="25"/>
      <c r="EI989" s="25"/>
      <c r="EJ989" s="25"/>
      <c r="EK989" s="25"/>
      <c r="EL989" s="25"/>
      <c r="EM989" s="25"/>
      <c r="EN989" s="25"/>
      <c r="EO989" s="25"/>
      <c r="EP989" s="25"/>
      <c r="EQ989" s="25"/>
      <c r="ER989" s="25"/>
      <c r="ES989" s="25"/>
      <c r="ET989" s="25"/>
      <c r="EU989" s="25"/>
      <c r="EV989" s="25"/>
      <c r="EW989" s="25"/>
      <c r="EX989" s="25"/>
      <c r="EY989" s="25"/>
      <c r="EZ989" s="25"/>
      <c r="FA989" s="25"/>
      <c r="FB989" s="25"/>
      <c r="FC989" s="25"/>
      <c r="FD989" s="25"/>
      <c r="FE989" s="25"/>
      <c r="FF989" s="25"/>
      <c r="FG989" s="25"/>
      <c r="FH989" s="25"/>
      <c r="FI989" s="25"/>
      <c r="FJ989" s="25"/>
      <c r="FK989" s="25"/>
      <c r="FL989" s="25"/>
      <c r="FM989" s="25"/>
      <c r="FN989" s="25"/>
      <c r="FO989" s="25"/>
      <c r="FP989" s="25"/>
      <c r="FQ989" s="25"/>
      <c r="FR989" s="25"/>
      <c r="FS989" s="25"/>
      <c r="FT989" s="25"/>
      <c r="FU989" s="25"/>
      <c r="FV989" s="25"/>
      <c r="FW989" s="25"/>
      <c r="FX989" s="25"/>
      <c r="FY989" s="25"/>
      <c r="FZ989" s="25"/>
      <c r="GA989" s="25"/>
      <c r="GB989" s="25"/>
      <c r="GC989" s="25"/>
      <c r="GD989" s="25"/>
      <c r="GE989" s="25"/>
      <c r="GF989" s="25"/>
      <c r="GG989" s="25"/>
      <c r="GH989" s="25"/>
      <c r="GI989" s="25"/>
      <c r="GJ989" s="25"/>
      <c r="GK989" s="25"/>
      <c r="GL989" s="25"/>
      <c r="GM989" s="25"/>
      <c r="GN989" s="25"/>
      <c r="GO989" s="25"/>
      <c r="GP989" s="25"/>
      <c r="GQ989" s="25"/>
      <c r="GR989" s="25"/>
      <c r="GS989" s="25"/>
      <c r="GT989" s="25"/>
      <c r="GU989" s="25"/>
      <c r="GV989" s="25"/>
      <c r="GW989" s="25"/>
      <c r="GX989" s="25"/>
      <c r="GY989" s="25"/>
      <c r="GZ989" s="25"/>
      <c r="HA989" s="25"/>
      <c r="HB989" s="25"/>
      <c r="HC989" s="25"/>
      <c r="HD989" s="25"/>
      <c r="HE989" s="25"/>
      <c r="HF989" s="25"/>
      <c r="HG989" s="25"/>
      <c r="HH989" s="25"/>
      <c r="HI989" s="25"/>
      <c r="HJ989" s="25"/>
      <c r="HK989" s="25"/>
      <c r="HL989" s="25"/>
      <c r="HM989" s="25"/>
      <c r="HN989" s="25"/>
      <c r="HO989" s="25"/>
      <c r="HP989" s="25"/>
      <c r="HQ989" s="25"/>
      <c r="HR989" s="25"/>
      <c r="HS989" s="25"/>
      <c r="HT989" s="25"/>
      <c r="HU989" s="25"/>
      <c r="HV989" s="25"/>
      <c r="HW989" s="25"/>
      <c r="HX989" s="25"/>
      <c r="HY989" s="25"/>
      <c r="HZ989" s="25"/>
      <c r="IA989" s="25"/>
      <c r="IB989" s="25"/>
      <c r="IC989" s="25"/>
      <c r="ID989" s="25"/>
      <c r="IE989" s="25"/>
      <c r="IF989" s="25"/>
      <c r="IG989" s="25"/>
      <c r="IH989" s="25"/>
      <c r="II989" s="25"/>
      <c r="IJ989" s="25"/>
      <c r="IK989" s="25"/>
      <c r="IL989" s="25"/>
      <c r="IM989" s="25"/>
      <c r="IN989" s="25"/>
      <c r="IO989" s="25"/>
      <c r="IP989" s="25"/>
      <c r="IQ989" s="25"/>
      <c r="IR989" s="25"/>
      <c r="IS989" s="25"/>
      <c r="IT989" s="25"/>
      <c r="IU989" s="25"/>
      <c r="IV989" s="25"/>
    </row>
    <row r="990" spans="8:256"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  <c r="CI990" s="25"/>
      <c r="CJ990" s="25"/>
      <c r="CK990" s="25"/>
      <c r="CL990" s="25"/>
      <c r="CM990" s="25"/>
      <c r="CN990" s="25"/>
      <c r="CO990" s="25"/>
      <c r="CP990" s="25"/>
      <c r="CQ990" s="25"/>
      <c r="CR990" s="25"/>
      <c r="CS990" s="25"/>
      <c r="CT990" s="25"/>
      <c r="CU990" s="25"/>
      <c r="CV990" s="25"/>
      <c r="CW990" s="25"/>
      <c r="CX990" s="25"/>
      <c r="CY990" s="25"/>
      <c r="CZ990" s="25"/>
      <c r="DA990" s="25"/>
      <c r="DB990" s="25"/>
      <c r="DC990" s="25"/>
      <c r="DD990" s="25"/>
      <c r="DE990" s="25"/>
      <c r="DF990" s="25"/>
      <c r="DG990" s="25"/>
      <c r="DH990" s="25"/>
      <c r="DI990" s="25"/>
      <c r="DJ990" s="25"/>
      <c r="DK990" s="25"/>
      <c r="DL990" s="25"/>
      <c r="DM990" s="25"/>
      <c r="DN990" s="25"/>
      <c r="DO990" s="25"/>
      <c r="DP990" s="25"/>
      <c r="DQ990" s="25"/>
      <c r="DR990" s="25"/>
      <c r="DS990" s="25"/>
      <c r="DT990" s="25"/>
      <c r="DU990" s="25"/>
      <c r="DV990" s="25"/>
      <c r="DW990" s="25"/>
      <c r="DX990" s="25"/>
      <c r="DY990" s="25"/>
      <c r="DZ990" s="25"/>
      <c r="EA990" s="25"/>
      <c r="EB990" s="25"/>
      <c r="EC990" s="25"/>
      <c r="ED990" s="25"/>
      <c r="EE990" s="25"/>
      <c r="EF990" s="25"/>
      <c r="EG990" s="25"/>
      <c r="EH990" s="25"/>
      <c r="EI990" s="25"/>
      <c r="EJ990" s="25"/>
      <c r="EK990" s="25"/>
      <c r="EL990" s="25"/>
      <c r="EM990" s="25"/>
      <c r="EN990" s="25"/>
      <c r="EO990" s="25"/>
      <c r="EP990" s="25"/>
      <c r="EQ990" s="25"/>
      <c r="ER990" s="25"/>
      <c r="ES990" s="25"/>
      <c r="ET990" s="25"/>
      <c r="EU990" s="25"/>
      <c r="EV990" s="25"/>
      <c r="EW990" s="25"/>
      <c r="EX990" s="25"/>
      <c r="EY990" s="25"/>
      <c r="EZ990" s="25"/>
      <c r="FA990" s="25"/>
      <c r="FB990" s="25"/>
      <c r="FC990" s="25"/>
      <c r="FD990" s="25"/>
      <c r="FE990" s="25"/>
      <c r="FF990" s="25"/>
      <c r="FG990" s="25"/>
      <c r="FH990" s="25"/>
      <c r="FI990" s="25"/>
      <c r="FJ990" s="25"/>
      <c r="FK990" s="25"/>
      <c r="FL990" s="25"/>
      <c r="FM990" s="25"/>
      <c r="FN990" s="25"/>
      <c r="FO990" s="25"/>
      <c r="FP990" s="25"/>
      <c r="FQ990" s="25"/>
      <c r="FR990" s="25"/>
      <c r="FS990" s="25"/>
      <c r="FT990" s="25"/>
      <c r="FU990" s="25"/>
      <c r="FV990" s="25"/>
      <c r="FW990" s="25"/>
      <c r="FX990" s="25"/>
      <c r="FY990" s="25"/>
      <c r="FZ990" s="25"/>
      <c r="GA990" s="25"/>
      <c r="GB990" s="25"/>
      <c r="GC990" s="25"/>
      <c r="GD990" s="25"/>
      <c r="GE990" s="25"/>
      <c r="GF990" s="25"/>
      <c r="GG990" s="25"/>
      <c r="GH990" s="25"/>
      <c r="GI990" s="25"/>
      <c r="GJ990" s="25"/>
      <c r="GK990" s="25"/>
      <c r="GL990" s="25"/>
      <c r="GM990" s="25"/>
      <c r="GN990" s="25"/>
      <c r="GO990" s="25"/>
      <c r="GP990" s="25"/>
      <c r="GQ990" s="25"/>
      <c r="GR990" s="25"/>
      <c r="GS990" s="25"/>
      <c r="GT990" s="25"/>
      <c r="GU990" s="25"/>
      <c r="GV990" s="25"/>
      <c r="GW990" s="25"/>
      <c r="GX990" s="25"/>
      <c r="GY990" s="25"/>
      <c r="GZ990" s="25"/>
      <c r="HA990" s="25"/>
      <c r="HB990" s="25"/>
      <c r="HC990" s="25"/>
      <c r="HD990" s="25"/>
      <c r="HE990" s="25"/>
      <c r="HF990" s="25"/>
      <c r="HG990" s="25"/>
      <c r="HH990" s="25"/>
      <c r="HI990" s="25"/>
      <c r="HJ990" s="25"/>
      <c r="HK990" s="25"/>
      <c r="HL990" s="25"/>
      <c r="HM990" s="25"/>
      <c r="HN990" s="25"/>
      <c r="HO990" s="25"/>
      <c r="HP990" s="25"/>
      <c r="HQ990" s="25"/>
      <c r="HR990" s="25"/>
      <c r="HS990" s="25"/>
      <c r="HT990" s="25"/>
      <c r="HU990" s="25"/>
      <c r="HV990" s="25"/>
      <c r="HW990" s="25"/>
      <c r="HX990" s="25"/>
      <c r="HY990" s="25"/>
      <c r="HZ990" s="25"/>
      <c r="IA990" s="25"/>
      <c r="IB990" s="25"/>
      <c r="IC990" s="25"/>
      <c r="ID990" s="25"/>
      <c r="IE990" s="25"/>
      <c r="IF990" s="25"/>
      <c r="IG990" s="25"/>
      <c r="IH990" s="25"/>
      <c r="II990" s="25"/>
      <c r="IJ990" s="25"/>
      <c r="IK990" s="25"/>
      <c r="IL990" s="25"/>
      <c r="IM990" s="25"/>
      <c r="IN990" s="25"/>
      <c r="IO990" s="25"/>
      <c r="IP990" s="25"/>
      <c r="IQ990" s="25"/>
      <c r="IR990" s="25"/>
      <c r="IS990" s="25"/>
      <c r="IT990" s="25"/>
      <c r="IU990" s="25"/>
      <c r="IV990" s="25"/>
    </row>
    <row r="991" spans="8:256"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  <c r="CI991" s="25"/>
      <c r="CJ991" s="25"/>
      <c r="CK991" s="25"/>
      <c r="CL991" s="25"/>
      <c r="CM991" s="25"/>
      <c r="CN991" s="25"/>
      <c r="CO991" s="25"/>
      <c r="CP991" s="25"/>
      <c r="CQ991" s="25"/>
      <c r="CR991" s="25"/>
      <c r="CS991" s="25"/>
      <c r="CT991" s="25"/>
      <c r="CU991" s="25"/>
      <c r="CV991" s="25"/>
      <c r="CW991" s="25"/>
      <c r="CX991" s="25"/>
      <c r="CY991" s="25"/>
      <c r="CZ991" s="25"/>
      <c r="DA991" s="25"/>
      <c r="DB991" s="25"/>
      <c r="DC991" s="25"/>
      <c r="DD991" s="25"/>
      <c r="DE991" s="25"/>
      <c r="DF991" s="25"/>
      <c r="DG991" s="25"/>
      <c r="DH991" s="25"/>
      <c r="DI991" s="25"/>
      <c r="DJ991" s="25"/>
      <c r="DK991" s="25"/>
      <c r="DL991" s="25"/>
      <c r="DM991" s="25"/>
      <c r="DN991" s="25"/>
      <c r="DO991" s="25"/>
      <c r="DP991" s="25"/>
      <c r="DQ991" s="25"/>
      <c r="DR991" s="25"/>
      <c r="DS991" s="25"/>
      <c r="DT991" s="25"/>
      <c r="DU991" s="25"/>
      <c r="DV991" s="25"/>
      <c r="DW991" s="25"/>
      <c r="DX991" s="25"/>
      <c r="DY991" s="25"/>
      <c r="DZ991" s="25"/>
      <c r="EA991" s="25"/>
      <c r="EB991" s="25"/>
      <c r="EC991" s="25"/>
      <c r="ED991" s="25"/>
      <c r="EE991" s="25"/>
      <c r="EF991" s="25"/>
      <c r="EG991" s="25"/>
      <c r="EH991" s="25"/>
      <c r="EI991" s="25"/>
      <c r="EJ991" s="25"/>
      <c r="EK991" s="25"/>
      <c r="EL991" s="25"/>
      <c r="EM991" s="25"/>
      <c r="EN991" s="25"/>
      <c r="EO991" s="25"/>
      <c r="EP991" s="25"/>
      <c r="EQ991" s="25"/>
      <c r="ER991" s="25"/>
      <c r="ES991" s="25"/>
      <c r="ET991" s="25"/>
      <c r="EU991" s="25"/>
      <c r="EV991" s="25"/>
      <c r="EW991" s="25"/>
      <c r="EX991" s="25"/>
      <c r="EY991" s="25"/>
      <c r="EZ991" s="25"/>
      <c r="FA991" s="25"/>
      <c r="FB991" s="25"/>
      <c r="FC991" s="25"/>
      <c r="FD991" s="25"/>
      <c r="FE991" s="25"/>
      <c r="FF991" s="25"/>
      <c r="FG991" s="25"/>
      <c r="FH991" s="25"/>
      <c r="FI991" s="25"/>
      <c r="FJ991" s="25"/>
      <c r="FK991" s="25"/>
      <c r="FL991" s="25"/>
      <c r="FM991" s="25"/>
      <c r="FN991" s="25"/>
      <c r="FO991" s="25"/>
      <c r="FP991" s="25"/>
      <c r="FQ991" s="25"/>
      <c r="FR991" s="25"/>
      <c r="FS991" s="25"/>
      <c r="FT991" s="25"/>
      <c r="FU991" s="25"/>
      <c r="FV991" s="25"/>
      <c r="FW991" s="25"/>
      <c r="FX991" s="25"/>
      <c r="FY991" s="25"/>
      <c r="FZ991" s="25"/>
      <c r="GA991" s="25"/>
      <c r="GB991" s="25"/>
      <c r="GC991" s="25"/>
      <c r="GD991" s="25"/>
      <c r="GE991" s="25"/>
      <c r="GF991" s="25"/>
      <c r="GG991" s="25"/>
      <c r="GH991" s="25"/>
      <c r="GI991" s="25"/>
      <c r="GJ991" s="25"/>
      <c r="GK991" s="25"/>
      <c r="GL991" s="25"/>
      <c r="GM991" s="25"/>
      <c r="GN991" s="25"/>
      <c r="GO991" s="25"/>
      <c r="GP991" s="25"/>
      <c r="GQ991" s="25"/>
      <c r="GR991" s="25"/>
      <c r="GS991" s="25"/>
      <c r="GT991" s="25"/>
      <c r="GU991" s="25"/>
      <c r="GV991" s="25"/>
      <c r="GW991" s="25"/>
      <c r="GX991" s="25"/>
      <c r="GY991" s="25"/>
      <c r="GZ991" s="25"/>
      <c r="HA991" s="25"/>
      <c r="HB991" s="25"/>
      <c r="HC991" s="25"/>
      <c r="HD991" s="25"/>
      <c r="HE991" s="25"/>
      <c r="HF991" s="25"/>
      <c r="HG991" s="25"/>
      <c r="HH991" s="25"/>
      <c r="HI991" s="25"/>
      <c r="HJ991" s="25"/>
      <c r="HK991" s="25"/>
      <c r="HL991" s="25"/>
      <c r="HM991" s="25"/>
      <c r="HN991" s="25"/>
      <c r="HO991" s="25"/>
      <c r="HP991" s="25"/>
      <c r="HQ991" s="25"/>
      <c r="HR991" s="25"/>
      <c r="HS991" s="25"/>
      <c r="HT991" s="25"/>
      <c r="HU991" s="25"/>
      <c r="HV991" s="25"/>
      <c r="HW991" s="25"/>
      <c r="HX991" s="25"/>
      <c r="HY991" s="25"/>
      <c r="HZ991" s="25"/>
      <c r="IA991" s="25"/>
      <c r="IB991" s="25"/>
      <c r="IC991" s="25"/>
      <c r="ID991" s="25"/>
      <c r="IE991" s="25"/>
      <c r="IF991" s="25"/>
      <c r="IG991" s="25"/>
      <c r="IH991" s="25"/>
      <c r="II991" s="25"/>
      <c r="IJ991" s="25"/>
      <c r="IK991" s="25"/>
      <c r="IL991" s="25"/>
      <c r="IM991" s="25"/>
      <c r="IN991" s="25"/>
      <c r="IO991" s="25"/>
      <c r="IP991" s="25"/>
      <c r="IQ991" s="25"/>
      <c r="IR991" s="25"/>
      <c r="IS991" s="25"/>
      <c r="IT991" s="25"/>
      <c r="IU991" s="25"/>
      <c r="IV991" s="25"/>
    </row>
    <row r="992" spans="8:256"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  <c r="CI992" s="25"/>
      <c r="CJ992" s="25"/>
      <c r="CK992" s="25"/>
      <c r="CL992" s="25"/>
      <c r="CM992" s="25"/>
      <c r="CN992" s="25"/>
      <c r="CO992" s="25"/>
      <c r="CP992" s="25"/>
      <c r="CQ992" s="25"/>
      <c r="CR992" s="25"/>
      <c r="CS992" s="25"/>
      <c r="CT992" s="25"/>
      <c r="CU992" s="25"/>
      <c r="CV992" s="25"/>
      <c r="CW992" s="25"/>
      <c r="CX992" s="25"/>
      <c r="CY992" s="25"/>
      <c r="CZ992" s="25"/>
      <c r="DA992" s="25"/>
      <c r="DB992" s="25"/>
      <c r="DC992" s="25"/>
      <c r="DD992" s="25"/>
      <c r="DE992" s="25"/>
      <c r="DF992" s="25"/>
      <c r="DG992" s="25"/>
      <c r="DH992" s="25"/>
      <c r="DI992" s="25"/>
      <c r="DJ992" s="25"/>
      <c r="DK992" s="25"/>
      <c r="DL992" s="25"/>
      <c r="DM992" s="25"/>
      <c r="DN992" s="25"/>
      <c r="DO992" s="25"/>
      <c r="DP992" s="25"/>
      <c r="DQ992" s="25"/>
      <c r="DR992" s="25"/>
      <c r="DS992" s="25"/>
      <c r="DT992" s="25"/>
      <c r="DU992" s="25"/>
      <c r="DV992" s="25"/>
      <c r="DW992" s="25"/>
      <c r="DX992" s="25"/>
      <c r="DY992" s="25"/>
      <c r="DZ992" s="25"/>
      <c r="EA992" s="25"/>
      <c r="EB992" s="25"/>
      <c r="EC992" s="25"/>
      <c r="ED992" s="25"/>
      <c r="EE992" s="25"/>
      <c r="EF992" s="25"/>
      <c r="EG992" s="25"/>
      <c r="EH992" s="25"/>
      <c r="EI992" s="25"/>
      <c r="EJ992" s="25"/>
      <c r="EK992" s="25"/>
      <c r="EL992" s="25"/>
      <c r="EM992" s="25"/>
      <c r="EN992" s="25"/>
      <c r="EO992" s="25"/>
      <c r="EP992" s="25"/>
      <c r="EQ992" s="25"/>
      <c r="ER992" s="25"/>
      <c r="ES992" s="25"/>
      <c r="ET992" s="25"/>
      <c r="EU992" s="25"/>
      <c r="EV992" s="25"/>
      <c r="EW992" s="25"/>
      <c r="EX992" s="25"/>
      <c r="EY992" s="25"/>
      <c r="EZ992" s="25"/>
      <c r="FA992" s="25"/>
      <c r="FB992" s="25"/>
      <c r="FC992" s="25"/>
      <c r="FD992" s="25"/>
      <c r="FE992" s="25"/>
      <c r="FF992" s="25"/>
      <c r="FG992" s="25"/>
      <c r="FH992" s="25"/>
      <c r="FI992" s="25"/>
      <c r="FJ992" s="25"/>
      <c r="FK992" s="25"/>
      <c r="FL992" s="25"/>
      <c r="FM992" s="25"/>
      <c r="FN992" s="25"/>
      <c r="FO992" s="25"/>
      <c r="FP992" s="25"/>
      <c r="FQ992" s="25"/>
      <c r="FR992" s="25"/>
      <c r="FS992" s="25"/>
      <c r="FT992" s="25"/>
      <c r="FU992" s="25"/>
      <c r="FV992" s="25"/>
      <c r="FW992" s="25"/>
      <c r="FX992" s="25"/>
      <c r="FY992" s="25"/>
      <c r="FZ992" s="25"/>
      <c r="GA992" s="25"/>
      <c r="GB992" s="25"/>
      <c r="GC992" s="25"/>
      <c r="GD992" s="25"/>
      <c r="GE992" s="25"/>
      <c r="GF992" s="25"/>
      <c r="GG992" s="25"/>
      <c r="GH992" s="25"/>
      <c r="GI992" s="25"/>
      <c r="GJ992" s="25"/>
      <c r="GK992" s="25"/>
      <c r="GL992" s="25"/>
      <c r="GM992" s="25"/>
      <c r="GN992" s="25"/>
      <c r="GO992" s="25"/>
      <c r="GP992" s="25"/>
      <c r="GQ992" s="25"/>
      <c r="GR992" s="25"/>
      <c r="GS992" s="25"/>
      <c r="GT992" s="25"/>
      <c r="GU992" s="25"/>
      <c r="GV992" s="25"/>
      <c r="GW992" s="25"/>
      <c r="GX992" s="25"/>
      <c r="GY992" s="25"/>
      <c r="GZ992" s="25"/>
      <c r="HA992" s="25"/>
      <c r="HB992" s="25"/>
      <c r="HC992" s="25"/>
      <c r="HD992" s="25"/>
      <c r="HE992" s="25"/>
      <c r="HF992" s="25"/>
      <c r="HG992" s="25"/>
      <c r="HH992" s="25"/>
      <c r="HI992" s="25"/>
      <c r="HJ992" s="25"/>
      <c r="HK992" s="25"/>
      <c r="HL992" s="25"/>
      <c r="HM992" s="25"/>
      <c r="HN992" s="25"/>
      <c r="HO992" s="25"/>
      <c r="HP992" s="25"/>
      <c r="HQ992" s="25"/>
      <c r="HR992" s="25"/>
      <c r="HS992" s="25"/>
      <c r="HT992" s="25"/>
      <c r="HU992" s="25"/>
      <c r="HV992" s="25"/>
      <c r="HW992" s="25"/>
      <c r="HX992" s="25"/>
      <c r="HY992" s="25"/>
      <c r="HZ992" s="25"/>
      <c r="IA992" s="25"/>
      <c r="IB992" s="25"/>
      <c r="IC992" s="25"/>
      <c r="ID992" s="25"/>
      <c r="IE992" s="25"/>
      <c r="IF992" s="25"/>
      <c r="IG992" s="25"/>
      <c r="IH992" s="25"/>
      <c r="II992" s="25"/>
      <c r="IJ992" s="25"/>
      <c r="IK992" s="25"/>
      <c r="IL992" s="25"/>
      <c r="IM992" s="25"/>
      <c r="IN992" s="25"/>
      <c r="IO992" s="25"/>
      <c r="IP992" s="25"/>
      <c r="IQ992" s="25"/>
      <c r="IR992" s="25"/>
      <c r="IS992" s="25"/>
      <c r="IT992" s="25"/>
      <c r="IU992" s="25"/>
      <c r="IV992" s="25"/>
    </row>
    <row r="993" spans="14:256"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  <c r="CI993" s="25"/>
      <c r="CJ993" s="25"/>
      <c r="CK993" s="25"/>
      <c r="CL993" s="25"/>
      <c r="CM993" s="25"/>
      <c r="CN993" s="25"/>
      <c r="CO993" s="25"/>
      <c r="CP993" s="25"/>
      <c r="CQ993" s="25"/>
      <c r="CR993" s="25"/>
      <c r="CS993" s="25"/>
      <c r="CT993" s="25"/>
      <c r="CU993" s="25"/>
      <c r="CV993" s="25"/>
      <c r="CW993" s="25"/>
      <c r="CX993" s="25"/>
      <c r="CY993" s="25"/>
      <c r="CZ993" s="25"/>
      <c r="DA993" s="25"/>
      <c r="DB993" s="25"/>
      <c r="DC993" s="25"/>
      <c r="DD993" s="25"/>
      <c r="DE993" s="25"/>
      <c r="DF993" s="25"/>
      <c r="DG993" s="25"/>
      <c r="DH993" s="25"/>
      <c r="DI993" s="25"/>
      <c r="DJ993" s="25"/>
      <c r="DK993" s="25"/>
      <c r="DL993" s="25"/>
      <c r="DM993" s="25"/>
      <c r="DN993" s="25"/>
      <c r="DO993" s="25"/>
      <c r="DP993" s="25"/>
      <c r="DQ993" s="25"/>
      <c r="DR993" s="25"/>
      <c r="DS993" s="25"/>
      <c r="DT993" s="25"/>
      <c r="DU993" s="25"/>
      <c r="DV993" s="25"/>
      <c r="DW993" s="25"/>
      <c r="DX993" s="25"/>
      <c r="DY993" s="25"/>
      <c r="DZ993" s="25"/>
      <c r="EA993" s="25"/>
      <c r="EB993" s="25"/>
      <c r="EC993" s="25"/>
      <c r="ED993" s="25"/>
      <c r="EE993" s="25"/>
      <c r="EF993" s="25"/>
      <c r="EG993" s="25"/>
      <c r="EH993" s="25"/>
      <c r="EI993" s="25"/>
      <c r="EJ993" s="25"/>
      <c r="EK993" s="25"/>
      <c r="EL993" s="25"/>
      <c r="EM993" s="25"/>
      <c r="EN993" s="25"/>
      <c r="EO993" s="25"/>
      <c r="EP993" s="25"/>
      <c r="EQ993" s="25"/>
      <c r="ER993" s="25"/>
      <c r="ES993" s="25"/>
      <c r="ET993" s="25"/>
      <c r="EU993" s="25"/>
      <c r="EV993" s="25"/>
      <c r="EW993" s="25"/>
      <c r="EX993" s="25"/>
      <c r="EY993" s="25"/>
      <c r="EZ993" s="25"/>
      <c r="FA993" s="25"/>
      <c r="FB993" s="25"/>
      <c r="FC993" s="25"/>
      <c r="FD993" s="25"/>
      <c r="FE993" s="25"/>
      <c r="FF993" s="25"/>
      <c r="FG993" s="25"/>
      <c r="FH993" s="25"/>
      <c r="FI993" s="25"/>
      <c r="FJ993" s="25"/>
      <c r="FK993" s="25"/>
      <c r="FL993" s="25"/>
      <c r="FM993" s="25"/>
      <c r="FN993" s="25"/>
      <c r="FO993" s="25"/>
      <c r="FP993" s="25"/>
      <c r="FQ993" s="25"/>
      <c r="FR993" s="25"/>
      <c r="FS993" s="25"/>
      <c r="FT993" s="25"/>
      <c r="FU993" s="25"/>
      <c r="FV993" s="25"/>
      <c r="FW993" s="25"/>
      <c r="FX993" s="25"/>
      <c r="FY993" s="25"/>
      <c r="FZ993" s="25"/>
      <c r="GA993" s="25"/>
      <c r="GB993" s="25"/>
      <c r="GC993" s="25"/>
      <c r="GD993" s="25"/>
      <c r="GE993" s="25"/>
      <c r="GF993" s="25"/>
      <c r="GG993" s="25"/>
      <c r="GH993" s="25"/>
      <c r="GI993" s="25"/>
      <c r="GJ993" s="25"/>
      <c r="GK993" s="25"/>
      <c r="GL993" s="25"/>
      <c r="GM993" s="25"/>
      <c r="GN993" s="25"/>
      <c r="GO993" s="25"/>
      <c r="GP993" s="25"/>
      <c r="GQ993" s="25"/>
      <c r="GR993" s="25"/>
      <c r="GS993" s="25"/>
      <c r="GT993" s="25"/>
      <c r="GU993" s="25"/>
      <c r="GV993" s="25"/>
      <c r="GW993" s="25"/>
      <c r="GX993" s="25"/>
      <c r="GY993" s="25"/>
      <c r="GZ993" s="25"/>
      <c r="HA993" s="25"/>
      <c r="HB993" s="25"/>
      <c r="HC993" s="25"/>
      <c r="HD993" s="25"/>
      <c r="HE993" s="25"/>
      <c r="HF993" s="25"/>
      <c r="HG993" s="25"/>
      <c r="HH993" s="25"/>
      <c r="HI993" s="25"/>
      <c r="HJ993" s="25"/>
      <c r="HK993" s="25"/>
      <c r="HL993" s="25"/>
      <c r="HM993" s="25"/>
      <c r="HN993" s="25"/>
      <c r="HO993" s="25"/>
      <c r="HP993" s="25"/>
      <c r="HQ993" s="25"/>
      <c r="HR993" s="25"/>
      <c r="HS993" s="25"/>
      <c r="HT993" s="25"/>
      <c r="HU993" s="25"/>
      <c r="HV993" s="25"/>
      <c r="HW993" s="25"/>
      <c r="HX993" s="25"/>
      <c r="HY993" s="25"/>
      <c r="HZ993" s="25"/>
      <c r="IA993" s="25"/>
      <c r="IB993" s="25"/>
      <c r="IC993" s="25"/>
      <c r="ID993" s="25"/>
      <c r="IE993" s="25"/>
      <c r="IF993" s="25"/>
      <c r="IG993" s="25"/>
      <c r="IH993" s="25"/>
      <c r="II993" s="25"/>
      <c r="IJ993" s="25"/>
      <c r="IK993" s="25"/>
      <c r="IL993" s="25"/>
      <c r="IM993" s="25"/>
      <c r="IN993" s="25"/>
      <c r="IO993" s="25"/>
      <c r="IP993" s="25"/>
      <c r="IQ993" s="25"/>
      <c r="IR993" s="25"/>
      <c r="IS993" s="25"/>
      <c r="IT993" s="25"/>
      <c r="IU993" s="25"/>
      <c r="IV993" s="25"/>
    </row>
    <row r="994" spans="14:256"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  <c r="CI994" s="25"/>
      <c r="CJ994" s="25"/>
      <c r="CK994" s="25"/>
      <c r="CL994" s="25"/>
      <c r="CM994" s="25"/>
      <c r="CN994" s="25"/>
      <c r="CO994" s="25"/>
      <c r="CP994" s="25"/>
      <c r="CQ994" s="25"/>
      <c r="CR994" s="25"/>
      <c r="CS994" s="25"/>
      <c r="CT994" s="25"/>
      <c r="CU994" s="25"/>
      <c r="CV994" s="25"/>
      <c r="CW994" s="25"/>
      <c r="CX994" s="25"/>
      <c r="CY994" s="25"/>
      <c r="CZ994" s="25"/>
      <c r="DA994" s="25"/>
      <c r="DB994" s="25"/>
      <c r="DC994" s="25"/>
      <c r="DD994" s="25"/>
      <c r="DE994" s="25"/>
      <c r="DF994" s="25"/>
      <c r="DG994" s="25"/>
      <c r="DH994" s="25"/>
      <c r="DI994" s="25"/>
      <c r="DJ994" s="25"/>
      <c r="DK994" s="25"/>
      <c r="DL994" s="25"/>
      <c r="DM994" s="25"/>
      <c r="DN994" s="25"/>
      <c r="DO994" s="25"/>
      <c r="DP994" s="25"/>
      <c r="DQ994" s="25"/>
      <c r="DR994" s="25"/>
      <c r="DS994" s="25"/>
      <c r="DT994" s="25"/>
      <c r="DU994" s="25"/>
      <c r="DV994" s="25"/>
      <c r="DW994" s="25"/>
      <c r="DX994" s="25"/>
      <c r="DY994" s="25"/>
      <c r="DZ994" s="25"/>
      <c r="EA994" s="25"/>
      <c r="EB994" s="25"/>
      <c r="EC994" s="25"/>
      <c r="ED994" s="25"/>
      <c r="EE994" s="25"/>
      <c r="EF994" s="25"/>
      <c r="EG994" s="25"/>
      <c r="EH994" s="25"/>
      <c r="EI994" s="25"/>
      <c r="EJ994" s="25"/>
      <c r="EK994" s="25"/>
      <c r="EL994" s="25"/>
      <c r="EM994" s="25"/>
      <c r="EN994" s="25"/>
      <c r="EO994" s="25"/>
      <c r="EP994" s="25"/>
      <c r="EQ994" s="25"/>
      <c r="ER994" s="25"/>
      <c r="ES994" s="25"/>
      <c r="ET994" s="25"/>
      <c r="EU994" s="25"/>
      <c r="EV994" s="25"/>
      <c r="EW994" s="25"/>
      <c r="EX994" s="25"/>
      <c r="EY994" s="25"/>
      <c r="EZ994" s="25"/>
      <c r="FA994" s="25"/>
      <c r="FB994" s="25"/>
      <c r="FC994" s="25"/>
      <c r="FD994" s="25"/>
      <c r="FE994" s="25"/>
      <c r="FF994" s="25"/>
      <c r="FG994" s="25"/>
      <c r="FH994" s="25"/>
      <c r="FI994" s="25"/>
      <c r="FJ994" s="25"/>
      <c r="FK994" s="25"/>
      <c r="FL994" s="25"/>
      <c r="FM994" s="25"/>
      <c r="FN994" s="25"/>
      <c r="FO994" s="25"/>
      <c r="FP994" s="25"/>
      <c r="FQ994" s="25"/>
      <c r="FR994" s="25"/>
      <c r="FS994" s="25"/>
      <c r="FT994" s="25"/>
      <c r="FU994" s="25"/>
      <c r="FV994" s="25"/>
      <c r="FW994" s="25"/>
      <c r="FX994" s="25"/>
      <c r="FY994" s="25"/>
      <c r="FZ994" s="25"/>
      <c r="GA994" s="25"/>
      <c r="GB994" s="25"/>
      <c r="GC994" s="25"/>
      <c r="GD994" s="25"/>
      <c r="GE994" s="25"/>
      <c r="GF994" s="25"/>
      <c r="GG994" s="25"/>
      <c r="GH994" s="25"/>
      <c r="GI994" s="25"/>
      <c r="GJ994" s="25"/>
      <c r="GK994" s="25"/>
      <c r="GL994" s="25"/>
      <c r="GM994" s="25"/>
      <c r="GN994" s="25"/>
      <c r="GO994" s="25"/>
      <c r="GP994" s="25"/>
      <c r="GQ994" s="25"/>
      <c r="GR994" s="25"/>
      <c r="GS994" s="25"/>
      <c r="GT994" s="25"/>
      <c r="GU994" s="25"/>
      <c r="GV994" s="25"/>
      <c r="GW994" s="25"/>
      <c r="GX994" s="25"/>
      <c r="GY994" s="25"/>
      <c r="GZ994" s="25"/>
      <c r="HA994" s="25"/>
      <c r="HB994" s="25"/>
      <c r="HC994" s="25"/>
      <c r="HD994" s="25"/>
      <c r="HE994" s="25"/>
      <c r="HF994" s="25"/>
      <c r="HG994" s="25"/>
      <c r="HH994" s="25"/>
      <c r="HI994" s="25"/>
      <c r="HJ994" s="25"/>
      <c r="HK994" s="25"/>
      <c r="HL994" s="25"/>
      <c r="HM994" s="25"/>
      <c r="HN994" s="25"/>
      <c r="HO994" s="25"/>
      <c r="HP994" s="25"/>
      <c r="HQ994" s="25"/>
      <c r="HR994" s="25"/>
      <c r="HS994" s="25"/>
      <c r="HT994" s="25"/>
      <c r="HU994" s="25"/>
      <c r="HV994" s="25"/>
      <c r="HW994" s="25"/>
      <c r="HX994" s="25"/>
      <c r="HY994" s="25"/>
      <c r="HZ994" s="25"/>
      <c r="IA994" s="25"/>
      <c r="IB994" s="25"/>
      <c r="IC994" s="25"/>
      <c r="ID994" s="25"/>
      <c r="IE994" s="25"/>
      <c r="IF994" s="25"/>
      <c r="IG994" s="25"/>
      <c r="IH994" s="25"/>
      <c r="II994" s="25"/>
      <c r="IJ994" s="25"/>
      <c r="IK994" s="25"/>
      <c r="IL994" s="25"/>
      <c r="IM994" s="25"/>
      <c r="IN994" s="25"/>
      <c r="IO994" s="25"/>
      <c r="IP994" s="25"/>
      <c r="IQ994" s="25"/>
      <c r="IR994" s="25"/>
      <c r="IS994" s="25"/>
      <c r="IT994" s="25"/>
      <c r="IU994" s="25"/>
      <c r="IV994" s="25"/>
    </row>
    <row r="995" spans="14:256"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  <c r="CI995" s="25"/>
      <c r="CJ995" s="25"/>
      <c r="CK995" s="25"/>
      <c r="CL995" s="25"/>
      <c r="CM995" s="25"/>
      <c r="CN995" s="25"/>
      <c r="CO995" s="25"/>
      <c r="CP995" s="25"/>
      <c r="CQ995" s="25"/>
      <c r="CR995" s="25"/>
      <c r="CS995" s="25"/>
      <c r="CT995" s="25"/>
      <c r="CU995" s="25"/>
      <c r="CV995" s="25"/>
      <c r="CW995" s="25"/>
      <c r="CX995" s="25"/>
      <c r="CY995" s="25"/>
      <c r="CZ995" s="25"/>
      <c r="DA995" s="25"/>
      <c r="DB995" s="25"/>
      <c r="DC995" s="25"/>
      <c r="DD995" s="25"/>
      <c r="DE995" s="25"/>
      <c r="DF995" s="25"/>
      <c r="DG995" s="25"/>
      <c r="DH995" s="25"/>
      <c r="DI995" s="25"/>
      <c r="DJ995" s="25"/>
      <c r="DK995" s="25"/>
      <c r="DL995" s="25"/>
      <c r="DM995" s="25"/>
      <c r="DN995" s="25"/>
      <c r="DO995" s="25"/>
      <c r="DP995" s="25"/>
      <c r="DQ995" s="25"/>
      <c r="DR995" s="25"/>
      <c r="DS995" s="25"/>
      <c r="DT995" s="25"/>
      <c r="DU995" s="25"/>
      <c r="DV995" s="25"/>
      <c r="DW995" s="25"/>
      <c r="DX995" s="25"/>
      <c r="DY995" s="25"/>
      <c r="DZ995" s="25"/>
      <c r="EA995" s="25"/>
      <c r="EB995" s="25"/>
      <c r="EC995" s="25"/>
      <c r="ED995" s="25"/>
      <c r="EE995" s="25"/>
      <c r="EF995" s="25"/>
      <c r="EG995" s="25"/>
      <c r="EH995" s="25"/>
      <c r="EI995" s="25"/>
      <c r="EJ995" s="25"/>
      <c r="EK995" s="25"/>
      <c r="EL995" s="25"/>
      <c r="EM995" s="25"/>
      <c r="EN995" s="25"/>
      <c r="EO995" s="25"/>
      <c r="EP995" s="25"/>
      <c r="EQ995" s="25"/>
      <c r="ER995" s="25"/>
      <c r="ES995" s="25"/>
      <c r="ET995" s="25"/>
      <c r="EU995" s="25"/>
      <c r="EV995" s="25"/>
      <c r="EW995" s="25"/>
      <c r="EX995" s="25"/>
      <c r="EY995" s="25"/>
      <c r="EZ995" s="25"/>
      <c r="FA995" s="25"/>
      <c r="FB995" s="25"/>
      <c r="FC995" s="25"/>
      <c r="FD995" s="25"/>
      <c r="FE995" s="25"/>
      <c r="FF995" s="25"/>
      <c r="FG995" s="25"/>
      <c r="FH995" s="25"/>
      <c r="FI995" s="25"/>
      <c r="FJ995" s="25"/>
      <c r="FK995" s="25"/>
      <c r="FL995" s="25"/>
      <c r="FM995" s="25"/>
      <c r="FN995" s="25"/>
      <c r="FO995" s="25"/>
      <c r="FP995" s="25"/>
      <c r="FQ995" s="25"/>
      <c r="FR995" s="25"/>
      <c r="FS995" s="25"/>
      <c r="FT995" s="25"/>
      <c r="FU995" s="25"/>
      <c r="FV995" s="25"/>
      <c r="FW995" s="25"/>
      <c r="FX995" s="25"/>
      <c r="FY995" s="25"/>
      <c r="FZ995" s="25"/>
      <c r="GA995" s="25"/>
      <c r="GB995" s="25"/>
      <c r="GC995" s="25"/>
      <c r="GD995" s="25"/>
      <c r="GE995" s="25"/>
      <c r="GF995" s="25"/>
      <c r="GG995" s="25"/>
      <c r="GH995" s="25"/>
      <c r="GI995" s="25"/>
      <c r="GJ995" s="25"/>
      <c r="GK995" s="25"/>
      <c r="GL995" s="25"/>
      <c r="GM995" s="25"/>
      <c r="GN995" s="25"/>
      <c r="GO995" s="25"/>
      <c r="GP995" s="25"/>
      <c r="GQ995" s="25"/>
      <c r="GR995" s="25"/>
      <c r="GS995" s="25"/>
      <c r="GT995" s="25"/>
      <c r="GU995" s="25"/>
      <c r="GV995" s="25"/>
      <c r="GW995" s="25"/>
      <c r="GX995" s="25"/>
      <c r="GY995" s="25"/>
      <c r="GZ995" s="25"/>
      <c r="HA995" s="25"/>
      <c r="HB995" s="25"/>
      <c r="HC995" s="25"/>
      <c r="HD995" s="25"/>
      <c r="HE995" s="25"/>
      <c r="HF995" s="25"/>
      <c r="HG995" s="25"/>
      <c r="HH995" s="25"/>
      <c r="HI995" s="25"/>
      <c r="HJ995" s="25"/>
      <c r="HK995" s="25"/>
      <c r="HL995" s="25"/>
      <c r="HM995" s="25"/>
      <c r="HN995" s="25"/>
      <c r="HO995" s="25"/>
      <c r="HP995" s="25"/>
      <c r="HQ995" s="25"/>
      <c r="HR995" s="25"/>
      <c r="HS995" s="25"/>
      <c r="HT995" s="25"/>
      <c r="HU995" s="25"/>
      <c r="HV995" s="25"/>
      <c r="HW995" s="25"/>
      <c r="HX995" s="25"/>
      <c r="HY995" s="25"/>
      <c r="HZ995" s="25"/>
      <c r="IA995" s="25"/>
      <c r="IB995" s="25"/>
      <c r="IC995" s="25"/>
      <c r="ID995" s="25"/>
      <c r="IE995" s="25"/>
      <c r="IF995" s="25"/>
      <c r="IG995" s="25"/>
      <c r="IH995" s="25"/>
      <c r="II995" s="25"/>
      <c r="IJ995" s="25"/>
      <c r="IK995" s="25"/>
      <c r="IL995" s="25"/>
      <c r="IM995" s="25"/>
      <c r="IN995" s="25"/>
      <c r="IO995" s="25"/>
      <c r="IP995" s="25"/>
      <c r="IQ995" s="25"/>
      <c r="IR995" s="25"/>
      <c r="IS995" s="25"/>
      <c r="IT995" s="25"/>
      <c r="IU995" s="25"/>
      <c r="IV995" s="25"/>
    </row>
    <row r="996" spans="14:256"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  <c r="CI996" s="25"/>
      <c r="CJ996" s="25"/>
      <c r="CK996" s="25"/>
      <c r="CL996" s="25"/>
      <c r="CM996" s="25"/>
      <c r="CN996" s="25"/>
      <c r="CO996" s="25"/>
      <c r="CP996" s="25"/>
      <c r="CQ996" s="25"/>
      <c r="CR996" s="25"/>
      <c r="CS996" s="25"/>
      <c r="CT996" s="25"/>
      <c r="CU996" s="25"/>
      <c r="CV996" s="25"/>
      <c r="CW996" s="25"/>
      <c r="CX996" s="25"/>
      <c r="CY996" s="25"/>
      <c r="CZ996" s="25"/>
      <c r="DA996" s="25"/>
      <c r="DB996" s="25"/>
      <c r="DC996" s="25"/>
      <c r="DD996" s="25"/>
      <c r="DE996" s="25"/>
      <c r="DF996" s="25"/>
      <c r="DG996" s="25"/>
      <c r="DH996" s="25"/>
      <c r="DI996" s="25"/>
      <c r="DJ996" s="25"/>
      <c r="DK996" s="25"/>
      <c r="DL996" s="25"/>
      <c r="DM996" s="25"/>
      <c r="DN996" s="25"/>
      <c r="DO996" s="25"/>
      <c r="DP996" s="25"/>
      <c r="DQ996" s="25"/>
      <c r="DR996" s="25"/>
      <c r="DS996" s="25"/>
      <c r="DT996" s="25"/>
      <c r="DU996" s="25"/>
      <c r="DV996" s="25"/>
      <c r="DW996" s="25"/>
      <c r="DX996" s="25"/>
      <c r="DY996" s="25"/>
      <c r="DZ996" s="25"/>
      <c r="EA996" s="25"/>
      <c r="EB996" s="25"/>
      <c r="EC996" s="25"/>
      <c r="ED996" s="25"/>
      <c r="EE996" s="25"/>
      <c r="EF996" s="25"/>
      <c r="EG996" s="25"/>
      <c r="EH996" s="25"/>
      <c r="EI996" s="25"/>
      <c r="EJ996" s="25"/>
      <c r="EK996" s="25"/>
      <c r="EL996" s="25"/>
      <c r="EM996" s="25"/>
      <c r="EN996" s="25"/>
      <c r="EO996" s="25"/>
      <c r="EP996" s="25"/>
      <c r="EQ996" s="25"/>
      <c r="ER996" s="25"/>
      <c r="ES996" s="25"/>
      <c r="ET996" s="25"/>
      <c r="EU996" s="25"/>
      <c r="EV996" s="25"/>
      <c r="EW996" s="25"/>
      <c r="EX996" s="25"/>
      <c r="EY996" s="25"/>
      <c r="EZ996" s="25"/>
      <c r="FA996" s="25"/>
      <c r="FB996" s="25"/>
      <c r="FC996" s="25"/>
      <c r="FD996" s="25"/>
      <c r="FE996" s="25"/>
      <c r="FF996" s="25"/>
      <c r="FG996" s="25"/>
      <c r="FH996" s="25"/>
      <c r="FI996" s="25"/>
      <c r="FJ996" s="25"/>
      <c r="FK996" s="25"/>
      <c r="FL996" s="25"/>
      <c r="FM996" s="25"/>
      <c r="FN996" s="25"/>
      <c r="FO996" s="25"/>
      <c r="FP996" s="25"/>
      <c r="FQ996" s="25"/>
      <c r="FR996" s="25"/>
      <c r="FS996" s="25"/>
      <c r="FT996" s="25"/>
      <c r="FU996" s="25"/>
      <c r="FV996" s="25"/>
      <c r="FW996" s="25"/>
      <c r="FX996" s="25"/>
      <c r="FY996" s="25"/>
      <c r="FZ996" s="25"/>
      <c r="GA996" s="25"/>
      <c r="GB996" s="25"/>
      <c r="GC996" s="25"/>
      <c r="GD996" s="25"/>
      <c r="GE996" s="25"/>
      <c r="GF996" s="25"/>
      <c r="GG996" s="25"/>
      <c r="GH996" s="25"/>
      <c r="GI996" s="25"/>
      <c r="GJ996" s="25"/>
      <c r="GK996" s="25"/>
      <c r="GL996" s="25"/>
      <c r="GM996" s="25"/>
      <c r="GN996" s="25"/>
      <c r="GO996" s="25"/>
      <c r="GP996" s="25"/>
      <c r="GQ996" s="25"/>
      <c r="GR996" s="25"/>
      <c r="GS996" s="25"/>
      <c r="GT996" s="25"/>
      <c r="GU996" s="25"/>
      <c r="GV996" s="25"/>
      <c r="GW996" s="25"/>
      <c r="GX996" s="25"/>
      <c r="GY996" s="25"/>
      <c r="GZ996" s="25"/>
      <c r="HA996" s="25"/>
      <c r="HB996" s="25"/>
      <c r="HC996" s="25"/>
      <c r="HD996" s="25"/>
      <c r="HE996" s="25"/>
      <c r="HF996" s="25"/>
      <c r="HG996" s="25"/>
      <c r="HH996" s="25"/>
      <c r="HI996" s="25"/>
      <c r="HJ996" s="25"/>
      <c r="HK996" s="25"/>
      <c r="HL996" s="25"/>
      <c r="HM996" s="25"/>
      <c r="HN996" s="25"/>
      <c r="HO996" s="25"/>
      <c r="HP996" s="25"/>
      <c r="HQ996" s="25"/>
      <c r="HR996" s="25"/>
      <c r="HS996" s="25"/>
      <c r="HT996" s="25"/>
      <c r="HU996" s="25"/>
      <c r="HV996" s="25"/>
      <c r="HW996" s="25"/>
      <c r="HX996" s="25"/>
      <c r="HY996" s="25"/>
      <c r="HZ996" s="25"/>
      <c r="IA996" s="25"/>
      <c r="IB996" s="25"/>
      <c r="IC996" s="25"/>
      <c r="ID996" s="25"/>
      <c r="IE996" s="25"/>
      <c r="IF996" s="25"/>
      <c r="IG996" s="25"/>
      <c r="IH996" s="25"/>
      <c r="II996" s="25"/>
      <c r="IJ996" s="25"/>
      <c r="IK996" s="25"/>
      <c r="IL996" s="25"/>
      <c r="IM996" s="25"/>
      <c r="IN996" s="25"/>
      <c r="IO996" s="25"/>
      <c r="IP996" s="25"/>
      <c r="IQ996" s="25"/>
      <c r="IR996" s="25"/>
      <c r="IS996" s="25"/>
      <c r="IT996" s="25"/>
      <c r="IU996" s="25"/>
      <c r="IV996" s="25"/>
    </row>
    <row r="997" spans="14:256"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  <c r="CI997" s="25"/>
      <c r="CJ997" s="25"/>
      <c r="CK997" s="25"/>
      <c r="CL997" s="25"/>
      <c r="CM997" s="25"/>
      <c r="CN997" s="25"/>
      <c r="CO997" s="25"/>
      <c r="CP997" s="25"/>
      <c r="CQ997" s="25"/>
      <c r="CR997" s="25"/>
      <c r="CS997" s="25"/>
      <c r="CT997" s="25"/>
      <c r="CU997" s="25"/>
      <c r="CV997" s="25"/>
      <c r="CW997" s="25"/>
      <c r="CX997" s="25"/>
      <c r="CY997" s="25"/>
      <c r="CZ997" s="25"/>
      <c r="DA997" s="25"/>
      <c r="DB997" s="25"/>
      <c r="DC997" s="25"/>
      <c r="DD997" s="25"/>
      <c r="DE997" s="25"/>
      <c r="DF997" s="25"/>
      <c r="DG997" s="25"/>
      <c r="DH997" s="25"/>
      <c r="DI997" s="25"/>
      <c r="DJ997" s="25"/>
      <c r="DK997" s="25"/>
      <c r="DL997" s="25"/>
      <c r="DM997" s="25"/>
      <c r="DN997" s="25"/>
      <c r="DO997" s="25"/>
      <c r="DP997" s="25"/>
      <c r="DQ997" s="25"/>
      <c r="DR997" s="25"/>
      <c r="DS997" s="25"/>
      <c r="DT997" s="25"/>
      <c r="DU997" s="25"/>
      <c r="DV997" s="25"/>
      <c r="DW997" s="25"/>
      <c r="DX997" s="25"/>
      <c r="DY997" s="25"/>
      <c r="DZ997" s="25"/>
      <c r="EA997" s="25"/>
      <c r="EB997" s="25"/>
      <c r="EC997" s="25"/>
      <c r="ED997" s="25"/>
      <c r="EE997" s="25"/>
      <c r="EF997" s="25"/>
      <c r="EG997" s="25"/>
      <c r="EH997" s="25"/>
      <c r="EI997" s="25"/>
      <c r="EJ997" s="25"/>
      <c r="EK997" s="25"/>
      <c r="EL997" s="25"/>
      <c r="EM997" s="25"/>
      <c r="EN997" s="25"/>
      <c r="EO997" s="25"/>
      <c r="EP997" s="25"/>
      <c r="EQ997" s="25"/>
      <c r="ER997" s="25"/>
      <c r="ES997" s="25"/>
      <c r="ET997" s="25"/>
      <c r="EU997" s="25"/>
      <c r="EV997" s="25"/>
      <c r="EW997" s="25"/>
      <c r="EX997" s="25"/>
      <c r="EY997" s="25"/>
      <c r="EZ997" s="25"/>
      <c r="FA997" s="25"/>
      <c r="FB997" s="25"/>
      <c r="FC997" s="25"/>
      <c r="FD997" s="25"/>
      <c r="FE997" s="25"/>
      <c r="FF997" s="25"/>
      <c r="FG997" s="25"/>
      <c r="FH997" s="25"/>
      <c r="FI997" s="25"/>
      <c r="FJ997" s="25"/>
      <c r="FK997" s="25"/>
      <c r="FL997" s="25"/>
      <c r="FM997" s="25"/>
      <c r="FN997" s="25"/>
      <c r="FO997" s="25"/>
      <c r="FP997" s="25"/>
      <c r="FQ997" s="25"/>
      <c r="FR997" s="25"/>
      <c r="FS997" s="25"/>
      <c r="FT997" s="25"/>
      <c r="FU997" s="25"/>
      <c r="FV997" s="25"/>
      <c r="FW997" s="25"/>
      <c r="FX997" s="25"/>
      <c r="FY997" s="25"/>
      <c r="FZ997" s="25"/>
      <c r="GA997" s="25"/>
      <c r="GB997" s="25"/>
      <c r="GC997" s="25"/>
      <c r="GD997" s="25"/>
      <c r="GE997" s="25"/>
      <c r="GF997" s="25"/>
      <c r="GG997" s="25"/>
      <c r="GH997" s="25"/>
      <c r="GI997" s="25"/>
      <c r="GJ997" s="25"/>
      <c r="GK997" s="25"/>
      <c r="GL997" s="25"/>
      <c r="GM997" s="25"/>
      <c r="GN997" s="25"/>
      <c r="GO997" s="25"/>
      <c r="GP997" s="25"/>
      <c r="GQ997" s="25"/>
      <c r="GR997" s="25"/>
      <c r="GS997" s="25"/>
      <c r="GT997" s="25"/>
      <c r="GU997" s="25"/>
      <c r="GV997" s="25"/>
      <c r="GW997" s="25"/>
      <c r="GX997" s="25"/>
      <c r="GY997" s="25"/>
      <c r="GZ997" s="25"/>
      <c r="HA997" s="25"/>
      <c r="HB997" s="25"/>
      <c r="HC997" s="25"/>
      <c r="HD997" s="25"/>
      <c r="HE997" s="25"/>
      <c r="HF997" s="25"/>
      <c r="HG997" s="25"/>
      <c r="HH997" s="25"/>
      <c r="HI997" s="25"/>
      <c r="HJ997" s="25"/>
      <c r="HK997" s="25"/>
      <c r="HL997" s="25"/>
      <c r="HM997" s="25"/>
      <c r="HN997" s="25"/>
      <c r="HO997" s="25"/>
      <c r="HP997" s="25"/>
      <c r="HQ997" s="25"/>
      <c r="HR997" s="25"/>
      <c r="HS997" s="25"/>
      <c r="HT997" s="25"/>
      <c r="HU997" s="25"/>
      <c r="HV997" s="25"/>
      <c r="HW997" s="25"/>
      <c r="HX997" s="25"/>
      <c r="HY997" s="25"/>
      <c r="HZ997" s="25"/>
      <c r="IA997" s="25"/>
      <c r="IB997" s="25"/>
      <c r="IC997" s="25"/>
      <c r="ID997" s="25"/>
      <c r="IE997" s="25"/>
      <c r="IF997" s="25"/>
      <c r="IG997" s="25"/>
      <c r="IH997" s="25"/>
      <c r="II997" s="25"/>
      <c r="IJ997" s="25"/>
      <c r="IK997" s="25"/>
      <c r="IL997" s="25"/>
      <c r="IM997" s="25"/>
      <c r="IN997" s="25"/>
      <c r="IO997" s="25"/>
      <c r="IP997" s="25"/>
      <c r="IQ997" s="25"/>
      <c r="IR997" s="25"/>
      <c r="IS997" s="25"/>
      <c r="IT997" s="25"/>
      <c r="IU997" s="25"/>
      <c r="IV997" s="25"/>
    </row>
    <row r="998" spans="14:256"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  <c r="CI998" s="25"/>
      <c r="CJ998" s="25"/>
      <c r="CK998" s="25"/>
      <c r="CL998" s="25"/>
      <c r="CM998" s="25"/>
      <c r="CN998" s="25"/>
      <c r="CO998" s="25"/>
      <c r="CP998" s="25"/>
      <c r="CQ998" s="25"/>
      <c r="CR998" s="25"/>
      <c r="CS998" s="25"/>
      <c r="CT998" s="25"/>
      <c r="CU998" s="25"/>
      <c r="CV998" s="25"/>
      <c r="CW998" s="25"/>
      <c r="CX998" s="25"/>
      <c r="CY998" s="25"/>
      <c r="CZ998" s="25"/>
      <c r="DA998" s="25"/>
      <c r="DB998" s="25"/>
      <c r="DC998" s="25"/>
      <c r="DD998" s="25"/>
      <c r="DE998" s="25"/>
      <c r="DF998" s="25"/>
      <c r="DG998" s="25"/>
      <c r="DH998" s="25"/>
      <c r="DI998" s="25"/>
      <c r="DJ998" s="25"/>
      <c r="DK998" s="25"/>
      <c r="DL998" s="25"/>
      <c r="DM998" s="25"/>
      <c r="DN998" s="25"/>
      <c r="DO998" s="25"/>
      <c r="DP998" s="25"/>
      <c r="DQ998" s="25"/>
      <c r="DR998" s="25"/>
      <c r="DS998" s="25"/>
      <c r="DT998" s="25"/>
      <c r="DU998" s="25"/>
      <c r="DV998" s="25"/>
      <c r="DW998" s="25"/>
      <c r="DX998" s="25"/>
      <c r="DY998" s="25"/>
      <c r="DZ998" s="25"/>
      <c r="EA998" s="25"/>
      <c r="EB998" s="25"/>
      <c r="EC998" s="25"/>
      <c r="ED998" s="25"/>
      <c r="EE998" s="25"/>
      <c r="EF998" s="25"/>
      <c r="EG998" s="25"/>
      <c r="EH998" s="25"/>
      <c r="EI998" s="25"/>
      <c r="EJ998" s="25"/>
      <c r="EK998" s="25"/>
      <c r="EL998" s="25"/>
      <c r="EM998" s="25"/>
      <c r="EN998" s="25"/>
      <c r="EO998" s="25"/>
      <c r="EP998" s="25"/>
      <c r="EQ998" s="25"/>
      <c r="ER998" s="25"/>
      <c r="ES998" s="25"/>
      <c r="ET998" s="25"/>
      <c r="EU998" s="25"/>
      <c r="EV998" s="25"/>
      <c r="EW998" s="25"/>
      <c r="EX998" s="25"/>
      <c r="EY998" s="25"/>
      <c r="EZ998" s="25"/>
      <c r="FA998" s="25"/>
      <c r="FB998" s="25"/>
      <c r="FC998" s="25"/>
      <c r="FD998" s="25"/>
      <c r="FE998" s="25"/>
      <c r="FF998" s="25"/>
      <c r="FG998" s="25"/>
      <c r="FH998" s="25"/>
      <c r="FI998" s="25"/>
      <c r="FJ998" s="25"/>
      <c r="FK998" s="25"/>
      <c r="FL998" s="25"/>
      <c r="FM998" s="25"/>
      <c r="FN998" s="25"/>
      <c r="FO998" s="25"/>
      <c r="FP998" s="25"/>
      <c r="FQ998" s="25"/>
      <c r="FR998" s="25"/>
      <c r="FS998" s="25"/>
      <c r="FT998" s="25"/>
      <c r="FU998" s="25"/>
      <c r="FV998" s="25"/>
      <c r="FW998" s="25"/>
      <c r="FX998" s="25"/>
      <c r="FY998" s="25"/>
      <c r="FZ998" s="25"/>
      <c r="GA998" s="25"/>
      <c r="GB998" s="25"/>
      <c r="GC998" s="25"/>
      <c r="GD998" s="25"/>
      <c r="GE998" s="25"/>
      <c r="GF998" s="25"/>
      <c r="GG998" s="25"/>
      <c r="GH998" s="25"/>
      <c r="GI998" s="25"/>
      <c r="GJ998" s="25"/>
      <c r="GK998" s="25"/>
      <c r="GL998" s="25"/>
      <c r="GM998" s="25"/>
      <c r="GN998" s="25"/>
      <c r="GO998" s="25"/>
      <c r="GP998" s="25"/>
      <c r="GQ998" s="25"/>
      <c r="GR998" s="25"/>
      <c r="GS998" s="25"/>
      <c r="GT998" s="25"/>
      <c r="GU998" s="25"/>
      <c r="GV998" s="25"/>
      <c r="GW998" s="25"/>
      <c r="GX998" s="25"/>
      <c r="GY998" s="25"/>
      <c r="GZ998" s="25"/>
      <c r="HA998" s="25"/>
      <c r="HB998" s="25"/>
      <c r="HC998" s="25"/>
      <c r="HD998" s="25"/>
      <c r="HE998" s="25"/>
      <c r="HF998" s="25"/>
      <c r="HG998" s="25"/>
      <c r="HH998" s="25"/>
      <c r="HI998" s="25"/>
      <c r="HJ998" s="25"/>
      <c r="HK998" s="25"/>
      <c r="HL998" s="25"/>
      <c r="HM998" s="25"/>
      <c r="HN998" s="25"/>
      <c r="HO998" s="25"/>
      <c r="HP998" s="25"/>
      <c r="HQ998" s="25"/>
      <c r="HR998" s="25"/>
      <c r="HS998" s="25"/>
      <c r="HT998" s="25"/>
      <c r="HU998" s="25"/>
      <c r="HV998" s="25"/>
      <c r="HW998" s="25"/>
      <c r="HX998" s="25"/>
      <c r="HY998" s="25"/>
      <c r="HZ998" s="25"/>
      <c r="IA998" s="25"/>
      <c r="IB998" s="25"/>
      <c r="IC998" s="25"/>
      <c r="ID998" s="25"/>
      <c r="IE998" s="25"/>
      <c r="IF998" s="25"/>
      <c r="IG998" s="25"/>
      <c r="IH998" s="25"/>
      <c r="II998" s="25"/>
      <c r="IJ998" s="25"/>
      <c r="IK998" s="25"/>
      <c r="IL998" s="25"/>
      <c r="IM998" s="25"/>
      <c r="IN998" s="25"/>
      <c r="IO998" s="25"/>
      <c r="IP998" s="25"/>
      <c r="IQ998" s="25"/>
      <c r="IR998" s="25"/>
      <c r="IS998" s="25"/>
      <c r="IT998" s="25"/>
      <c r="IU998" s="25"/>
      <c r="IV998" s="25"/>
    </row>
    <row r="999" spans="14:256"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  <c r="CI999" s="25"/>
      <c r="CJ999" s="25"/>
      <c r="CK999" s="25"/>
      <c r="CL999" s="25"/>
      <c r="CM999" s="25"/>
      <c r="CN999" s="25"/>
      <c r="CO999" s="25"/>
      <c r="CP999" s="25"/>
      <c r="CQ999" s="25"/>
      <c r="CR999" s="25"/>
      <c r="CS999" s="25"/>
      <c r="CT999" s="25"/>
      <c r="CU999" s="25"/>
      <c r="CV999" s="25"/>
      <c r="CW999" s="25"/>
      <c r="CX999" s="25"/>
      <c r="CY999" s="25"/>
      <c r="CZ999" s="25"/>
      <c r="DA999" s="25"/>
      <c r="DB999" s="25"/>
      <c r="DC999" s="25"/>
      <c r="DD999" s="25"/>
      <c r="DE999" s="25"/>
      <c r="DF999" s="25"/>
      <c r="DG999" s="25"/>
      <c r="DH999" s="25"/>
      <c r="DI999" s="25"/>
      <c r="DJ999" s="25"/>
      <c r="DK999" s="25"/>
      <c r="DL999" s="25"/>
      <c r="DM999" s="25"/>
      <c r="DN999" s="25"/>
      <c r="DO999" s="25"/>
      <c r="DP999" s="25"/>
      <c r="DQ999" s="25"/>
      <c r="DR999" s="25"/>
      <c r="DS999" s="25"/>
      <c r="DT999" s="25"/>
      <c r="DU999" s="25"/>
      <c r="DV999" s="25"/>
      <c r="DW999" s="25"/>
      <c r="DX999" s="25"/>
      <c r="DY999" s="25"/>
      <c r="DZ999" s="25"/>
      <c r="EA999" s="25"/>
      <c r="EB999" s="25"/>
      <c r="EC999" s="25"/>
      <c r="ED999" s="25"/>
      <c r="EE999" s="25"/>
      <c r="EF999" s="25"/>
      <c r="EG999" s="25"/>
      <c r="EH999" s="25"/>
      <c r="EI999" s="25"/>
      <c r="EJ999" s="25"/>
      <c r="EK999" s="25"/>
      <c r="EL999" s="25"/>
      <c r="EM999" s="25"/>
      <c r="EN999" s="25"/>
      <c r="EO999" s="25"/>
      <c r="EP999" s="25"/>
      <c r="EQ999" s="25"/>
      <c r="ER999" s="25"/>
      <c r="ES999" s="25"/>
      <c r="ET999" s="25"/>
      <c r="EU999" s="25"/>
      <c r="EV999" s="25"/>
      <c r="EW999" s="25"/>
      <c r="EX999" s="25"/>
      <c r="EY999" s="25"/>
      <c r="EZ999" s="25"/>
      <c r="FA999" s="25"/>
      <c r="FB999" s="25"/>
      <c r="FC999" s="25"/>
      <c r="FD999" s="25"/>
      <c r="FE999" s="25"/>
      <c r="FF999" s="25"/>
      <c r="FG999" s="25"/>
      <c r="FH999" s="25"/>
      <c r="FI999" s="25"/>
      <c r="FJ999" s="25"/>
      <c r="FK999" s="25"/>
      <c r="FL999" s="25"/>
      <c r="FM999" s="25"/>
      <c r="FN999" s="25"/>
      <c r="FO999" s="25"/>
      <c r="FP999" s="25"/>
      <c r="FQ999" s="25"/>
      <c r="FR999" s="25"/>
      <c r="FS999" s="25"/>
      <c r="FT999" s="25"/>
      <c r="FU999" s="25"/>
      <c r="FV999" s="25"/>
      <c r="FW999" s="25"/>
      <c r="FX999" s="25"/>
      <c r="FY999" s="25"/>
      <c r="FZ999" s="25"/>
      <c r="GA999" s="25"/>
      <c r="GB999" s="25"/>
      <c r="GC999" s="25"/>
      <c r="GD999" s="25"/>
      <c r="GE999" s="25"/>
      <c r="GF999" s="25"/>
      <c r="GG999" s="25"/>
      <c r="GH999" s="25"/>
      <c r="GI999" s="25"/>
      <c r="GJ999" s="25"/>
      <c r="GK999" s="25"/>
      <c r="GL999" s="25"/>
      <c r="GM999" s="25"/>
      <c r="GN999" s="25"/>
      <c r="GO999" s="25"/>
      <c r="GP999" s="25"/>
      <c r="GQ999" s="25"/>
      <c r="GR999" s="25"/>
      <c r="GS999" s="25"/>
      <c r="GT999" s="25"/>
      <c r="GU999" s="25"/>
      <c r="GV999" s="25"/>
      <c r="GW999" s="25"/>
      <c r="GX999" s="25"/>
      <c r="GY999" s="25"/>
      <c r="GZ999" s="25"/>
      <c r="HA999" s="25"/>
      <c r="HB999" s="25"/>
      <c r="HC999" s="25"/>
      <c r="HD999" s="25"/>
      <c r="HE999" s="25"/>
      <c r="HF999" s="25"/>
      <c r="HG999" s="25"/>
      <c r="HH999" s="25"/>
      <c r="HI999" s="25"/>
      <c r="HJ999" s="25"/>
      <c r="HK999" s="25"/>
      <c r="HL999" s="25"/>
      <c r="HM999" s="25"/>
      <c r="HN999" s="25"/>
      <c r="HO999" s="25"/>
      <c r="HP999" s="25"/>
      <c r="HQ999" s="25"/>
      <c r="HR999" s="25"/>
      <c r="HS999" s="25"/>
      <c r="HT999" s="25"/>
      <c r="HU999" s="25"/>
      <c r="HV999" s="25"/>
      <c r="HW999" s="25"/>
      <c r="HX999" s="25"/>
      <c r="HY999" s="25"/>
      <c r="HZ999" s="25"/>
      <c r="IA999" s="25"/>
      <c r="IB999" s="25"/>
      <c r="IC999" s="25"/>
      <c r="ID999" s="25"/>
      <c r="IE999" s="25"/>
      <c r="IF999" s="25"/>
      <c r="IG999" s="25"/>
      <c r="IH999" s="25"/>
      <c r="II999" s="25"/>
      <c r="IJ999" s="25"/>
      <c r="IK999" s="25"/>
      <c r="IL999" s="25"/>
      <c r="IM999" s="25"/>
      <c r="IN999" s="25"/>
      <c r="IO999" s="25"/>
      <c r="IP999" s="25"/>
      <c r="IQ999" s="25"/>
      <c r="IR999" s="25"/>
      <c r="IS999" s="25"/>
      <c r="IT999" s="25"/>
      <c r="IU999" s="25"/>
      <c r="IV999" s="25"/>
    </row>
    <row r="1000" spans="14:256"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  <c r="CI1000" s="25"/>
      <c r="CJ1000" s="25"/>
      <c r="CK1000" s="25"/>
      <c r="CL1000" s="25"/>
      <c r="CM1000" s="25"/>
      <c r="CN1000" s="25"/>
      <c r="CO1000" s="25"/>
      <c r="CP1000" s="25"/>
      <c r="CQ1000" s="25"/>
      <c r="CR1000" s="25"/>
      <c r="CS1000" s="25"/>
      <c r="CT1000" s="25"/>
      <c r="CU1000" s="25"/>
      <c r="CV1000" s="25"/>
      <c r="CW1000" s="25"/>
      <c r="CX1000" s="25"/>
      <c r="CY1000" s="25"/>
      <c r="CZ1000" s="25"/>
      <c r="DA1000" s="25"/>
      <c r="DB1000" s="25"/>
      <c r="DC1000" s="25"/>
      <c r="DD1000" s="25"/>
      <c r="DE1000" s="25"/>
      <c r="DF1000" s="25"/>
      <c r="DG1000" s="25"/>
      <c r="DH1000" s="25"/>
      <c r="DI1000" s="25"/>
      <c r="DJ1000" s="25"/>
      <c r="DK1000" s="25"/>
      <c r="DL1000" s="25"/>
      <c r="DM1000" s="25"/>
      <c r="DN1000" s="25"/>
      <c r="DO1000" s="25"/>
      <c r="DP1000" s="25"/>
      <c r="DQ1000" s="25"/>
      <c r="DR1000" s="25"/>
      <c r="DS1000" s="25"/>
      <c r="DT1000" s="25"/>
      <c r="DU1000" s="25"/>
      <c r="DV1000" s="25"/>
      <c r="DW1000" s="25"/>
      <c r="DX1000" s="25"/>
      <c r="DY1000" s="25"/>
      <c r="DZ1000" s="25"/>
      <c r="EA1000" s="25"/>
      <c r="EB1000" s="25"/>
      <c r="EC1000" s="25"/>
      <c r="ED1000" s="25"/>
      <c r="EE1000" s="25"/>
      <c r="EF1000" s="25"/>
      <c r="EG1000" s="25"/>
      <c r="EH1000" s="25"/>
      <c r="EI1000" s="25"/>
      <c r="EJ1000" s="25"/>
      <c r="EK1000" s="25"/>
      <c r="EL1000" s="25"/>
      <c r="EM1000" s="25"/>
      <c r="EN1000" s="25"/>
      <c r="EO1000" s="25"/>
      <c r="EP1000" s="25"/>
      <c r="EQ1000" s="25"/>
      <c r="ER1000" s="25"/>
      <c r="ES1000" s="25"/>
      <c r="ET1000" s="25"/>
      <c r="EU1000" s="25"/>
      <c r="EV1000" s="25"/>
      <c r="EW1000" s="25"/>
      <c r="EX1000" s="25"/>
      <c r="EY1000" s="25"/>
      <c r="EZ1000" s="25"/>
      <c r="FA1000" s="25"/>
      <c r="FB1000" s="25"/>
      <c r="FC1000" s="25"/>
      <c r="FD1000" s="25"/>
      <c r="FE1000" s="25"/>
      <c r="FF1000" s="25"/>
      <c r="FG1000" s="25"/>
      <c r="FH1000" s="25"/>
      <c r="FI1000" s="25"/>
      <c r="FJ1000" s="25"/>
      <c r="FK1000" s="25"/>
      <c r="FL1000" s="25"/>
      <c r="FM1000" s="25"/>
      <c r="FN1000" s="25"/>
      <c r="FO1000" s="25"/>
      <c r="FP1000" s="25"/>
      <c r="FQ1000" s="25"/>
      <c r="FR1000" s="25"/>
      <c r="FS1000" s="25"/>
      <c r="FT1000" s="25"/>
      <c r="FU1000" s="25"/>
      <c r="FV1000" s="25"/>
      <c r="FW1000" s="25"/>
      <c r="FX1000" s="25"/>
      <c r="FY1000" s="25"/>
      <c r="FZ1000" s="25"/>
      <c r="GA1000" s="25"/>
      <c r="GB1000" s="25"/>
      <c r="GC1000" s="25"/>
      <c r="GD1000" s="25"/>
      <c r="GE1000" s="25"/>
      <c r="GF1000" s="25"/>
      <c r="GG1000" s="25"/>
      <c r="GH1000" s="25"/>
      <c r="GI1000" s="25"/>
      <c r="GJ1000" s="25"/>
      <c r="GK1000" s="25"/>
      <c r="GL1000" s="25"/>
      <c r="GM1000" s="25"/>
      <c r="GN1000" s="25"/>
      <c r="GO1000" s="25"/>
      <c r="GP1000" s="25"/>
      <c r="GQ1000" s="25"/>
      <c r="GR1000" s="25"/>
      <c r="GS1000" s="25"/>
      <c r="GT1000" s="25"/>
      <c r="GU1000" s="25"/>
      <c r="GV1000" s="25"/>
      <c r="GW1000" s="25"/>
      <c r="GX1000" s="25"/>
      <c r="GY1000" s="25"/>
      <c r="GZ1000" s="25"/>
      <c r="HA1000" s="25"/>
      <c r="HB1000" s="25"/>
      <c r="HC1000" s="25"/>
      <c r="HD1000" s="25"/>
      <c r="HE1000" s="25"/>
      <c r="HF1000" s="25"/>
      <c r="HG1000" s="25"/>
      <c r="HH1000" s="25"/>
      <c r="HI1000" s="25"/>
      <c r="HJ1000" s="25"/>
      <c r="HK1000" s="25"/>
      <c r="HL1000" s="25"/>
      <c r="HM1000" s="25"/>
      <c r="HN1000" s="25"/>
      <c r="HO1000" s="25"/>
      <c r="HP1000" s="25"/>
      <c r="HQ1000" s="25"/>
      <c r="HR1000" s="25"/>
      <c r="HS1000" s="25"/>
      <c r="HT1000" s="25"/>
      <c r="HU1000" s="25"/>
      <c r="HV1000" s="25"/>
      <c r="HW1000" s="25"/>
      <c r="HX1000" s="25"/>
      <c r="HY1000" s="25"/>
      <c r="HZ1000" s="25"/>
      <c r="IA1000" s="25"/>
      <c r="IB1000" s="25"/>
      <c r="IC1000" s="25"/>
      <c r="ID1000" s="25"/>
      <c r="IE1000" s="25"/>
      <c r="IF1000" s="25"/>
      <c r="IG1000" s="25"/>
      <c r="IH1000" s="25"/>
      <c r="II1000" s="25"/>
      <c r="IJ1000" s="25"/>
      <c r="IK1000" s="25"/>
      <c r="IL1000" s="25"/>
      <c r="IM1000" s="25"/>
      <c r="IN1000" s="25"/>
      <c r="IO1000" s="25"/>
      <c r="IP1000" s="25"/>
      <c r="IQ1000" s="25"/>
      <c r="IR1000" s="25"/>
      <c r="IS1000" s="25"/>
      <c r="IT1000" s="25"/>
      <c r="IU1000" s="25"/>
      <c r="IV1000" s="25"/>
    </row>
    <row r="1001" spans="14:256"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  <c r="CA1001" s="25"/>
      <c r="CB1001" s="25"/>
      <c r="CC1001" s="25"/>
      <c r="CD1001" s="25"/>
      <c r="CE1001" s="25"/>
      <c r="CF1001" s="25"/>
      <c r="CG1001" s="25"/>
      <c r="CH1001" s="25"/>
      <c r="CI1001" s="25"/>
      <c r="CJ1001" s="25"/>
      <c r="CK1001" s="25"/>
      <c r="CL1001" s="25"/>
      <c r="CM1001" s="25"/>
      <c r="CN1001" s="25"/>
      <c r="CO1001" s="25"/>
      <c r="CP1001" s="25"/>
      <c r="CQ1001" s="25"/>
      <c r="CR1001" s="25"/>
      <c r="CS1001" s="25"/>
      <c r="CT1001" s="25"/>
      <c r="CU1001" s="25"/>
      <c r="CV1001" s="25"/>
      <c r="CW1001" s="25"/>
      <c r="CX1001" s="25"/>
      <c r="CY1001" s="25"/>
      <c r="CZ1001" s="25"/>
      <c r="DA1001" s="25"/>
      <c r="DB1001" s="25"/>
      <c r="DC1001" s="25"/>
      <c r="DD1001" s="25"/>
      <c r="DE1001" s="25"/>
      <c r="DF1001" s="25"/>
      <c r="DG1001" s="25"/>
      <c r="DH1001" s="25"/>
      <c r="DI1001" s="25"/>
      <c r="DJ1001" s="25"/>
      <c r="DK1001" s="25"/>
      <c r="DL1001" s="25"/>
      <c r="DM1001" s="25"/>
      <c r="DN1001" s="25"/>
      <c r="DO1001" s="25"/>
      <c r="DP1001" s="25"/>
      <c r="DQ1001" s="25"/>
      <c r="DR1001" s="25"/>
      <c r="DS1001" s="25"/>
      <c r="DT1001" s="25"/>
      <c r="DU1001" s="25"/>
      <c r="DV1001" s="25"/>
      <c r="DW1001" s="25"/>
      <c r="DX1001" s="25"/>
      <c r="DY1001" s="25"/>
      <c r="DZ1001" s="25"/>
      <c r="EA1001" s="25"/>
      <c r="EB1001" s="25"/>
      <c r="EC1001" s="25"/>
      <c r="ED1001" s="25"/>
      <c r="EE1001" s="25"/>
      <c r="EF1001" s="25"/>
      <c r="EG1001" s="25"/>
      <c r="EH1001" s="25"/>
      <c r="EI1001" s="25"/>
      <c r="EJ1001" s="25"/>
      <c r="EK1001" s="25"/>
      <c r="EL1001" s="25"/>
      <c r="EM1001" s="25"/>
      <c r="EN1001" s="25"/>
      <c r="EO1001" s="25"/>
      <c r="EP1001" s="25"/>
      <c r="EQ1001" s="25"/>
      <c r="ER1001" s="25"/>
      <c r="ES1001" s="25"/>
      <c r="ET1001" s="25"/>
      <c r="EU1001" s="25"/>
      <c r="EV1001" s="25"/>
      <c r="EW1001" s="25"/>
      <c r="EX1001" s="25"/>
      <c r="EY1001" s="25"/>
      <c r="EZ1001" s="25"/>
      <c r="FA1001" s="25"/>
      <c r="FB1001" s="25"/>
      <c r="FC1001" s="25"/>
      <c r="FD1001" s="25"/>
      <c r="FE1001" s="25"/>
      <c r="FF1001" s="25"/>
      <c r="FG1001" s="25"/>
      <c r="FH1001" s="25"/>
      <c r="FI1001" s="25"/>
      <c r="FJ1001" s="25"/>
      <c r="FK1001" s="25"/>
      <c r="FL1001" s="25"/>
      <c r="FM1001" s="25"/>
      <c r="FN1001" s="25"/>
      <c r="FO1001" s="25"/>
      <c r="FP1001" s="25"/>
      <c r="FQ1001" s="25"/>
      <c r="FR1001" s="25"/>
      <c r="FS1001" s="25"/>
      <c r="FT1001" s="25"/>
      <c r="FU1001" s="25"/>
      <c r="FV1001" s="25"/>
      <c r="FW1001" s="25"/>
      <c r="FX1001" s="25"/>
      <c r="FY1001" s="25"/>
      <c r="FZ1001" s="25"/>
      <c r="GA1001" s="25"/>
      <c r="GB1001" s="25"/>
      <c r="GC1001" s="25"/>
      <c r="GD1001" s="25"/>
      <c r="GE1001" s="25"/>
      <c r="GF1001" s="25"/>
      <c r="GG1001" s="25"/>
      <c r="GH1001" s="25"/>
      <c r="GI1001" s="25"/>
      <c r="GJ1001" s="25"/>
      <c r="GK1001" s="25"/>
      <c r="GL1001" s="25"/>
      <c r="GM1001" s="25"/>
      <c r="GN1001" s="25"/>
      <c r="GO1001" s="25"/>
      <c r="GP1001" s="25"/>
      <c r="GQ1001" s="25"/>
      <c r="GR1001" s="25"/>
      <c r="GS1001" s="25"/>
      <c r="GT1001" s="25"/>
      <c r="GU1001" s="25"/>
      <c r="GV1001" s="25"/>
      <c r="GW1001" s="25"/>
      <c r="GX1001" s="25"/>
      <c r="GY1001" s="25"/>
      <c r="GZ1001" s="25"/>
      <c r="HA1001" s="25"/>
      <c r="HB1001" s="25"/>
      <c r="HC1001" s="25"/>
      <c r="HD1001" s="25"/>
      <c r="HE1001" s="25"/>
      <c r="HF1001" s="25"/>
      <c r="HG1001" s="25"/>
      <c r="HH1001" s="25"/>
      <c r="HI1001" s="25"/>
      <c r="HJ1001" s="25"/>
      <c r="HK1001" s="25"/>
      <c r="HL1001" s="25"/>
      <c r="HM1001" s="25"/>
      <c r="HN1001" s="25"/>
      <c r="HO1001" s="25"/>
      <c r="HP1001" s="25"/>
      <c r="HQ1001" s="25"/>
      <c r="HR1001" s="25"/>
      <c r="HS1001" s="25"/>
      <c r="HT1001" s="25"/>
      <c r="HU1001" s="25"/>
      <c r="HV1001" s="25"/>
      <c r="HW1001" s="25"/>
      <c r="HX1001" s="25"/>
      <c r="HY1001" s="25"/>
      <c r="HZ1001" s="25"/>
      <c r="IA1001" s="25"/>
      <c r="IB1001" s="25"/>
      <c r="IC1001" s="25"/>
      <c r="ID1001" s="25"/>
      <c r="IE1001" s="25"/>
      <c r="IF1001" s="25"/>
      <c r="IG1001" s="25"/>
      <c r="IH1001" s="25"/>
      <c r="II1001" s="25"/>
      <c r="IJ1001" s="25"/>
      <c r="IK1001" s="25"/>
      <c r="IL1001" s="25"/>
      <c r="IM1001" s="25"/>
      <c r="IN1001" s="25"/>
      <c r="IO1001" s="25"/>
      <c r="IP1001" s="25"/>
      <c r="IQ1001" s="25"/>
      <c r="IR1001" s="25"/>
      <c r="IS1001" s="25"/>
      <c r="IT1001" s="25"/>
      <c r="IU1001" s="25"/>
      <c r="IV1001" s="25"/>
    </row>
    <row r="1002" spans="14:256"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  <c r="CA1002" s="25"/>
      <c r="CB1002" s="25"/>
      <c r="CC1002" s="25"/>
      <c r="CD1002" s="25"/>
      <c r="CE1002" s="25"/>
      <c r="CF1002" s="25"/>
      <c r="CG1002" s="25"/>
      <c r="CH1002" s="25"/>
      <c r="CI1002" s="25"/>
      <c r="CJ1002" s="25"/>
      <c r="CK1002" s="25"/>
      <c r="CL1002" s="25"/>
      <c r="CM1002" s="25"/>
      <c r="CN1002" s="25"/>
      <c r="CO1002" s="25"/>
      <c r="CP1002" s="25"/>
      <c r="CQ1002" s="25"/>
      <c r="CR1002" s="25"/>
      <c r="CS1002" s="25"/>
      <c r="CT1002" s="25"/>
      <c r="CU1002" s="25"/>
      <c r="CV1002" s="25"/>
      <c r="CW1002" s="25"/>
      <c r="CX1002" s="25"/>
      <c r="CY1002" s="25"/>
      <c r="CZ1002" s="25"/>
      <c r="DA1002" s="25"/>
      <c r="DB1002" s="25"/>
      <c r="DC1002" s="25"/>
      <c r="DD1002" s="25"/>
      <c r="DE1002" s="25"/>
      <c r="DF1002" s="25"/>
      <c r="DG1002" s="25"/>
      <c r="DH1002" s="25"/>
      <c r="DI1002" s="25"/>
      <c r="DJ1002" s="25"/>
      <c r="DK1002" s="25"/>
      <c r="DL1002" s="25"/>
      <c r="DM1002" s="25"/>
      <c r="DN1002" s="25"/>
      <c r="DO1002" s="25"/>
      <c r="DP1002" s="25"/>
      <c r="DQ1002" s="25"/>
      <c r="DR1002" s="25"/>
      <c r="DS1002" s="25"/>
      <c r="DT1002" s="25"/>
      <c r="DU1002" s="25"/>
      <c r="DV1002" s="25"/>
      <c r="DW1002" s="25"/>
      <c r="DX1002" s="25"/>
      <c r="DY1002" s="25"/>
      <c r="DZ1002" s="25"/>
      <c r="EA1002" s="25"/>
      <c r="EB1002" s="25"/>
      <c r="EC1002" s="25"/>
      <c r="ED1002" s="25"/>
      <c r="EE1002" s="25"/>
      <c r="EF1002" s="25"/>
      <c r="EG1002" s="25"/>
      <c r="EH1002" s="25"/>
      <c r="EI1002" s="25"/>
      <c r="EJ1002" s="25"/>
      <c r="EK1002" s="25"/>
      <c r="EL1002" s="25"/>
      <c r="EM1002" s="25"/>
      <c r="EN1002" s="25"/>
      <c r="EO1002" s="25"/>
      <c r="EP1002" s="25"/>
      <c r="EQ1002" s="25"/>
      <c r="ER1002" s="25"/>
      <c r="ES1002" s="25"/>
      <c r="ET1002" s="25"/>
      <c r="EU1002" s="25"/>
      <c r="EV1002" s="25"/>
      <c r="EW1002" s="25"/>
      <c r="EX1002" s="25"/>
      <c r="EY1002" s="25"/>
      <c r="EZ1002" s="25"/>
      <c r="FA1002" s="25"/>
      <c r="FB1002" s="25"/>
      <c r="FC1002" s="25"/>
      <c r="FD1002" s="25"/>
      <c r="FE1002" s="25"/>
      <c r="FF1002" s="25"/>
      <c r="FG1002" s="25"/>
      <c r="FH1002" s="25"/>
      <c r="FI1002" s="25"/>
      <c r="FJ1002" s="25"/>
      <c r="FK1002" s="25"/>
      <c r="FL1002" s="25"/>
      <c r="FM1002" s="25"/>
      <c r="FN1002" s="25"/>
      <c r="FO1002" s="25"/>
      <c r="FP1002" s="25"/>
      <c r="FQ1002" s="25"/>
      <c r="FR1002" s="25"/>
      <c r="FS1002" s="25"/>
      <c r="FT1002" s="25"/>
      <c r="FU1002" s="25"/>
      <c r="FV1002" s="25"/>
      <c r="FW1002" s="25"/>
      <c r="FX1002" s="25"/>
      <c r="FY1002" s="25"/>
      <c r="FZ1002" s="25"/>
      <c r="GA1002" s="25"/>
      <c r="GB1002" s="25"/>
      <c r="GC1002" s="25"/>
      <c r="GD1002" s="25"/>
      <c r="GE1002" s="25"/>
      <c r="GF1002" s="25"/>
      <c r="GG1002" s="25"/>
      <c r="GH1002" s="25"/>
      <c r="GI1002" s="25"/>
      <c r="GJ1002" s="25"/>
      <c r="GK1002" s="25"/>
      <c r="GL1002" s="25"/>
      <c r="GM1002" s="25"/>
      <c r="GN1002" s="25"/>
      <c r="GO1002" s="25"/>
      <c r="GP1002" s="25"/>
      <c r="GQ1002" s="25"/>
      <c r="GR1002" s="25"/>
      <c r="GS1002" s="25"/>
      <c r="GT1002" s="25"/>
      <c r="GU1002" s="25"/>
      <c r="GV1002" s="25"/>
      <c r="GW1002" s="25"/>
      <c r="GX1002" s="25"/>
      <c r="GY1002" s="25"/>
      <c r="GZ1002" s="25"/>
      <c r="HA1002" s="25"/>
      <c r="HB1002" s="25"/>
      <c r="HC1002" s="25"/>
      <c r="HD1002" s="25"/>
      <c r="HE1002" s="25"/>
      <c r="HF1002" s="25"/>
      <c r="HG1002" s="25"/>
      <c r="HH1002" s="25"/>
      <c r="HI1002" s="25"/>
      <c r="HJ1002" s="25"/>
      <c r="HK1002" s="25"/>
      <c r="HL1002" s="25"/>
      <c r="HM1002" s="25"/>
      <c r="HN1002" s="25"/>
      <c r="HO1002" s="25"/>
      <c r="HP1002" s="25"/>
      <c r="HQ1002" s="25"/>
      <c r="HR1002" s="25"/>
      <c r="HS1002" s="25"/>
      <c r="HT1002" s="25"/>
      <c r="HU1002" s="25"/>
      <c r="HV1002" s="25"/>
      <c r="HW1002" s="25"/>
      <c r="HX1002" s="25"/>
      <c r="HY1002" s="25"/>
      <c r="HZ1002" s="25"/>
      <c r="IA1002" s="25"/>
      <c r="IB1002" s="25"/>
      <c r="IC1002" s="25"/>
      <c r="ID1002" s="25"/>
      <c r="IE1002" s="25"/>
      <c r="IF1002" s="25"/>
      <c r="IG1002" s="25"/>
      <c r="IH1002" s="25"/>
      <c r="II1002" s="25"/>
      <c r="IJ1002" s="25"/>
      <c r="IK1002" s="25"/>
      <c r="IL1002" s="25"/>
      <c r="IM1002" s="25"/>
      <c r="IN1002" s="25"/>
      <c r="IO1002" s="25"/>
      <c r="IP1002" s="25"/>
      <c r="IQ1002" s="25"/>
      <c r="IR1002" s="25"/>
      <c r="IS1002" s="25"/>
      <c r="IT1002" s="25"/>
      <c r="IU1002" s="25"/>
      <c r="IV1002" s="25"/>
    </row>
    <row r="1003" spans="14:256"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  <c r="CA1003" s="25"/>
      <c r="CB1003" s="25"/>
      <c r="CC1003" s="25"/>
      <c r="CD1003" s="25"/>
      <c r="CE1003" s="25"/>
      <c r="CF1003" s="25"/>
      <c r="CG1003" s="25"/>
      <c r="CH1003" s="25"/>
      <c r="CI1003" s="25"/>
      <c r="CJ1003" s="25"/>
      <c r="CK1003" s="25"/>
      <c r="CL1003" s="25"/>
      <c r="CM1003" s="25"/>
      <c r="CN1003" s="25"/>
      <c r="CO1003" s="25"/>
      <c r="CP1003" s="25"/>
      <c r="CQ1003" s="25"/>
      <c r="CR1003" s="25"/>
      <c r="CS1003" s="25"/>
      <c r="CT1003" s="25"/>
      <c r="CU1003" s="25"/>
      <c r="CV1003" s="25"/>
      <c r="CW1003" s="25"/>
      <c r="CX1003" s="25"/>
      <c r="CY1003" s="25"/>
      <c r="CZ1003" s="25"/>
      <c r="DA1003" s="25"/>
      <c r="DB1003" s="25"/>
      <c r="DC1003" s="25"/>
      <c r="DD1003" s="25"/>
      <c r="DE1003" s="25"/>
      <c r="DF1003" s="25"/>
      <c r="DG1003" s="25"/>
      <c r="DH1003" s="25"/>
      <c r="DI1003" s="25"/>
      <c r="DJ1003" s="25"/>
      <c r="DK1003" s="25"/>
      <c r="DL1003" s="25"/>
      <c r="DM1003" s="25"/>
      <c r="DN1003" s="25"/>
      <c r="DO1003" s="25"/>
      <c r="DP1003" s="25"/>
      <c r="DQ1003" s="25"/>
      <c r="DR1003" s="25"/>
      <c r="DS1003" s="25"/>
      <c r="DT1003" s="25"/>
      <c r="DU1003" s="25"/>
      <c r="DV1003" s="25"/>
      <c r="DW1003" s="25"/>
      <c r="DX1003" s="25"/>
      <c r="DY1003" s="25"/>
      <c r="DZ1003" s="25"/>
      <c r="EA1003" s="25"/>
      <c r="EB1003" s="25"/>
      <c r="EC1003" s="25"/>
      <c r="ED1003" s="25"/>
      <c r="EE1003" s="25"/>
      <c r="EF1003" s="25"/>
      <c r="EG1003" s="25"/>
      <c r="EH1003" s="25"/>
      <c r="EI1003" s="25"/>
      <c r="EJ1003" s="25"/>
      <c r="EK1003" s="25"/>
      <c r="EL1003" s="25"/>
      <c r="EM1003" s="25"/>
      <c r="EN1003" s="25"/>
      <c r="EO1003" s="25"/>
      <c r="EP1003" s="25"/>
      <c r="EQ1003" s="25"/>
      <c r="ER1003" s="25"/>
      <c r="ES1003" s="25"/>
      <c r="ET1003" s="25"/>
      <c r="EU1003" s="25"/>
      <c r="EV1003" s="25"/>
      <c r="EW1003" s="25"/>
      <c r="EX1003" s="25"/>
      <c r="EY1003" s="25"/>
      <c r="EZ1003" s="25"/>
      <c r="FA1003" s="25"/>
      <c r="FB1003" s="25"/>
      <c r="FC1003" s="25"/>
      <c r="FD1003" s="25"/>
      <c r="FE1003" s="25"/>
      <c r="FF1003" s="25"/>
      <c r="FG1003" s="25"/>
      <c r="FH1003" s="25"/>
      <c r="FI1003" s="25"/>
      <c r="FJ1003" s="25"/>
      <c r="FK1003" s="25"/>
      <c r="FL1003" s="25"/>
      <c r="FM1003" s="25"/>
      <c r="FN1003" s="25"/>
      <c r="FO1003" s="25"/>
      <c r="FP1003" s="25"/>
      <c r="FQ1003" s="25"/>
      <c r="FR1003" s="25"/>
      <c r="FS1003" s="25"/>
      <c r="FT1003" s="25"/>
      <c r="FU1003" s="25"/>
      <c r="FV1003" s="25"/>
      <c r="FW1003" s="25"/>
      <c r="FX1003" s="25"/>
      <c r="FY1003" s="25"/>
      <c r="FZ1003" s="25"/>
      <c r="GA1003" s="25"/>
      <c r="GB1003" s="25"/>
      <c r="GC1003" s="25"/>
      <c r="GD1003" s="25"/>
      <c r="GE1003" s="25"/>
      <c r="GF1003" s="25"/>
      <c r="GG1003" s="25"/>
      <c r="GH1003" s="25"/>
      <c r="GI1003" s="25"/>
      <c r="GJ1003" s="25"/>
      <c r="GK1003" s="25"/>
      <c r="GL1003" s="25"/>
      <c r="GM1003" s="25"/>
      <c r="GN1003" s="25"/>
      <c r="GO1003" s="25"/>
      <c r="GP1003" s="25"/>
      <c r="GQ1003" s="25"/>
      <c r="GR1003" s="25"/>
      <c r="GS1003" s="25"/>
      <c r="GT1003" s="25"/>
      <c r="GU1003" s="25"/>
      <c r="GV1003" s="25"/>
      <c r="GW1003" s="25"/>
      <c r="GX1003" s="25"/>
      <c r="GY1003" s="25"/>
      <c r="GZ1003" s="25"/>
      <c r="HA1003" s="25"/>
      <c r="HB1003" s="25"/>
      <c r="HC1003" s="25"/>
      <c r="HD1003" s="25"/>
      <c r="HE1003" s="25"/>
      <c r="HF1003" s="25"/>
      <c r="HG1003" s="25"/>
      <c r="HH1003" s="25"/>
      <c r="HI1003" s="25"/>
      <c r="HJ1003" s="25"/>
      <c r="HK1003" s="25"/>
      <c r="HL1003" s="25"/>
      <c r="HM1003" s="25"/>
      <c r="HN1003" s="25"/>
      <c r="HO1003" s="25"/>
      <c r="HP1003" s="25"/>
      <c r="HQ1003" s="25"/>
      <c r="HR1003" s="25"/>
      <c r="HS1003" s="25"/>
      <c r="HT1003" s="25"/>
      <c r="HU1003" s="25"/>
      <c r="HV1003" s="25"/>
      <c r="HW1003" s="25"/>
      <c r="HX1003" s="25"/>
      <c r="HY1003" s="25"/>
      <c r="HZ1003" s="25"/>
      <c r="IA1003" s="25"/>
      <c r="IB1003" s="25"/>
      <c r="IC1003" s="25"/>
      <c r="ID1003" s="25"/>
      <c r="IE1003" s="25"/>
      <c r="IF1003" s="25"/>
      <c r="IG1003" s="25"/>
      <c r="IH1003" s="25"/>
      <c r="II1003" s="25"/>
      <c r="IJ1003" s="25"/>
      <c r="IK1003" s="25"/>
      <c r="IL1003" s="25"/>
      <c r="IM1003" s="25"/>
      <c r="IN1003" s="25"/>
      <c r="IO1003" s="25"/>
      <c r="IP1003" s="25"/>
      <c r="IQ1003" s="25"/>
      <c r="IR1003" s="25"/>
      <c r="IS1003" s="25"/>
      <c r="IT1003" s="25"/>
      <c r="IU1003" s="25"/>
      <c r="IV1003" s="25"/>
    </row>
    <row r="1004" spans="14:256"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  <c r="CA1004" s="25"/>
      <c r="CB1004" s="25"/>
      <c r="CC1004" s="25"/>
      <c r="CD1004" s="25"/>
      <c r="CE1004" s="25"/>
      <c r="CF1004" s="25"/>
      <c r="CG1004" s="25"/>
      <c r="CH1004" s="25"/>
      <c r="CI1004" s="25"/>
      <c r="CJ1004" s="25"/>
      <c r="CK1004" s="25"/>
      <c r="CL1004" s="25"/>
      <c r="CM1004" s="25"/>
      <c r="CN1004" s="25"/>
      <c r="CO1004" s="25"/>
      <c r="CP1004" s="25"/>
      <c r="CQ1004" s="25"/>
      <c r="CR1004" s="25"/>
      <c r="CS1004" s="25"/>
      <c r="CT1004" s="25"/>
      <c r="CU1004" s="25"/>
      <c r="CV1004" s="25"/>
      <c r="CW1004" s="25"/>
      <c r="CX1004" s="25"/>
      <c r="CY1004" s="25"/>
      <c r="CZ1004" s="25"/>
      <c r="DA1004" s="25"/>
      <c r="DB1004" s="25"/>
      <c r="DC1004" s="25"/>
      <c r="DD1004" s="25"/>
      <c r="DE1004" s="25"/>
      <c r="DF1004" s="25"/>
      <c r="DG1004" s="25"/>
      <c r="DH1004" s="25"/>
      <c r="DI1004" s="25"/>
      <c r="DJ1004" s="25"/>
      <c r="DK1004" s="25"/>
      <c r="DL1004" s="25"/>
      <c r="DM1004" s="25"/>
      <c r="DN1004" s="25"/>
      <c r="DO1004" s="25"/>
      <c r="DP1004" s="25"/>
      <c r="DQ1004" s="25"/>
      <c r="DR1004" s="25"/>
      <c r="DS1004" s="25"/>
      <c r="DT1004" s="25"/>
      <c r="DU1004" s="25"/>
      <c r="DV1004" s="25"/>
      <c r="DW1004" s="25"/>
      <c r="DX1004" s="25"/>
      <c r="DY1004" s="25"/>
      <c r="DZ1004" s="25"/>
      <c r="EA1004" s="25"/>
      <c r="EB1004" s="25"/>
      <c r="EC1004" s="25"/>
      <c r="ED1004" s="25"/>
      <c r="EE1004" s="25"/>
      <c r="EF1004" s="25"/>
      <c r="EG1004" s="25"/>
      <c r="EH1004" s="25"/>
      <c r="EI1004" s="25"/>
      <c r="EJ1004" s="25"/>
      <c r="EK1004" s="25"/>
      <c r="EL1004" s="25"/>
      <c r="EM1004" s="25"/>
      <c r="EN1004" s="25"/>
      <c r="EO1004" s="25"/>
      <c r="EP1004" s="25"/>
      <c r="EQ1004" s="25"/>
      <c r="ER1004" s="25"/>
      <c r="ES1004" s="25"/>
      <c r="ET1004" s="25"/>
      <c r="EU1004" s="25"/>
      <c r="EV1004" s="25"/>
      <c r="EW1004" s="25"/>
      <c r="EX1004" s="25"/>
      <c r="EY1004" s="25"/>
      <c r="EZ1004" s="25"/>
      <c r="FA1004" s="25"/>
      <c r="FB1004" s="25"/>
      <c r="FC1004" s="25"/>
      <c r="FD1004" s="25"/>
      <c r="FE1004" s="25"/>
      <c r="FF1004" s="25"/>
      <c r="FG1004" s="25"/>
      <c r="FH1004" s="25"/>
      <c r="FI1004" s="25"/>
      <c r="FJ1004" s="25"/>
      <c r="FK1004" s="25"/>
      <c r="FL1004" s="25"/>
      <c r="FM1004" s="25"/>
      <c r="FN1004" s="25"/>
      <c r="FO1004" s="25"/>
      <c r="FP1004" s="25"/>
      <c r="FQ1004" s="25"/>
      <c r="FR1004" s="25"/>
      <c r="FS1004" s="25"/>
      <c r="FT1004" s="25"/>
      <c r="FU1004" s="25"/>
      <c r="FV1004" s="25"/>
      <c r="FW1004" s="25"/>
      <c r="FX1004" s="25"/>
      <c r="FY1004" s="25"/>
      <c r="FZ1004" s="25"/>
      <c r="GA1004" s="25"/>
      <c r="GB1004" s="25"/>
      <c r="GC1004" s="25"/>
      <c r="GD1004" s="25"/>
      <c r="GE1004" s="25"/>
      <c r="GF1004" s="25"/>
      <c r="GG1004" s="25"/>
      <c r="GH1004" s="25"/>
      <c r="GI1004" s="25"/>
      <c r="GJ1004" s="25"/>
      <c r="GK1004" s="25"/>
      <c r="GL1004" s="25"/>
      <c r="GM1004" s="25"/>
      <c r="GN1004" s="25"/>
      <c r="GO1004" s="25"/>
      <c r="GP1004" s="25"/>
      <c r="GQ1004" s="25"/>
      <c r="GR1004" s="25"/>
      <c r="GS1004" s="25"/>
      <c r="GT1004" s="25"/>
      <c r="GU1004" s="25"/>
      <c r="GV1004" s="25"/>
      <c r="GW1004" s="25"/>
      <c r="GX1004" s="25"/>
      <c r="GY1004" s="25"/>
      <c r="GZ1004" s="25"/>
      <c r="HA1004" s="25"/>
      <c r="HB1004" s="25"/>
      <c r="HC1004" s="25"/>
      <c r="HD1004" s="25"/>
      <c r="HE1004" s="25"/>
      <c r="HF1004" s="25"/>
      <c r="HG1004" s="25"/>
      <c r="HH1004" s="25"/>
      <c r="HI1004" s="25"/>
      <c r="HJ1004" s="25"/>
      <c r="HK1004" s="25"/>
      <c r="HL1004" s="25"/>
      <c r="HM1004" s="25"/>
      <c r="HN1004" s="25"/>
      <c r="HO1004" s="25"/>
      <c r="HP1004" s="25"/>
      <c r="HQ1004" s="25"/>
      <c r="HR1004" s="25"/>
      <c r="HS1004" s="25"/>
      <c r="HT1004" s="25"/>
      <c r="HU1004" s="25"/>
      <c r="HV1004" s="25"/>
      <c r="HW1004" s="25"/>
      <c r="HX1004" s="25"/>
      <c r="HY1004" s="25"/>
      <c r="HZ1004" s="25"/>
      <c r="IA1004" s="25"/>
      <c r="IB1004" s="25"/>
      <c r="IC1004" s="25"/>
      <c r="ID1004" s="25"/>
      <c r="IE1004" s="25"/>
      <c r="IF1004" s="25"/>
      <c r="IG1004" s="25"/>
      <c r="IH1004" s="25"/>
      <c r="II1004" s="25"/>
      <c r="IJ1004" s="25"/>
      <c r="IK1004" s="25"/>
      <c r="IL1004" s="25"/>
      <c r="IM1004" s="25"/>
      <c r="IN1004" s="25"/>
      <c r="IO1004" s="25"/>
      <c r="IP1004" s="25"/>
      <c r="IQ1004" s="25"/>
      <c r="IR1004" s="25"/>
      <c r="IS1004" s="25"/>
      <c r="IT1004" s="25"/>
      <c r="IU1004" s="25"/>
      <c r="IV1004" s="25"/>
    </row>
    <row r="1005" spans="14:256"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  <c r="CA1005" s="25"/>
      <c r="CB1005" s="25"/>
      <c r="CC1005" s="25"/>
      <c r="CD1005" s="25"/>
      <c r="CE1005" s="25"/>
      <c r="CF1005" s="25"/>
      <c r="CG1005" s="25"/>
      <c r="CH1005" s="25"/>
      <c r="CI1005" s="25"/>
      <c r="CJ1005" s="25"/>
      <c r="CK1005" s="25"/>
      <c r="CL1005" s="25"/>
      <c r="CM1005" s="25"/>
      <c r="CN1005" s="25"/>
      <c r="CO1005" s="25"/>
      <c r="CP1005" s="25"/>
      <c r="CQ1005" s="25"/>
      <c r="CR1005" s="25"/>
      <c r="CS1005" s="25"/>
      <c r="CT1005" s="25"/>
      <c r="CU1005" s="25"/>
      <c r="CV1005" s="25"/>
      <c r="CW1005" s="25"/>
      <c r="CX1005" s="25"/>
      <c r="CY1005" s="25"/>
      <c r="CZ1005" s="25"/>
      <c r="DA1005" s="25"/>
      <c r="DB1005" s="25"/>
      <c r="DC1005" s="25"/>
      <c r="DD1005" s="25"/>
      <c r="DE1005" s="25"/>
      <c r="DF1005" s="25"/>
      <c r="DG1005" s="25"/>
      <c r="DH1005" s="25"/>
      <c r="DI1005" s="25"/>
      <c r="DJ1005" s="25"/>
      <c r="DK1005" s="25"/>
      <c r="DL1005" s="25"/>
      <c r="DM1005" s="25"/>
      <c r="DN1005" s="25"/>
      <c r="DO1005" s="25"/>
      <c r="DP1005" s="25"/>
      <c r="DQ1005" s="25"/>
      <c r="DR1005" s="25"/>
      <c r="DS1005" s="25"/>
      <c r="DT1005" s="25"/>
      <c r="DU1005" s="25"/>
      <c r="DV1005" s="25"/>
      <c r="DW1005" s="25"/>
      <c r="DX1005" s="25"/>
      <c r="DY1005" s="25"/>
      <c r="DZ1005" s="25"/>
      <c r="EA1005" s="25"/>
      <c r="EB1005" s="25"/>
      <c r="EC1005" s="25"/>
      <c r="ED1005" s="25"/>
      <c r="EE1005" s="25"/>
      <c r="EF1005" s="25"/>
      <c r="EG1005" s="25"/>
      <c r="EH1005" s="25"/>
      <c r="EI1005" s="25"/>
      <c r="EJ1005" s="25"/>
      <c r="EK1005" s="25"/>
      <c r="EL1005" s="25"/>
      <c r="EM1005" s="25"/>
      <c r="EN1005" s="25"/>
      <c r="EO1005" s="25"/>
      <c r="EP1005" s="25"/>
      <c r="EQ1005" s="25"/>
      <c r="ER1005" s="25"/>
      <c r="ES1005" s="25"/>
      <c r="ET1005" s="25"/>
      <c r="EU1005" s="25"/>
      <c r="EV1005" s="25"/>
      <c r="EW1005" s="25"/>
      <c r="EX1005" s="25"/>
      <c r="EY1005" s="25"/>
      <c r="EZ1005" s="25"/>
      <c r="FA1005" s="25"/>
      <c r="FB1005" s="25"/>
      <c r="FC1005" s="25"/>
      <c r="FD1005" s="25"/>
      <c r="FE1005" s="25"/>
      <c r="FF1005" s="25"/>
      <c r="FG1005" s="25"/>
      <c r="FH1005" s="25"/>
      <c r="FI1005" s="25"/>
      <c r="FJ1005" s="25"/>
      <c r="FK1005" s="25"/>
      <c r="FL1005" s="25"/>
      <c r="FM1005" s="25"/>
      <c r="FN1005" s="25"/>
      <c r="FO1005" s="25"/>
      <c r="FP1005" s="25"/>
      <c r="FQ1005" s="25"/>
      <c r="FR1005" s="25"/>
      <c r="FS1005" s="25"/>
      <c r="FT1005" s="25"/>
      <c r="FU1005" s="25"/>
      <c r="FV1005" s="25"/>
      <c r="FW1005" s="25"/>
      <c r="FX1005" s="25"/>
      <c r="FY1005" s="25"/>
      <c r="FZ1005" s="25"/>
      <c r="GA1005" s="25"/>
      <c r="GB1005" s="25"/>
      <c r="GC1005" s="25"/>
      <c r="GD1005" s="25"/>
      <c r="GE1005" s="25"/>
      <c r="GF1005" s="25"/>
      <c r="GG1005" s="25"/>
      <c r="GH1005" s="25"/>
      <c r="GI1005" s="25"/>
      <c r="GJ1005" s="25"/>
      <c r="GK1005" s="25"/>
      <c r="GL1005" s="25"/>
      <c r="GM1005" s="25"/>
      <c r="GN1005" s="25"/>
      <c r="GO1005" s="25"/>
      <c r="GP1005" s="25"/>
      <c r="GQ1005" s="25"/>
      <c r="GR1005" s="25"/>
      <c r="GS1005" s="25"/>
      <c r="GT1005" s="25"/>
      <c r="GU1005" s="25"/>
      <c r="GV1005" s="25"/>
      <c r="GW1005" s="25"/>
      <c r="GX1005" s="25"/>
      <c r="GY1005" s="25"/>
      <c r="GZ1005" s="25"/>
      <c r="HA1005" s="25"/>
      <c r="HB1005" s="25"/>
      <c r="HC1005" s="25"/>
      <c r="HD1005" s="25"/>
      <c r="HE1005" s="25"/>
      <c r="HF1005" s="25"/>
      <c r="HG1005" s="25"/>
      <c r="HH1005" s="25"/>
      <c r="HI1005" s="25"/>
      <c r="HJ1005" s="25"/>
      <c r="HK1005" s="25"/>
      <c r="HL1005" s="25"/>
      <c r="HM1005" s="25"/>
      <c r="HN1005" s="25"/>
      <c r="HO1005" s="25"/>
      <c r="HP1005" s="25"/>
      <c r="HQ1005" s="25"/>
      <c r="HR1005" s="25"/>
      <c r="HS1005" s="25"/>
      <c r="HT1005" s="25"/>
      <c r="HU1005" s="25"/>
      <c r="HV1005" s="25"/>
      <c r="HW1005" s="25"/>
      <c r="HX1005" s="25"/>
      <c r="HY1005" s="25"/>
      <c r="HZ1005" s="25"/>
      <c r="IA1005" s="25"/>
      <c r="IB1005" s="25"/>
      <c r="IC1005" s="25"/>
      <c r="ID1005" s="25"/>
      <c r="IE1005" s="25"/>
      <c r="IF1005" s="25"/>
      <c r="IG1005" s="25"/>
      <c r="IH1005" s="25"/>
      <c r="II1005" s="25"/>
      <c r="IJ1005" s="25"/>
      <c r="IK1005" s="25"/>
      <c r="IL1005" s="25"/>
      <c r="IM1005" s="25"/>
      <c r="IN1005" s="25"/>
      <c r="IO1005" s="25"/>
      <c r="IP1005" s="25"/>
      <c r="IQ1005" s="25"/>
      <c r="IR1005" s="25"/>
      <c r="IS1005" s="25"/>
      <c r="IT1005" s="25"/>
      <c r="IU1005" s="25"/>
      <c r="IV1005" s="25"/>
    </row>
    <row r="1006" spans="14:256"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  <c r="CA1006" s="25"/>
      <c r="CB1006" s="25"/>
      <c r="CC1006" s="25"/>
      <c r="CD1006" s="25"/>
      <c r="CE1006" s="25"/>
      <c r="CF1006" s="25"/>
      <c r="CG1006" s="25"/>
      <c r="CH1006" s="25"/>
      <c r="CI1006" s="25"/>
      <c r="CJ1006" s="25"/>
      <c r="CK1006" s="25"/>
      <c r="CL1006" s="25"/>
      <c r="CM1006" s="25"/>
      <c r="CN1006" s="25"/>
      <c r="CO1006" s="25"/>
      <c r="CP1006" s="25"/>
      <c r="CQ1006" s="25"/>
      <c r="CR1006" s="25"/>
      <c r="CS1006" s="25"/>
      <c r="CT1006" s="25"/>
      <c r="CU1006" s="25"/>
      <c r="CV1006" s="25"/>
      <c r="CW1006" s="25"/>
      <c r="CX1006" s="25"/>
      <c r="CY1006" s="25"/>
      <c r="CZ1006" s="25"/>
      <c r="DA1006" s="25"/>
      <c r="DB1006" s="25"/>
      <c r="DC1006" s="25"/>
      <c r="DD1006" s="25"/>
      <c r="DE1006" s="25"/>
      <c r="DF1006" s="25"/>
      <c r="DG1006" s="25"/>
      <c r="DH1006" s="25"/>
      <c r="DI1006" s="25"/>
      <c r="DJ1006" s="25"/>
      <c r="DK1006" s="25"/>
      <c r="DL1006" s="25"/>
      <c r="DM1006" s="25"/>
      <c r="DN1006" s="25"/>
      <c r="DO1006" s="25"/>
      <c r="DP1006" s="25"/>
      <c r="DQ1006" s="25"/>
      <c r="DR1006" s="25"/>
      <c r="DS1006" s="25"/>
      <c r="DT1006" s="25"/>
      <c r="DU1006" s="25"/>
      <c r="DV1006" s="25"/>
      <c r="DW1006" s="25"/>
      <c r="DX1006" s="25"/>
      <c r="DY1006" s="25"/>
      <c r="DZ1006" s="25"/>
      <c r="EA1006" s="25"/>
      <c r="EB1006" s="25"/>
      <c r="EC1006" s="25"/>
      <c r="ED1006" s="25"/>
      <c r="EE1006" s="25"/>
      <c r="EF1006" s="25"/>
      <c r="EG1006" s="25"/>
      <c r="EH1006" s="25"/>
      <c r="EI1006" s="25"/>
      <c r="EJ1006" s="25"/>
      <c r="EK1006" s="25"/>
      <c r="EL1006" s="25"/>
      <c r="EM1006" s="25"/>
      <c r="EN1006" s="25"/>
      <c r="EO1006" s="25"/>
      <c r="EP1006" s="25"/>
      <c r="EQ1006" s="25"/>
      <c r="ER1006" s="25"/>
      <c r="ES1006" s="25"/>
      <c r="ET1006" s="25"/>
      <c r="EU1006" s="25"/>
      <c r="EV1006" s="25"/>
      <c r="EW1006" s="25"/>
      <c r="EX1006" s="25"/>
      <c r="EY1006" s="25"/>
      <c r="EZ1006" s="25"/>
      <c r="FA1006" s="25"/>
      <c r="FB1006" s="25"/>
      <c r="FC1006" s="25"/>
      <c r="FD1006" s="25"/>
      <c r="FE1006" s="25"/>
      <c r="FF1006" s="25"/>
      <c r="FG1006" s="25"/>
      <c r="FH1006" s="25"/>
      <c r="FI1006" s="25"/>
      <c r="FJ1006" s="25"/>
      <c r="FK1006" s="25"/>
      <c r="FL1006" s="25"/>
      <c r="FM1006" s="25"/>
      <c r="FN1006" s="25"/>
      <c r="FO1006" s="25"/>
      <c r="FP1006" s="25"/>
      <c r="FQ1006" s="25"/>
      <c r="FR1006" s="25"/>
      <c r="FS1006" s="25"/>
      <c r="FT1006" s="25"/>
      <c r="FU1006" s="25"/>
      <c r="FV1006" s="25"/>
      <c r="FW1006" s="25"/>
      <c r="FX1006" s="25"/>
      <c r="FY1006" s="25"/>
      <c r="FZ1006" s="25"/>
      <c r="GA1006" s="25"/>
      <c r="GB1006" s="25"/>
      <c r="GC1006" s="25"/>
      <c r="GD1006" s="25"/>
      <c r="GE1006" s="25"/>
      <c r="GF1006" s="25"/>
      <c r="GG1006" s="25"/>
      <c r="GH1006" s="25"/>
      <c r="GI1006" s="25"/>
      <c r="GJ1006" s="25"/>
      <c r="GK1006" s="25"/>
      <c r="GL1006" s="25"/>
      <c r="GM1006" s="25"/>
      <c r="GN1006" s="25"/>
      <c r="GO1006" s="25"/>
      <c r="GP1006" s="25"/>
      <c r="GQ1006" s="25"/>
      <c r="GR1006" s="25"/>
      <c r="GS1006" s="25"/>
      <c r="GT1006" s="25"/>
      <c r="GU1006" s="25"/>
      <c r="GV1006" s="25"/>
      <c r="GW1006" s="25"/>
      <c r="GX1006" s="25"/>
      <c r="GY1006" s="25"/>
      <c r="GZ1006" s="25"/>
      <c r="HA1006" s="25"/>
      <c r="HB1006" s="25"/>
      <c r="HC1006" s="25"/>
      <c r="HD1006" s="25"/>
      <c r="HE1006" s="25"/>
      <c r="HF1006" s="25"/>
      <c r="HG1006" s="25"/>
      <c r="HH1006" s="25"/>
      <c r="HI1006" s="25"/>
      <c r="HJ1006" s="25"/>
      <c r="HK1006" s="25"/>
      <c r="HL1006" s="25"/>
      <c r="HM1006" s="25"/>
      <c r="HN1006" s="25"/>
      <c r="HO1006" s="25"/>
      <c r="HP1006" s="25"/>
      <c r="HQ1006" s="25"/>
      <c r="HR1006" s="25"/>
      <c r="HS1006" s="25"/>
      <c r="HT1006" s="25"/>
      <c r="HU1006" s="25"/>
      <c r="HV1006" s="25"/>
      <c r="HW1006" s="25"/>
      <c r="HX1006" s="25"/>
      <c r="HY1006" s="25"/>
      <c r="HZ1006" s="25"/>
      <c r="IA1006" s="25"/>
      <c r="IB1006" s="25"/>
      <c r="IC1006" s="25"/>
      <c r="ID1006" s="25"/>
      <c r="IE1006" s="25"/>
      <c r="IF1006" s="25"/>
      <c r="IG1006" s="25"/>
      <c r="IH1006" s="25"/>
      <c r="II1006" s="25"/>
      <c r="IJ1006" s="25"/>
      <c r="IK1006" s="25"/>
      <c r="IL1006" s="25"/>
      <c r="IM1006" s="25"/>
      <c r="IN1006" s="25"/>
      <c r="IO1006" s="25"/>
      <c r="IP1006" s="25"/>
      <c r="IQ1006" s="25"/>
      <c r="IR1006" s="25"/>
      <c r="IS1006" s="25"/>
      <c r="IT1006" s="25"/>
      <c r="IU1006" s="25"/>
      <c r="IV1006" s="25"/>
    </row>
    <row r="1007" spans="14:256"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  <c r="CZ1007" s="25"/>
      <c r="DA1007" s="25"/>
      <c r="DB1007" s="25"/>
      <c r="DC1007" s="25"/>
      <c r="DD1007" s="25"/>
      <c r="DE1007" s="25"/>
      <c r="DF1007" s="25"/>
      <c r="DG1007" s="25"/>
      <c r="DH1007" s="25"/>
      <c r="DI1007" s="25"/>
      <c r="DJ1007" s="25"/>
      <c r="DK1007" s="25"/>
      <c r="DL1007" s="25"/>
      <c r="DM1007" s="25"/>
      <c r="DN1007" s="25"/>
      <c r="DO1007" s="25"/>
      <c r="DP1007" s="25"/>
      <c r="DQ1007" s="25"/>
      <c r="DR1007" s="25"/>
      <c r="DS1007" s="25"/>
      <c r="DT1007" s="25"/>
      <c r="DU1007" s="25"/>
      <c r="DV1007" s="25"/>
      <c r="DW1007" s="25"/>
      <c r="DX1007" s="25"/>
      <c r="DY1007" s="25"/>
      <c r="DZ1007" s="25"/>
      <c r="EA1007" s="25"/>
      <c r="EB1007" s="25"/>
      <c r="EC1007" s="25"/>
      <c r="ED1007" s="25"/>
      <c r="EE1007" s="25"/>
      <c r="EF1007" s="25"/>
      <c r="EG1007" s="25"/>
      <c r="EH1007" s="25"/>
      <c r="EI1007" s="25"/>
      <c r="EJ1007" s="25"/>
      <c r="EK1007" s="25"/>
      <c r="EL1007" s="25"/>
      <c r="EM1007" s="25"/>
      <c r="EN1007" s="25"/>
      <c r="EO1007" s="25"/>
      <c r="EP1007" s="25"/>
      <c r="EQ1007" s="25"/>
      <c r="ER1007" s="25"/>
      <c r="ES1007" s="25"/>
      <c r="ET1007" s="25"/>
      <c r="EU1007" s="25"/>
      <c r="EV1007" s="25"/>
      <c r="EW1007" s="25"/>
      <c r="EX1007" s="25"/>
      <c r="EY1007" s="25"/>
      <c r="EZ1007" s="25"/>
      <c r="FA1007" s="25"/>
      <c r="FB1007" s="25"/>
      <c r="FC1007" s="25"/>
      <c r="FD1007" s="25"/>
      <c r="FE1007" s="25"/>
      <c r="FF1007" s="25"/>
      <c r="FG1007" s="25"/>
      <c r="FH1007" s="25"/>
      <c r="FI1007" s="25"/>
      <c r="FJ1007" s="25"/>
      <c r="FK1007" s="25"/>
      <c r="FL1007" s="25"/>
      <c r="FM1007" s="25"/>
      <c r="FN1007" s="25"/>
      <c r="FO1007" s="25"/>
      <c r="FP1007" s="25"/>
      <c r="FQ1007" s="25"/>
      <c r="FR1007" s="25"/>
      <c r="FS1007" s="25"/>
      <c r="FT1007" s="25"/>
      <c r="FU1007" s="25"/>
      <c r="FV1007" s="25"/>
      <c r="FW1007" s="25"/>
      <c r="FX1007" s="25"/>
      <c r="FY1007" s="25"/>
      <c r="FZ1007" s="25"/>
      <c r="GA1007" s="25"/>
      <c r="GB1007" s="25"/>
      <c r="GC1007" s="25"/>
      <c r="GD1007" s="25"/>
      <c r="GE1007" s="25"/>
      <c r="GF1007" s="25"/>
      <c r="GG1007" s="25"/>
      <c r="GH1007" s="25"/>
      <c r="GI1007" s="25"/>
      <c r="GJ1007" s="25"/>
      <c r="GK1007" s="25"/>
      <c r="GL1007" s="25"/>
      <c r="GM1007" s="25"/>
      <c r="GN1007" s="25"/>
      <c r="GO1007" s="25"/>
      <c r="GP1007" s="25"/>
      <c r="GQ1007" s="25"/>
      <c r="GR1007" s="25"/>
      <c r="GS1007" s="25"/>
      <c r="GT1007" s="25"/>
      <c r="GU1007" s="25"/>
      <c r="GV1007" s="25"/>
      <c r="GW1007" s="25"/>
      <c r="GX1007" s="25"/>
      <c r="GY1007" s="25"/>
      <c r="GZ1007" s="25"/>
      <c r="HA1007" s="25"/>
      <c r="HB1007" s="25"/>
      <c r="HC1007" s="25"/>
      <c r="HD1007" s="25"/>
      <c r="HE1007" s="25"/>
      <c r="HF1007" s="25"/>
      <c r="HG1007" s="25"/>
      <c r="HH1007" s="25"/>
      <c r="HI1007" s="25"/>
      <c r="HJ1007" s="25"/>
      <c r="HK1007" s="25"/>
      <c r="HL1007" s="25"/>
      <c r="HM1007" s="25"/>
      <c r="HN1007" s="25"/>
      <c r="HO1007" s="25"/>
      <c r="HP1007" s="25"/>
      <c r="HQ1007" s="25"/>
      <c r="HR1007" s="25"/>
      <c r="HS1007" s="25"/>
      <c r="HT1007" s="25"/>
      <c r="HU1007" s="25"/>
      <c r="HV1007" s="25"/>
      <c r="HW1007" s="25"/>
      <c r="HX1007" s="25"/>
      <c r="HY1007" s="25"/>
      <c r="HZ1007" s="25"/>
      <c r="IA1007" s="25"/>
      <c r="IB1007" s="25"/>
      <c r="IC1007" s="25"/>
      <c r="ID1007" s="25"/>
      <c r="IE1007" s="25"/>
      <c r="IF1007" s="25"/>
      <c r="IG1007" s="25"/>
      <c r="IH1007" s="25"/>
      <c r="II1007" s="25"/>
      <c r="IJ1007" s="25"/>
      <c r="IK1007" s="25"/>
      <c r="IL1007" s="25"/>
      <c r="IM1007" s="25"/>
      <c r="IN1007" s="25"/>
      <c r="IO1007" s="25"/>
      <c r="IP1007" s="25"/>
      <c r="IQ1007" s="25"/>
      <c r="IR1007" s="25"/>
      <c r="IS1007" s="25"/>
      <c r="IT1007" s="25"/>
      <c r="IU1007" s="25"/>
      <c r="IV1007" s="25"/>
    </row>
    <row r="1008" spans="14:256"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  <c r="CA1008" s="25"/>
      <c r="CB1008" s="25"/>
      <c r="CC1008" s="25"/>
      <c r="CD1008" s="25"/>
      <c r="CE1008" s="25"/>
      <c r="CF1008" s="25"/>
      <c r="CG1008" s="25"/>
      <c r="CH1008" s="25"/>
      <c r="CI1008" s="25"/>
      <c r="CJ1008" s="25"/>
      <c r="CK1008" s="25"/>
      <c r="CL1008" s="25"/>
      <c r="CM1008" s="25"/>
      <c r="CN1008" s="25"/>
      <c r="CO1008" s="25"/>
      <c r="CP1008" s="25"/>
      <c r="CQ1008" s="25"/>
      <c r="CR1008" s="25"/>
      <c r="CS1008" s="25"/>
      <c r="CT1008" s="25"/>
      <c r="CU1008" s="25"/>
      <c r="CV1008" s="25"/>
      <c r="CW1008" s="25"/>
      <c r="CX1008" s="25"/>
      <c r="CY1008" s="25"/>
      <c r="CZ1008" s="25"/>
      <c r="DA1008" s="25"/>
      <c r="DB1008" s="25"/>
      <c r="DC1008" s="25"/>
      <c r="DD1008" s="25"/>
      <c r="DE1008" s="25"/>
      <c r="DF1008" s="25"/>
      <c r="DG1008" s="25"/>
      <c r="DH1008" s="25"/>
      <c r="DI1008" s="25"/>
      <c r="DJ1008" s="25"/>
      <c r="DK1008" s="25"/>
      <c r="DL1008" s="25"/>
      <c r="DM1008" s="25"/>
      <c r="DN1008" s="25"/>
      <c r="DO1008" s="25"/>
      <c r="DP1008" s="25"/>
      <c r="DQ1008" s="25"/>
      <c r="DR1008" s="25"/>
      <c r="DS1008" s="25"/>
      <c r="DT1008" s="25"/>
      <c r="DU1008" s="25"/>
      <c r="DV1008" s="25"/>
      <c r="DW1008" s="25"/>
      <c r="DX1008" s="25"/>
      <c r="DY1008" s="25"/>
      <c r="DZ1008" s="25"/>
      <c r="EA1008" s="25"/>
      <c r="EB1008" s="25"/>
      <c r="EC1008" s="25"/>
      <c r="ED1008" s="25"/>
      <c r="EE1008" s="25"/>
      <c r="EF1008" s="25"/>
      <c r="EG1008" s="25"/>
      <c r="EH1008" s="25"/>
      <c r="EI1008" s="25"/>
      <c r="EJ1008" s="25"/>
      <c r="EK1008" s="25"/>
      <c r="EL1008" s="25"/>
      <c r="EM1008" s="25"/>
      <c r="EN1008" s="25"/>
      <c r="EO1008" s="25"/>
      <c r="EP1008" s="25"/>
      <c r="EQ1008" s="25"/>
      <c r="ER1008" s="25"/>
      <c r="ES1008" s="25"/>
      <c r="ET1008" s="25"/>
      <c r="EU1008" s="25"/>
      <c r="EV1008" s="25"/>
      <c r="EW1008" s="25"/>
      <c r="EX1008" s="25"/>
      <c r="EY1008" s="25"/>
      <c r="EZ1008" s="25"/>
      <c r="FA1008" s="25"/>
      <c r="FB1008" s="25"/>
      <c r="FC1008" s="25"/>
      <c r="FD1008" s="25"/>
      <c r="FE1008" s="25"/>
      <c r="FF1008" s="25"/>
      <c r="FG1008" s="25"/>
      <c r="FH1008" s="25"/>
      <c r="FI1008" s="25"/>
      <c r="FJ1008" s="25"/>
      <c r="FK1008" s="25"/>
      <c r="FL1008" s="25"/>
      <c r="FM1008" s="25"/>
      <c r="FN1008" s="25"/>
      <c r="FO1008" s="25"/>
      <c r="FP1008" s="25"/>
      <c r="FQ1008" s="25"/>
      <c r="FR1008" s="25"/>
      <c r="FS1008" s="25"/>
      <c r="FT1008" s="25"/>
      <c r="FU1008" s="25"/>
      <c r="FV1008" s="25"/>
      <c r="FW1008" s="25"/>
      <c r="FX1008" s="25"/>
      <c r="FY1008" s="25"/>
      <c r="FZ1008" s="25"/>
      <c r="GA1008" s="25"/>
      <c r="GB1008" s="25"/>
      <c r="GC1008" s="25"/>
      <c r="GD1008" s="25"/>
      <c r="GE1008" s="25"/>
      <c r="GF1008" s="25"/>
      <c r="GG1008" s="25"/>
      <c r="GH1008" s="25"/>
      <c r="GI1008" s="25"/>
      <c r="GJ1008" s="25"/>
      <c r="GK1008" s="25"/>
      <c r="GL1008" s="25"/>
      <c r="GM1008" s="25"/>
      <c r="GN1008" s="25"/>
      <c r="GO1008" s="25"/>
      <c r="GP1008" s="25"/>
      <c r="GQ1008" s="25"/>
      <c r="GR1008" s="25"/>
      <c r="GS1008" s="25"/>
      <c r="GT1008" s="25"/>
      <c r="GU1008" s="25"/>
      <c r="GV1008" s="25"/>
      <c r="GW1008" s="25"/>
      <c r="GX1008" s="25"/>
      <c r="GY1008" s="25"/>
      <c r="GZ1008" s="25"/>
      <c r="HA1008" s="25"/>
      <c r="HB1008" s="25"/>
      <c r="HC1008" s="25"/>
      <c r="HD1008" s="25"/>
      <c r="HE1008" s="25"/>
      <c r="HF1008" s="25"/>
      <c r="HG1008" s="25"/>
      <c r="HH1008" s="25"/>
      <c r="HI1008" s="25"/>
      <c r="HJ1008" s="25"/>
      <c r="HK1008" s="25"/>
      <c r="HL1008" s="25"/>
      <c r="HM1008" s="25"/>
      <c r="HN1008" s="25"/>
      <c r="HO1008" s="25"/>
      <c r="HP1008" s="25"/>
      <c r="HQ1008" s="25"/>
      <c r="HR1008" s="25"/>
      <c r="HS1008" s="25"/>
      <c r="HT1008" s="25"/>
      <c r="HU1008" s="25"/>
      <c r="HV1008" s="25"/>
      <c r="HW1008" s="25"/>
      <c r="HX1008" s="25"/>
      <c r="HY1008" s="25"/>
      <c r="HZ1008" s="25"/>
      <c r="IA1008" s="25"/>
      <c r="IB1008" s="25"/>
      <c r="IC1008" s="25"/>
      <c r="ID1008" s="25"/>
      <c r="IE1008" s="25"/>
      <c r="IF1008" s="25"/>
      <c r="IG1008" s="25"/>
      <c r="IH1008" s="25"/>
      <c r="II1008" s="25"/>
      <c r="IJ1008" s="25"/>
      <c r="IK1008" s="25"/>
      <c r="IL1008" s="25"/>
      <c r="IM1008" s="25"/>
      <c r="IN1008" s="25"/>
      <c r="IO1008" s="25"/>
      <c r="IP1008" s="25"/>
      <c r="IQ1008" s="25"/>
      <c r="IR1008" s="25"/>
      <c r="IS1008" s="25"/>
      <c r="IT1008" s="25"/>
      <c r="IU1008" s="25"/>
      <c r="IV1008" s="25"/>
    </row>
    <row r="1009" spans="14:256"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  <c r="CA1009" s="25"/>
      <c r="CB1009" s="25"/>
      <c r="CC1009" s="25"/>
      <c r="CD1009" s="25"/>
      <c r="CE1009" s="25"/>
      <c r="CF1009" s="25"/>
      <c r="CG1009" s="25"/>
      <c r="CH1009" s="25"/>
      <c r="CI1009" s="25"/>
      <c r="CJ1009" s="25"/>
      <c r="CK1009" s="25"/>
      <c r="CL1009" s="25"/>
      <c r="CM1009" s="25"/>
      <c r="CN1009" s="25"/>
      <c r="CO1009" s="25"/>
      <c r="CP1009" s="25"/>
      <c r="CQ1009" s="25"/>
      <c r="CR1009" s="25"/>
      <c r="CS1009" s="25"/>
      <c r="CT1009" s="25"/>
      <c r="CU1009" s="25"/>
      <c r="CV1009" s="25"/>
      <c r="CW1009" s="25"/>
      <c r="CX1009" s="25"/>
      <c r="CY1009" s="25"/>
      <c r="CZ1009" s="25"/>
      <c r="DA1009" s="25"/>
      <c r="DB1009" s="25"/>
      <c r="DC1009" s="25"/>
      <c r="DD1009" s="25"/>
      <c r="DE1009" s="25"/>
      <c r="DF1009" s="25"/>
      <c r="DG1009" s="25"/>
      <c r="DH1009" s="25"/>
      <c r="DI1009" s="25"/>
      <c r="DJ1009" s="25"/>
      <c r="DK1009" s="25"/>
      <c r="DL1009" s="25"/>
      <c r="DM1009" s="25"/>
      <c r="DN1009" s="25"/>
      <c r="DO1009" s="25"/>
      <c r="DP1009" s="25"/>
      <c r="DQ1009" s="25"/>
      <c r="DR1009" s="25"/>
      <c r="DS1009" s="25"/>
      <c r="DT1009" s="25"/>
      <c r="DU1009" s="25"/>
      <c r="DV1009" s="25"/>
      <c r="DW1009" s="25"/>
      <c r="DX1009" s="25"/>
      <c r="DY1009" s="25"/>
      <c r="DZ1009" s="25"/>
      <c r="EA1009" s="25"/>
      <c r="EB1009" s="25"/>
      <c r="EC1009" s="25"/>
      <c r="ED1009" s="25"/>
      <c r="EE1009" s="25"/>
      <c r="EF1009" s="25"/>
      <c r="EG1009" s="25"/>
      <c r="EH1009" s="25"/>
      <c r="EI1009" s="25"/>
      <c r="EJ1009" s="25"/>
      <c r="EK1009" s="25"/>
      <c r="EL1009" s="25"/>
      <c r="EM1009" s="25"/>
      <c r="EN1009" s="25"/>
      <c r="EO1009" s="25"/>
      <c r="EP1009" s="25"/>
      <c r="EQ1009" s="25"/>
      <c r="ER1009" s="25"/>
      <c r="ES1009" s="25"/>
      <c r="ET1009" s="25"/>
      <c r="EU1009" s="25"/>
      <c r="EV1009" s="25"/>
      <c r="EW1009" s="25"/>
      <c r="EX1009" s="25"/>
      <c r="EY1009" s="25"/>
      <c r="EZ1009" s="25"/>
      <c r="FA1009" s="25"/>
      <c r="FB1009" s="25"/>
      <c r="FC1009" s="25"/>
      <c r="FD1009" s="25"/>
      <c r="FE1009" s="25"/>
      <c r="FF1009" s="25"/>
      <c r="FG1009" s="25"/>
      <c r="FH1009" s="25"/>
      <c r="FI1009" s="25"/>
      <c r="FJ1009" s="25"/>
      <c r="FK1009" s="25"/>
      <c r="FL1009" s="25"/>
      <c r="FM1009" s="25"/>
      <c r="FN1009" s="25"/>
      <c r="FO1009" s="25"/>
      <c r="FP1009" s="25"/>
      <c r="FQ1009" s="25"/>
      <c r="FR1009" s="25"/>
      <c r="FS1009" s="25"/>
      <c r="FT1009" s="25"/>
      <c r="FU1009" s="25"/>
      <c r="FV1009" s="25"/>
      <c r="FW1009" s="25"/>
      <c r="FX1009" s="25"/>
      <c r="FY1009" s="25"/>
      <c r="FZ1009" s="25"/>
      <c r="GA1009" s="25"/>
      <c r="GB1009" s="25"/>
      <c r="GC1009" s="25"/>
      <c r="GD1009" s="25"/>
      <c r="GE1009" s="25"/>
      <c r="GF1009" s="25"/>
      <c r="GG1009" s="25"/>
      <c r="GH1009" s="25"/>
      <c r="GI1009" s="25"/>
      <c r="GJ1009" s="25"/>
      <c r="GK1009" s="25"/>
      <c r="GL1009" s="25"/>
      <c r="GM1009" s="25"/>
      <c r="GN1009" s="25"/>
      <c r="GO1009" s="25"/>
      <c r="GP1009" s="25"/>
      <c r="GQ1009" s="25"/>
      <c r="GR1009" s="25"/>
      <c r="GS1009" s="25"/>
      <c r="GT1009" s="25"/>
      <c r="GU1009" s="25"/>
      <c r="GV1009" s="25"/>
      <c r="GW1009" s="25"/>
      <c r="GX1009" s="25"/>
      <c r="GY1009" s="25"/>
      <c r="GZ1009" s="25"/>
      <c r="HA1009" s="25"/>
      <c r="HB1009" s="25"/>
      <c r="HC1009" s="25"/>
      <c r="HD1009" s="25"/>
      <c r="HE1009" s="25"/>
      <c r="HF1009" s="25"/>
      <c r="HG1009" s="25"/>
      <c r="HH1009" s="25"/>
      <c r="HI1009" s="25"/>
      <c r="HJ1009" s="25"/>
      <c r="HK1009" s="25"/>
      <c r="HL1009" s="25"/>
      <c r="HM1009" s="25"/>
      <c r="HN1009" s="25"/>
      <c r="HO1009" s="25"/>
      <c r="HP1009" s="25"/>
      <c r="HQ1009" s="25"/>
      <c r="HR1009" s="25"/>
      <c r="HS1009" s="25"/>
      <c r="HT1009" s="25"/>
      <c r="HU1009" s="25"/>
      <c r="HV1009" s="25"/>
      <c r="HW1009" s="25"/>
      <c r="HX1009" s="25"/>
      <c r="HY1009" s="25"/>
      <c r="HZ1009" s="25"/>
      <c r="IA1009" s="25"/>
      <c r="IB1009" s="25"/>
      <c r="IC1009" s="25"/>
      <c r="ID1009" s="25"/>
      <c r="IE1009" s="25"/>
      <c r="IF1009" s="25"/>
      <c r="IG1009" s="25"/>
      <c r="IH1009" s="25"/>
      <c r="II1009" s="25"/>
      <c r="IJ1009" s="25"/>
      <c r="IK1009" s="25"/>
      <c r="IL1009" s="25"/>
      <c r="IM1009" s="25"/>
      <c r="IN1009" s="25"/>
      <c r="IO1009" s="25"/>
      <c r="IP1009" s="25"/>
      <c r="IQ1009" s="25"/>
      <c r="IR1009" s="25"/>
      <c r="IS1009" s="25"/>
      <c r="IT1009" s="25"/>
      <c r="IU1009" s="25"/>
      <c r="IV1009" s="25"/>
    </row>
    <row r="1010" spans="14:256"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  <c r="CA1010" s="25"/>
      <c r="CB1010" s="25"/>
      <c r="CC1010" s="25"/>
      <c r="CD1010" s="25"/>
      <c r="CE1010" s="25"/>
      <c r="CF1010" s="25"/>
      <c r="CG1010" s="25"/>
      <c r="CH1010" s="25"/>
      <c r="CI1010" s="25"/>
      <c r="CJ1010" s="25"/>
      <c r="CK1010" s="25"/>
      <c r="CL1010" s="25"/>
      <c r="CM1010" s="25"/>
      <c r="CN1010" s="25"/>
      <c r="CO1010" s="25"/>
      <c r="CP1010" s="25"/>
      <c r="CQ1010" s="25"/>
      <c r="CR1010" s="25"/>
      <c r="CS1010" s="25"/>
      <c r="CT1010" s="25"/>
      <c r="CU1010" s="25"/>
      <c r="CV1010" s="25"/>
      <c r="CW1010" s="25"/>
      <c r="CX1010" s="25"/>
      <c r="CY1010" s="25"/>
      <c r="CZ1010" s="25"/>
      <c r="DA1010" s="25"/>
      <c r="DB1010" s="25"/>
      <c r="DC1010" s="25"/>
      <c r="DD1010" s="25"/>
      <c r="DE1010" s="25"/>
      <c r="DF1010" s="25"/>
      <c r="DG1010" s="25"/>
      <c r="DH1010" s="25"/>
      <c r="DI1010" s="25"/>
      <c r="DJ1010" s="25"/>
      <c r="DK1010" s="25"/>
      <c r="DL1010" s="25"/>
      <c r="DM1010" s="25"/>
      <c r="DN1010" s="25"/>
      <c r="DO1010" s="25"/>
      <c r="DP1010" s="25"/>
      <c r="DQ1010" s="25"/>
      <c r="DR1010" s="25"/>
      <c r="DS1010" s="25"/>
      <c r="DT1010" s="25"/>
      <c r="DU1010" s="25"/>
      <c r="DV1010" s="25"/>
      <c r="DW1010" s="25"/>
      <c r="DX1010" s="25"/>
      <c r="DY1010" s="25"/>
      <c r="DZ1010" s="25"/>
      <c r="EA1010" s="25"/>
      <c r="EB1010" s="25"/>
      <c r="EC1010" s="25"/>
      <c r="ED1010" s="25"/>
      <c r="EE1010" s="25"/>
      <c r="EF1010" s="25"/>
      <c r="EG1010" s="25"/>
      <c r="EH1010" s="25"/>
      <c r="EI1010" s="25"/>
      <c r="EJ1010" s="25"/>
      <c r="EK1010" s="25"/>
      <c r="EL1010" s="25"/>
      <c r="EM1010" s="25"/>
      <c r="EN1010" s="25"/>
      <c r="EO1010" s="25"/>
      <c r="EP1010" s="25"/>
      <c r="EQ1010" s="25"/>
      <c r="ER1010" s="25"/>
      <c r="ES1010" s="25"/>
      <c r="ET1010" s="25"/>
      <c r="EU1010" s="25"/>
      <c r="EV1010" s="25"/>
      <c r="EW1010" s="25"/>
      <c r="EX1010" s="25"/>
      <c r="EY1010" s="25"/>
      <c r="EZ1010" s="25"/>
      <c r="FA1010" s="25"/>
      <c r="FB1010" s="25"/>
      <c r="FC1010" s="25"/>
      <c r="FD1010" s="25"/>
      <c r="FE1010" s="25"/>
      <c r="FF1010" s="25"/>
      <c r="FG1010" s="25"/>
      <c r="FH1010" s="25"/>
      <c r="FI1010" s="25"/>
      <c r="FJ1010" s="25"/>
      <c r="FK1010" s="25"/>
      <c r="FL1010" s="25"/>
      <c r="FM1010" s="25"/>
      <c r="FN1010" s="25"/>
      <c r="FO1010" s="25"/>
      <c r="FP1010" s="25"/>
      <c r="FQ1010" s="25"/>
      <c r="FR1010" s="25"/>
      <c r="FS1010" s="25"/>
      <c r="FT1010" s="25"/>
      <c r="FU1010" s="25"/>
      <c r="FV1010" s="25"/>
      <c r="FW1010" s="25"/>
      <c r="FX1010" s="25"/>
      <c r="FY1010" s="25"/>
      <c r="FZ1010" s="25"/>
      <c r="GA1010" s="25"/>
      <c r="GB1010" s="25"/>
      <c r="GC1010" s="25"/>
      <c r="GD1010" s="25"/>
      <c r="GE1010" s="25"/>
      <c r="GF1010" s="25"/>
      <c r="GG1010" s="25"/>
      <c r="GH1010" s="25"/>
      <c r="GI1010" s="25"/>
      <c r="GJ1010" s="25"/>
      <c r="GK1010" s="25"/>
      <c r="GL1010" s="25"/>
      <c r="GM1010" s="25"/>
      <c r="GN1010" s="25"/>
      <c r="GO1010" s="25"/>
      <c r="GP1010" s="25"/>
      <c r="GQ1010" s="25"/>
      <c r="GR1010" s="25"/>
      <c r="GS1010" s="25"/>
      <c r="GT1010" s="25"/>
      <c r="GU1010" s="25"/>
      <c r="GV1010" s="25"/>
      <c r="GW1010" s="25"/>
      <c r="GX1010" s="25"/>
      <c r="GY1010" s="25"/>
      <c r="GZ1010" s="25"/>
      <c r="HA1010" s="25"/>
      <c r="HB1010" s="25"/>
      <c r="HC1010" s="25"/>
      <c r="HD1010" s="25"/>
      <c r="HE1010" s="25"/>
      <c r="HF1010" s="25"/>
      <c r="HG1010" s="25"/>
      <c r="HH1010" s="25"/>
      <c r="HI1010" s="25"/>
      <c r="HJ1010" s="25"/>
      <c r="HK1010" s="25"/>
      <c r="HL1010" s="25"/>
      <c r="HM1010" s="25"/>
      <c r="HN1010" s="25"/>
      <c r="HO1010" s="25"/>
      <c r="HP1010" s="25"/>
      <c r="HQ1010" s="25"/>
      <c r="HR1010" s="25"/>
      <c r="HS1010" s="25"/>
      <c r="HT1010" s="25"/>
      <c r="HU1010" s="25"/>
      <c r="HV1010" s="25"/>
      <c r="HW1010" s="25"/>
      <c r="HX1010" s="25"/>
      <c r="HY1010" s="25"/>
      <c r="HZ1010" s="25"/>
      <c r="IA1010" s="25"/>
      <c r="IB1010" s="25"/>
      <c r="IC1010" s="25"/>
      <c r="ID1010" s="25"/>
      <c r="IE1010" s="25"/>
      <c r="IF1010" s="25"/>
      <c r="IG1010" s="25"/>
      <c r="IH1010" s="25"/>
      <c r="II1010" s="25"/>
      <c r="IJ1010" s="25"/>
      <c r="IK1010" s="25"/>
      <c r="IL1010" s="25"/>
      <c r="IM1010" s="25"/>
      <c r="IN1010" s="25"/>
      <c r="IO1010" s="25"/>
      <c r="IP1010" s="25"/>
      <c r="IQ1010" s="25"/>
      <c r="IR1010" s="25"/>
      <c r="IS1010" s="25"/>
      <c r="IT1010" s="25"/>
      <c r="IU1010" s="25"/>
      <c r="IV1010" s="25"/>
    </row>
    <row r="1011" spans="14:256"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  <c r="CA1011" s="25"/>
      <c r="CB1011" s="25"/>
      <c r="CC1011" s="25"/>
      <c r="CD1011" s="25"/>
      <c r="CE1011" s="25"/>
      <c r="CF1011" s="25"/>
      <c r="CG1011" s="25"/>
      <c r="CH1011" s="25"/>
      <c r="CI1011" s="25"/>
      <c r="CJ1011" s="25"/>
      <c r="CK1011" s="25"/>
      <c r="CL1011" s="25"/>
      <c r="CM1011" s="25"/>
      <c r="CN1011" s="25"/>
      <c r="CO1011" s="25"/>
      <c r="CP1011" s="25"/>
      <c r="CQ1011" s="25"/>
      <c r="CR1011" s="25"/>
      <c r="CS1011" s="25"/>
      <c r="CT1011" s="25"/>
      <c r="CU1011" s="25"/>
      <c r="CV1011" s="25"/>
      <c r="CW1011" s="25"/>
      <c r="CX1011" s="25"/>
      <c r="CY1011" s="25"/>
      <c r="CZ1011" s="25"/>
      <c r="DA1011" s="25"/>
      <c r="DB1011" s="25"/>
      <c r="DC1011" s="25"/>
      <c r="DD1011" s="25"/>
      <c r="DE1011" s="25"/>
      <c r="DF1011" s="25"/>
      <c r="DG1011" s="25"/>
      <c r="DH1011" s="25"/>
      <c r="DI1011" s="25"/>
      <c r="DJ1011" s="25"/>
      <c r="DK1011" s="25"/>
      <c r="DL1011" s="25"/>
      <c r="DM1011" s="25"/>
      <c r="DN1011" s="25"/>
      <c r="DO1011" s="25"/>
      <c r="DP1011" s="25"/>
      <c r="DQ1011" s="25"/>
      <c r="DR1011" s="25"/>
      <c r="DS1011" s="25"/>
      <c r="DT1011" s="25"/>
      <c r="DU1011" s="25"/>
      <c r="DV1011" s="25"/>
      <c r="DW1011" s="25"/>
      <c r="DX1011" s="25"/>
      <c r="DY1011" s="25"/>
      <c r="DZ1011" s="25"/>
      <c r="EA1011" s="25"/>
      <c r="EB1011" s="25"/>
      <c r="EC1011" s="25"/>
      <c r="ED1011" s="25"/>
      <c r="EE1011" s="25"/>
      <c r="EF1011" s="25"/>
      <c r="EG1011" s="25"/>
      <c r="EH1011" s="25"/>
      <c r="EI1011" s="25"/>
      <c r="EJ1011" s="25"/>
      <c r="EK1011" s="25"/>
      <c r="EL1011" s="25"/>
      <c r="EM1011" s="25"/>
      <c r="EN1011" s="25"/>
      <c r="EO1011" s="25"/>
      <c r="EP1011" s="25"/>
      <c r="EQ1011" s="25"/>
      <c r="ER1011" s="25"/>
      <c r="ES1011" s="25"/>
      <c r="ET1011" s="25"/>
      <c r="EU1011" s="25"/>
      <c r="EV1011" s="25"/>
      <c r="EW1011" s="25"/>
      <c r="EX1011" s="25"/>
      <c r="EY1011" s="25"/>
      <c r="EZ1011" s="25"/>
      <c r="FA1011" s="25"/>
      <c r="FB1011" s="25"/>
      <c r="FC1011" s="25"/>
      <c r="FD1011" s="25"/>
      <c r="FE1011" s="25"/>
      <c r="FF1011" s="25"/>
      <c r="FG1011" s="25"/>
      <c r="FH1011" s="25"/>
      <c r="FI1011" s="25"/>
      <c r="FJ1011" s="25"/>
      <c r="FK1011" s="25"/>
      <c r="FL1011" s="25"/>
      <c r="FM1011" s="25"/>
      <c r="FN1011" s="25"/>
      <c r="FO1011" s="25"/>
      <c r="FP1011" s="25"/>
      <c r="FQ1011" s="25"/>
      <c r="FR1011" s="25"/>
      <c r="FS1011" s="25"/>
      <c r="FT1011" s="25"/>
      <c r="FU1011" s="25"/>
      <c r="FV1011" s="25"/>
      <c r="FW1011" s="25"/>
      <c r="FX1011" s="25"/>
      <c r="FY1011" s="25"/>
      <c r="FZ1011" s="25"/>
      <c r="GA1011" s="25"/>
      <c r="GB1011" s="25"/>
      <c r="GC1011" s="25"/>
      <c r="GD1011" s="25"/>
      <c r="GE1011" s="25"/>
      <c r="GF1011" s="25"/>
      <c r="GG1011" s="25"/>
      <c r="GH1011" s="25"/>
      <c r="GI1011" s="25"/>
      <c r="GJ1011" s="25"/>
      <c r="GK1011" s="25"/>
      <c r="GL1011" s="25"/>
      <c r="GM1011" s="25"/>
      <c r="GN1011" s="25"/>
      <c r="GO1011" s="25"/>
      <c r="GP1011" s="25"/>
      <c r="GQ1011" s="25"/>
      <c r="GR1011" s="25"/>
      <c r="GS1011" s="25"/>
      <c r="GT1011" s="25"/>
      <c r="GU1011" s="25"/>
      <c r="GV1011" s="25"/>
      <c r="GW1011" s="25"/>
      <c r="GX1011" s="25"/>
      <c r="GY1011" s="25"/>
      <c r="GZ1011" s="25"/>
      <c r="HA1011" s="25"/>
      <c r="HB1011" s="25"/>
      <c r="HC1011" s="25"/>
      <c r="HD1011" s="25"/>
      <c r="HE1011" s="25"/>
      <c r="HF1011" s="25"/>
      <c r="HG1011" s="25"/>
      <c r="HH1011" s="25"/>
      <c r="HI1011" s="25"/>
      <c r="HJ1011" s="25"/>
      <c r="HK1011" s="25"/>
      <c r="HL1011" s="25"/>
      <c r="HM1011" s="25"/>
      <c r="HN1011" s="25"/>
      <c r="HO1011" s="25"/>
      <c r="HP1011" s="25"/>
      <c r="HQ1011" s="25"/>
      <c r="HR1011" s="25"/>
      <c r="HS1011" s="25"/>
      <c r="HT1011" s="25"/>
      <c r="HU1011" s="25"/>
      <c r="HV1011" s="25"/>
      <c r="HW1011" s="25"/>
      <c r="HX1011" s="25"/>
      <c r="HY1011" s="25"/>
      <c r="HZ1011" s="25"/>
      <c r="IA1011" s="25"/>
      <c r="IB1011" s="25"/>
      <c r="IC1011" s="25"/>
      <c r="ID1011" s="25"/>
      <c r="IE1011" s="25"/>
      <c r="IF1011" s="25"/>
      <c r="IG1011" s="25"/>
      <c r="IH1011" s="25"/>
      <c r="II1011" s="25"/>
      <c r="IJ1011" s="25"/>
      <c r="IK1011" s="25"/>
      <c r="IL1011" s="25"/>
      <c r="IM1011" s="25"/>
      <c r="IN1011" s="25"/>
      <c r="IO1011" s="25"/>
      <c r="IP1011" s="25"/>
      <c r="IQ1011" s="25"/>
      <c r="IR1011" s="25"/>
      <c r="IS1011" s="25"/>
      <c r="IT1011" s="25"/>
      <c r="IU1011" s="25"/>
      <c r="IV1011" s="25"/>
    </row>
    <row r="1012" spans="14:256"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  <c r="CA1012" s="25"/>
      <c r="CB1012" s="25"/>
      <c r="CC1012" s="25"/>
      <c r="CD1012" s="25"/>
      <c r="CE1012" s="25"/>
      <c r="CF1012" s="25"/>
      <c r="CG1012" s="25"/>
      <c r="CH1012" s="25"/>
      <c r="CI1012" s="25"/>
      <c r="CJ1012" s="25"/>
      <c r="CK1012" s="25"/>
      <c r="CL1012" s="25"/>
      <c r="CM1012" s="25"/>
      <c r="CN1012" s="25"/>
      <c r="CO1012" s="25"/>
      <c r="CP1012" s="25"/>
      <c r="CQ1012" s="25"/>
      <c r="CR1012" s="25"/>
      <c r="CS1012" s="25"/>
      <c r="CT1012" s="25"/>
      <c r="CU1012" s="25"/>
      <c r="CV1012" s="25"/>
      <c r="CW1012" s="25"/>
      <c r="CX1012" s="25"/>
      <c r="CY1012" s="25"/>
      <c r="CZ1012" s="25"/>
      <c r="DA1012" s="25"/>
      <c r="DB1012" s="25"/>
      <c r="DC1012" s="25"/>
      <c r="DD1012" s="25"/>
      <c r="DE1012" s="25"/>
      <c r="DF1012" s="25"/>
      <c r="DG1012" s="25"/>
      <c r="DH1012" s="25"/>
      <c r="DI1012" s="25"/>
      <c r="DJ1012" s="25"/>
      <c r="DK1012" s="25"/>
      <c r="DL1012" s="25"/>
      <c r="DM1012" s="25"/>
      <c r="DN1012" s="25"/>
      <c r="DO1012" s="25"/>
      <c r="DP1012" s="25"/>
      <c r="DQ1012" s="25"/>
      <c r="DR1012" s="25"/>
      <c r="DS1012" s="25"/>
      <c r="DT1012" s="25"/>
      <c r="DU1012" s="25"/>
      <c r="DV1012" s="25"/>
      <c r="DW1012" s="25"/>
      <c r="DX1012" s="25"/>
      <c r="DY1012" s="25"/>
      <c r="DZ1012" s="25"/>
      <c r="EA1012" s="25"/>
      <c r="EB1012" s="25"/>
      <c r="EC1012" s="25"/>
      <c r="ED1012" s="25"/>
      <c r="EE1012" s="25"/>
      <c r="EF1012" s="25"/>
      <c r="EG1012" s="25"/>
      <c r="EH1012" s="25"/>
      <c r="EI1012" s="25"/>
      <c r="EJ1012" s="25"/>
      <c r="EK1012" s="25"/>
      <c r="EL1012" s="25"/>
      <c r="EM1012" s="25"/>
      <c r="EN1012" s="25"/>
      <c r="EO1012" s="25"/>
      <c r="EP1012" s="25"/>
      <c r="EQ1012" s="25"/>
      <c r="ER1012" s="25"/>
      <c r="ES1012" s="25"/>
      <c r="ET1012" s="25"/>
      <c r="EU1012" s="25"/>
      <c r="EV1012" s="25"/>
      <c r="EW1012" s="25"/>
      <c r="EX1012" s="25"/>
      <c r="EY1012" s="25"/>
      <c r="EZ1012" s="25"/>
      <c r="FA1012" s="25"/>
      <c r="FB1012" s="25"/>
      <c r="FC1012" s="25"/>
      <c r="FD1012" s="25"/>
      <c r="FE1012" s="25"/>
      <c r="FF1012" s="25"/>
      <c r="FG1012" s="25"/>
      <c r="FH1012" s="25"/>
      <c r="FI1012" s="25"/>
      <c r="FJ1012" s="25"/>
      <c r="FK1012" s="25"/>
      <c r="FL1012" s="25"/>
      <c r="FM1012" s="25"/>
      <c r="FN1012" s="25"/>
      <c r="FO1012" s="25"/>
      <c r="FP1012" s="25"/>
      <c r="FQ1012" s="25"/>
      <c r="FR1012" s="25"/>
      <c r="FS1012" s="25"/>
      <c r="FT1012" s="25"/>
      <c r="FU1012" s="25"/>
      <c r="FV1012" s="25"/>
      <c r="FW1012" s="25"/>
      <c r="FX1012" s="25"/>
      <c r="FY1012" s="25"/>
      <c r="FZ1012" s="25"/>
      <c r="GA1012" s="25"/>
      <c r="GB1012" s="25"/>
      <c r="GC1012" s="25"/>
      <c r="GD1012" s="25"/>
      <c r="GE1012" s="25"/>
      <c r="GF1012" s="25"/>
      <c r="GG1012" s="25"/>
      <c r="GH1012" s="25"/>
      <c r="GI1012" s="25"/>
      <c r="GJ1012" s="25"/>
      <c r="GK1012" s="25"/>
      <c r="GL1012" s="25"/>
      <c r="GM1012" s="25"/>
      <c r="GN1012" s="25"/>
      <c r="GO1012" s="25"/>
      <c r="GP1012" s="25"/>
      <c r="GQ1012" s="25"/>
      <c r="GR1012" s="25"/>
      <c r="GS1012" s="25"/>
      <c r="GT1012" s="25"/>
      <c r="GU1012" s="25"/>
      <c r="GV1012" s="25"/>
      <c r="GW1012" s="25"/>
      <c r="GX1012" s="25"/>
      <c r="GY1012" s="25"/>
      <c r="GZ1012" s="25"/>
      <c r="HA1012" s="25"/>
      <c r="HB1012" s="25"/>
      <c r="HC1012" s="25"/>
      <c r="HD1012" s="25"/>
      <c r="HE1012" s="25"/>
      <c r="HF1012" s="25"/>
      <c r="HG1012" s="25"/>
      <c r="HH1012" s="25"/>
      <c r="HI1012" s="25"/>
      <c r="HJ1012" s="25"/>
      <c r="HK1012" s="25"/>
      <c r="HL1012" s="25"/>
      <c r="HM1012" s="25"/>
      <c r="HN1012" s="25"/>
      <c r="HO1012" s="25"/>
      <c r="HP1012" s="25"/>
      <c r="HQ1012" s="25"/>
      <c r="HR1012" s="25"/>
      <c r="HS1012" s="25"/>
      <c r="HT1012" s="25"/>
      <c r="HU1012" s="25"/>
      <c r="HV1012" s="25"/>
      <c r="HW1012" s="25"/>
      <c r="HX1012" s="25"/>
      <c r="HY1012" s="25"/>
      <c r="HZ1012" s="25"/>
      <c r="IA1012" s="25"/>
      <c r="IB1012" s="25"/>
      <c r="IC1012" s="25"/>
      <c r="ID1012" s="25"/>
      <c r="IE1012" s="25"/>
      <c r="IF1012" s="25"/>
      <c r="IG1012" s="25"/>
      <c r="IH1012" s="25"/>
      <c r="II1012" s="25"/>
      <c r="IJ1012" s="25"/>
      <c r="IK1012" s="25"/>
      <c r="IL1012" s="25"/>
      <c r="IM1012" s="25"/>
      <c r="IN1012" s="25"/>
      <c r="IO1012" s="25"/>
      <c r="IP1012" s="25"/>
      <c r="IQ1012" s="25"/>
      <c r="IR1012" s="25"/>
      <c r="IS1012" s="25"/>
      <c r="IT1012" s="25"/>
      <c r="IU1012" s="25"/>
      <c r="IV1012" s="25"/>
    </row>
    <row r="1013" spans="14:256"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  <c r="CA1013" s="25"/>
      <c r="CB1013" s="25"/>
      <c r="CC1013" s="25"/>
      <c r="CD1013" s="25"/>
      <c r="CE1013" s="25"/>
      <c r="CF1013" s="25"/>
      <c r="CG1013" s="25"/>
      <c r="CH1013" s="25"/>
      <c r="CI1013" s="25"/>
      <c r="CJ1013" s="25"/>
      <c r="CK1013" s="25"/>
      <c r="CL1013" s="25"/>
      <c r="CM1013" s="25"/>
      <c r="CN1013" s="25"/>
      <c r="CO1013" s="25"/>
      <c r="CP1013" s="25"/>
      <c r="CQ1013" s="25"/>
      <c r="CR1013" s="25"/>
      <c r="CS1013" s="25"/>
      <c r="CT1013" s="25"/>
      <c r="CU1013" s="25"/>
      <c r="CV1013" s="25"/>
      <c r="CW1013" s="25"/>
      <c r="CX1013" s="25"/>
      <c r="CY1013" s="25"/>
      <c r="CZ1013" s="25"/>
      <c r="DA1013" s="25"/>
      <c r="DB1013" s="25"/>
      <c r="DC1013" s="25"/>
      <c r="DD1013" s="25"/>
      <c r="DE1013" s="25"/>
      <c r="DF1013" s="25"/>
      <c r="DG1013" s="25"/>
      <c r="DH1013" s="25"/>
      <c r="DI1013" s="25"/>
      <c r="DJ1013" s="25"/>
      <c r="DK1013" s="25"/>
      <c r="DL1013" s="25"/>
      <c r="DM1013" s="25"/>
      <c r="DN1013" s="25"/>
      <c r="DO1013" s="25"/>
      <c r="DP1013" s="25"/>
      <c r="DQ1013" s="25"/>
      <c r="DR1013" s="25"/>
      <c r="DS1013" s="25"/>
      <c r="DT1013" s="25"/>
      <c r="DU1013" s="25"/>
      <c r="DV1013" s="25"/>
      <c r="DW1013" s="25"/>
      <c r="DX1013" s="25"/>
      <c r="DY1013" s="25"/>
      <c r="DZ1013" s="25"/>
      <c r="EA1013" s="25"/>
      <c r="EB1013" s="25"/>
      <c r="EC1013" s="25"/>
      <c r="ED1013" s="25"/>
      <c r="EE1013" s="25"/>
      <c r="EF1013" s="25"/>
      <c r="EG1013" s="25"/>
      <c r="EH1013" s="25"/>
      <c r="EI1013" s="25"/>
      <c r="EJ1013" s="25"/>
      <c r="EK1013" s="25"/>
      <c r="EL1013" s="25"/>
      <c r="EM1013" s="25"/>
      <c r="EN1013" s="25"/>
      <c r="EO1013" s="25"/>
      <c r="EP1013" s="25"/>
      <c r="EQ1013" s="25"/>
      <c r="ER1013" s="25"/>
      <c r="ES1013" s="25"/>
      <c r="ET1013" s="25"/>
      <c r="EU1013" s="25"/>
      <c r="EV1013" s="25"/>
      <c r="EW1013" s="25"/>
      <c r="EX1013" s="25"/>
      <c r="EY1013" s="25"/>
      <c r="EZ1013" s="25"/>
      <c r="FA1013" s="25"/>
      <c r="FB1013" s="25"/>
      <c r="FC1013" s="25"/>
      <c r="FD1013" s="25"/>
      <c r="FE1013" s="25"/>
      <c r="FF1013" s="25"/>
      <c r="FG1013" s="25"/>
      <c r="FH1013" s="25"/>
      <c r="FI1013" s="25"/>
      <c r="FJ1013" s="25"/>
      <c r="FK1013" s="25"/>
      <c r="FL1013" s="25"/>
      <c r="FM1013" s="25"/>
      <c r="FN1013" s="25"/>
      <c r="FO1013" s="25"/>
      <c r="FP1013" s="25"/>
      <c r="FQ1013" s="25"/>
      <c r="FR1013" s="25"/>
      <c r="FS1013" s="25"/>
      <c r="FT1013" s="25"/>
      <c r="FU1013" s="25"/>
      <c r="FV1013" s="25"/>
      <c r="FW1013" s="25"/>
      <c r="FX1013" s="25"/>
      <c r="FY1013" s="25"/>
      <c r="FZ1013" s="25"/>
      <c r="GA1013" s="25"/>
      <c r="GB1013" s="25"/>
      <c r="GC1013" s="25"/>
      <c r="GD1013" s="25"/>
      <c r="GE1013" s="25"/>
      <c r="GF1013" s="25"/>
      <c r="GG1013" s="25"/>
      <c r="GH1013" s="25"/>
      <c r="GI1013" s="25"/>
      <c r="GJ1013" s="25"/>
      <c r="GK1013" s="25"/>
      <c r="GL1013" s="25"/>
      <c r="GM1013" s="25"/>
      <c r="GN1013" s="25"/>
      <c r="GO1013" s="25"/>
      <c r="GP1013" s="25"/>
      <c r="GQ1013" s="25"/>
      <c r="GR1013" s="25"/>
      <c r="GS1013" s="25"/>
      <c r="GT1013" s="25"/>
      <c r="GU1013" s="25"/>
      <c r="GV1013" s="25"/>
      <c r="GW1013" s="25"/>
      <c r="GX1013" s="25"/>
      <c r="GY1013" s="25"/>
      <c r="GZ1013" s="25"/>
      <c r="HA1013" s="25"/>
      <c r="HB1013" s="25"/>
      <c r="HC1013" s="25"/>
      <c r="HD1013" s="25"/>
      <c r="HE1013" s="25"/>
      <c r="HF1013" s="25"/>
      <c r="HG1013" s="25"/>
      <c r="HH1013" s="25"/>
      <c r="HI1013" s="25"/>
      <c r="HJ1013" s="25"/>
      <c r="HK1013" s="25"/>
      <c r="HL1013" s="25"/>
      <c r="HM1013" s="25"/>
      <c r="HN1013" s="25"/>
      <c r="HO1013" s="25"/>
      <c r="HP1013" s="25"/>
      <c r="HQ1013" s="25"/>
      <c r="HR1013" s="25"/>
      <c r="HS1013" s="25"/>
      <c r="HT1013" s="25"/>
      <c r="HU1013" s="25"/>
      <c r="HV1013" s="25"/>
      <c r="HW1013" s="25"/>
      <c r="HX1013" s="25"/>
      <c r="HY1013" s="25"/>
      <c r="HZ1013" s="25"/>
      <c r="IA1013" s="25"/>
      <c r="IB1013" s="25"/>
      <c r="IC1013" s="25"/>
      <c r="ID1013" s="25"/>
      <c r="IE1013" s="25"/>
      <c r="IF1013" s="25"/>
      <c r="IG1013" s="25"/>
      <c r="IH1013" s="25"/>
      <c r="II1013" s="25"/>
      <c r="IJ1013" s="25"/>
      <c r="IK1013" s="25"/>
      <c r="IL1013" s="25"/>
      <c r="IM1013" s="25"/>
      <c r="IN1013" s="25"/>
      <c r="IO1013" s="25"/>
      <c r="IP1013" s="25"/>
      <c r="IQ1013" s="25"/>
      <c r="IR1013" s="25"/>
      <c r="IS1013" s="25"/>
      <c r="IT1013" s="25"/>
      <c r="IU1013" s="25"/>
      <c r="IV1013" s="25"/>
    </row>
    <row r="1014" spans="14:256"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  <c r="CA1014" s="25"/>
      <c r="CB1014" s="25"/>
      <c r="CC1014" s="25"/>
      <c r="CD1014" s="25"/>
      <c r="CE1014" s="25"/>
      <c r="CF1014" s="25"/>
      <c r="CG1014" s="25"/>
      <c r="CH1014" s="25"/>
      <c r="CI1014" s="25"/>
      <c r="CJ1014" s="25"/>
      <c r="CK1014" s="25"/>
      <c r="CL1014" s="25"/>
      <c r="CM1014" s="25"/>
      <c r="CN1014" s="25"/>
      <c r="CO1014" s="25"/>
      <c r="CP1014" s="25"/>
      <c r="CQ1014" s="25"/>
      <c r="CR1014" s="25"/>
      <c r="CS1014" s="25"/>
      <c r="CT1014" s="25"/>
      <c r="CU1014" s="25"/>
      <c r="CV1014" s="25"/>
      <c r="CW1014" s="25"/>
      <c r="CX1014" s="25"/>
      <c r="CY1014" s="25"/>
      <c r="CZ1014" s="25"/>
      <c r="DA1014" s="25"/>
      <c r="DB1014" s="25"/>
      <c r="DC1014" s="25"/>
      <c r="DD1014" s="25"/>
      <c r="DE1014" s="25"/>
      <c r="DF1014" s="25"/>
      <c r="DG1014" s="25"/>
      <c r="DH1014" s="25"/>
      <c r="DI1014" s="25"/>
      <c r="DJ1014" s="25"/>
      <c r="DK1014" s="25"/>
      <c r="DL1014" s="25"/>
      <c r="DM1014" s="25"/>
      <c r="DN1014" s="25"/>
      <c r="DO1014" s="25"/>
      <c r="DP1014" s="25"/>
      <c r="DQ1014" s="25"/>
      <c r="DR1014" s="25"/>
      <c r="DS1014" s="25"/>
      <c r="DT1014" s="25"/>
      <c r="DU1014" s="25"/>
      <c r="DV1014" s="25"/>
      <c r="DW1014" s="25"/>
      <c r="DX1014" s="25"/>
      <c r="DY1014" s="25"/>
      <c r="DZ1014" s="25"/>
      <c r="EA1014" s="25"/>
      <c r="EB1014" s="25"/>
      <c r="EC1014" s="25"/>
      <c r="ED1014" s="25"/>
      <c r="EE1014" s="25"/>
      <c r="EF1014" s="25"/>
      <c r="EG1014" s="25"/>
      <c r="EH1014" s="25"/>
      <c r="EI1014" s="25"/>
      <c r="EJ1014" s="25"/>
      <c r="EK1014" s="25"/>
      <c r="EL1014" s="25"/>
      <c r="EM1014" s="25"/>
      <c r="EN1014" s="25"/>
      <c r="EO1014" s="25"/>
      <c r="EP1014" s="25"/>
      <c r="EQ1014" s="25"/>
      <c r="ER1014" s="25"/>
      <c r="ES1014" s="25"/>
      <c r="ET1014" s="25"/>
      <c r="EU1014" s="25"/>
      <c r="EV1014" s="25"/>
      <c r="EW1014" s="25"/>
      <c r="EX1014" s="25"/>
      <c r="EY1014" s="25"/>
      <c r="EZ1014" s="25"/>
      <c r="FA1014" s="25"/>
      <c r="FB1014" s="25"/>
      <c r="FC1014" s="25"/>
      <c r="FD1014" s="25"/>
      <c r="FE1014" s="25"/>
      <c r="FF1014" s="25"/>
      <c r="FG1014" s="25"/>
      <c r="FH1014" s="25"/>
      <c r="FI1014" s="25"/>
      <c r="FJ1014" s="25"/>
      <c r="FK1014" s="25"/>
      <c r="FL1014" s="25"/>
      <c r="FM1014" s="25"/>
      <c r="FN1014" s="25"/>
      <c r="FO1014" s="25"/>
      <c r="FP1014" s="25"/>
      <c r="FQ1014" s="25"/>
      <c r="FR1014" s="25"/>
      <c r="FS1014" s="25"/>
      <c r="FT1014" s="25"/>
      <c r="FU1014" s="25"/>
      <c r="FV1014" s="25"/>
      <c r="FW1014" s="25"/>
      <c r="FX1014" s="25"/>
      <c r="FY1014" s="25"/>
      <c r="FZ1014" s="25"/>
      <c r="GA1014" s="25"/>
      <c r="GB1014" s="25"/>
      <c r="GC1014" s="25"/>
      <c r="GD1014" s="25"/>
      <c r="GE1014" s="25"/>
      <c r="GF1014" s="25"/>
      <c r="GG1014" s="25"/>
      <c r="GH1014" s="25"/>
      <c r="GI1014" s="25"/>
      <c r="GJ1014" s="25"/>
      <c r="GK1014" s="25"/>
      <c r="GL1014" s="25"/>
      <c r="GM1014" s="25"/>
      <c r="GN1014" s="25"/>
      <c r="GO1014" s="25"/>
      <c r="GP1014" s="25"/>
      <c r="GQ1014" s="25"/>
      <c r="GR1014" s="25"/>
      <c r="GS1014" s="25"/>
      <c r="GT1014" s="25"/>
      <c r="GU1014" s="25"/>
      <c r="GV1014" s="25"/>
      <c r="GW1014" s="25"/>
      <c r="GX1014" s="25"/>
      <c r="GY1014" s="25"/>
      <c r="GZ1014" s="25"/>
      <c r="HA1014" s="25"/>
      <c r="HB1014" s="25"/>
      <c r="HC1014" s="25"/>
      <c r="HD1014" s="25"/>
      <c r="HE1014" s="25"/>
      <c r="HF1014" s="25"/>
      <c r="HG1014" s="25"/>
      <c r="HH1014" s="25"/>
      <c r="HI1014" s="25"/>
      <c r="HJ1014" s="25"/>
      <c r="HK1014" s="25"/>
      <c r="HL1014" s="25"/>
      <c r="HM1014" s="25"/>
      <c r="HN1014" s="25"/>
      <c r="HO1014" s="25"/>
      <c r="HP1014" s="25"/>
      <c r="HQ1014" s="25"/>
      <c r="HR1014" s="25"/>
      <c r="HS1014" s="25"/>
      <c r="HT1014" s="25"/>
      <c r="HU1014" s="25"/>
      <c r="HV1014" s="25"/>
      <c r="HW1014" s="25"/>
      <c r="HX1014" s="25"/>
      <c r="HY1014" s="25"/>
      <c r="HZ1014" s="25"/>
      <c r="IA1014" s="25"/>
      <c r="IB1014" s="25"/>
      <c r="IC1014" s="25"/>
      <c r="ID1014" s="25"/>
      <c r="IE1014" s="25"/>
      <c r="IF1014" s="25"/>
      <c r="IG1014" s="25"/>
      <c r="IH1014" s="25"/>
      <c r="II1014" s="25"/>
      <c r="IJ1014" s="25"/>
      <c r="IK1014" s="25"/>
      <c r="IL1014" s="25"/>
      <c r="IM1014" s="25"/>
      <c r="IN1014" s="25"/>
      <c r="IO1014" s="25"/>
      <c r="IP1014" s="25"/>
      <c r="IQ1014" s="25"/>
      <c r="IR1014" s="25"/>
      <c r="IS1014" s="25"/>
      <c r="IT1014" s="25"/>
      <c r="IU1014" s="25"/>
      <c r="IV1014" s="25"/>
    </row>
    <row r="1015" spans="14:256"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  <c r="CA1015" s="25"/>
      <c r="CB1015" s="25"/>
      <c r="CC1015" s="25"/>
      <c r="CD1015" s="25"/>
      <c r="CE1015" s="25"/>
      <c r="CF1015" s="25"/>
      <c r="CG1015" s="25"/>
      <c r="CH1015" s="25"/>
      <c r="CI1015" s="25"/>
      <c r="CJ1015" s="25"/>
      <c r="CK1015" s="25"/>
      <c r="CL1015" s="25"/>
      <c r="CM1015" s="25"/>
      <c r="CN1015" s="25"/>
      <c r="CO1015" s="25"/>
      <c r="CP1015" s="25"/>
      <c r="CQ1015" s="25"/>
      <c r="CR1015" s="25"/>
      <c r="CS1015" s="25"/>
      <c r="CT1015" s="25"/>
      <c r="CU1015" s="25"/>
      <c r="CV1015" s="25"/>
      <c r="CW1015" s="25"/>
      <c r="CX1015" s="25"/>
      <c r="CY1015" s="25"/>
      <c r="CZ1015" s="25"/>
      <c r="DA1015" s="25"/>
      <c r="DB1015" s="25"/>
      <c r="DC1015" s="25"/>
      <c r="DD1015" s="25"/>
      <c r="DE1015" s="25"/>
      <c r="DF1015" s="25"/>
      <c r="DG1015" s="25"/>
      <c r="DH1015" s="25"/>
      <c r="DI1015" s="25"/>
      <c r="DJ1015" s="25"/>
      <c r="DK1015" s="25"/>
      <c r="DL1015" s="25"/>
      <c r="DM1015" s="25"/>
      <c r="DN1015" s="25"/>
      <c r="DO1015" s="25"/>
      <c r="DP1015" s="25"/>
      <c r="DQ1015" s="25"/>
      <c r="DR1015" s="25"/>
      <c r="DS1015" s="25"/>
      <c r="DT1015" s="25"/>
      <c r="DU1015" s="25"/>
      <c r="DV1015" s="25"/>
      <c r="DW1015" s="25"/>
      <c r="DX1015" s="25"/>
      <c r="DY1015" s="25"/>
      <c r="DZ1015" s="25"/>
      <c r="EA1015" s="25"/>
      <c r="EB1015" s="25"/>
      <c r="EC1015" s="25"/>
      <c r="ED1015" s="25"/>
      <c r="EE1015" s="25"/>
      <c r="EF1015" s="25"/>
      <c r="EG1015" s="25"/>
      <c r="EH1015" s="25"/>
      <c r="EI1015" s="25"/>
      <c r="EJ1015" s="25"/>
      <c r="EK1015" s="25"/>
      <c r="EL1015" s="25"/>
      <c r="EM1015" s="25"/>
      <c r="EN1015" s="25"/>
      <c r="EO1015" s="25"/>
      <c r="EP1015" s="25"/>
      <c r="EQ1015" s="25"/>
      <c r="ER1015" s="25"/>
      <c r="ES1015" s="25"/>
      <c r="ET1015" s="25"/>
      <c r="EU1015" s="25"/>
      <c r="EV1015" s="25"/>
      <c r="EW1015" s="25"/>
      <c r="EX1015" s="25"/>
      <c r="EY1015" s="25"/>
      <c r="EZ1015" s="25"/>
      <c r="FA1015" s="25"/>
      <c r="FB1015" s="25"/>
      <c r="FC1015" s="25"/>
      <c r="FD1015" s="25"/>
      <c r="FE1015" s="25"/>
      <c r="FF1015" s="25"/>
      <c r="FG1015" s="25"/>
      <c r="FH1015" s="25"/>
      <c r="FI1015" s="25"/>
      <c r="FJ1015" s="25"/>
      <c r="FK1015" s="25"/>
      <c r="FL1015" s="25"/>
      <c r="FM1015" s="25"/>
      <c r="FN1015" s="25"/>
      <c r="FO1015" s="25"/>
      <c r="FP1015" s="25"/>
      <c r="FQ1015" s="25"/>
      <c r="FR1015" s="25"/>
      <c r="FS1015" s="25"/>
      <c r="FT1015" s="25"/>
      <c r="FU1015" s="25"/>
      <c r="FV1015" s="25"/>
      <c r="FW1015" s="25"/>
      <c r="FX1015" s="25"/>
      <c r="FY1015" s="25"/>
      <c r="FZ1015" s="25"/>
      <c r="GA1015" s="25"/>
      <c r="GB1015" s="25"/>
      <c r="GC1015" s="25"/>
      <c r="GD1015" s="25"/>
      <c r="GE1015" s="25"/>
      <c r="GF1015" s="25"/>
      <c r="GG1015" s="25"/>
      <c r="GH1015" s="25"/>
      <c r="GI1015" s="25"/>
      <c r="GJ1015" s="25"/>
      <c r="GK1015" s="25"/>
      <c r="GL1015" s="25"/>
      <c r="GM1015" s="25"/>
      <c r="GN1015" s="25"/>
      <c r="GO1015" s="25"/>
      <c r="GP1015" s="25"/>
      <c r="GQ1015" s="25"/>
      <c r="GR1015" s="25"/>
      <c r="GS1015" s="25"/>
      <c r="GT1015" s="25"/>
      <c r="GU1015" s="25"/>
      <c r="GV1015" s="25"/>
      <c r="GW1015" s="25"/>
      <c r="GX1015" s="25"/>
      <c r="GY1015" s="25"/>
      <c r="GZ1015" s="25"/>
      <c r="HA1015" s="25"/>
      <c r="HB1015" s="25"/>
      <c r="HC1015" s="25"/>
      <c r="HD1015" s="25"/>
      <c r="HE1015" s="25"/>
      <c r="HF1015" s="25"/>
      <c r="HG1015" s="25"/>
      <c r="HH1015" s="25"/>
      <c r="HI1015" s="25"/>
      <c r="HJ1015" s="25"/>
      <c r="HK1015" s="25"/>
      <c r="HL1015" s="25"/>
      <c r="HM1015" s="25"/>
      <c r="HN1015" s="25"/>
      <c r="HO1015" s="25"/>
      <c r="HP1015" s="25"/>
      <c r="HQ1015" s="25"/>
      <c r="HR1015" s="25"/>
      <c r="HS1015" s="25"/>
      <c r="HT1015" s="25"/>
      <c r="HU1015" s="25"/>
      <c r="HV1015" s="25"/>
      <c r="HW1015" s="25"/>
      <c r="HX1015" s="25"/>
      <c r="HY1015" s="25"/>
      <c r="HZ1015" s="25"/>
      <c r="IA1015" s="25"/>
      <c r="IB1015" s="25"/>
      <c r="IC1015" s="25"/>
      <c r="ID1015" s="25"/>
      <c r="IE1015" s="25"/>
      <c r="IF1015" s="25"/>
      <c r="IG1015" s="25"/>
      <c r="IH1015" s="25"/>
      <c r="II1015" s="25"/>
      <c r="IJ1015" s="25"/>
      <c r="IK1015" s="25"/>
      <c r="IL1015" s="25"/>
      <c r="IM1015" s="25"/>
      <c r="IN1015" s="25"/>
      <c r="IO1015" s="25"/>
      <c r="IP1015" s="25"/>
      <c r="IQ1015" s="25"/>
      <c r="IR1015" s="25"/>
      <c r="IS1015" s="25"/>
      <c r="IT1015" s="25"/>
      <c r="IU1015" s="25"/>
      <c r="IV1015" s="25"/>
    </row>
    <row r="1016" spans="14:256"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  <c r="CA1016" s="25"/>
      <c r="CB1016" s="25"/>
      <c r="CC1016" s="25"/>
      <c r="CD1016" s="25"/>
      <c r="CE1016" s="25"/>
      <c r="CF1016" s="25"/>
      <c r="CG1016" s="25"/>
      <c r="CH1016" s="25"/>
      <c r="CI1016" s="25"/>
      <c r="CJ1016" s="25"/>
      <c r="CK1016" s="25"/>
      <c r="CL1016" s="25"/>
      <c r="CM1016" s="25"/>
      <c r="CN1016" s="25"/>
      <c r="CO1016" s="25"/>
      <c r="CP1016" s="25"/>
      <c r="CQ1016" s="25"/>
      <c r="CR1016" s="25"/>
      <c r="CS1016" s="25"/>
      <c r="CT1016" s="25"/>
      <c r="CU1016" s="25"/>
      <c r="CV1016" s="25"/>
      <c r="CW1016" s="25"/>
      <c r="CX1016" s="25"/>
      <c r="CY1016" s="25"/>
      <c r="CZ1016" s="25"/>
      <c r="DA1016" s="25"/>
      <c r="DB1016" s="25"/>
      <c r="DC1016" s="25"/>
      <c r="DD1016" s="25"/>
      <c r="DE1016" s="25"/>
      <c r="DF1016" s="25"/>
      <c r="DG1016" s="25"/>
      <c r="DH1016" s="25"/>
      <c r="DI1016" s="25"/>
      <c r="DJ1016" s="25"/>
      <c r="DK1016" s="25"/>
      <c r="DL1016" s="25"/>
      <c r="DM1016" s="25"/>
      <c r="DN1016" s="25"/>
      <c r="DO1016" s="25"/>
      <c r="DP1016" s="25"/>
      <c r="DQ1016" s="25"/>
      <c r="DR1016" s="25"/>
      <c r="DS1016" s="25"/>
      <c r="DT1016" s="25"/>
      <c r="DU1016" s="25"/>
      <c r="DV1016" s="25"/>
      <c r="DW1016" s="25"/>
      <c r="DX1016" s="25"/>
      <c r="DY1016" s="25"/>
      <c r="DZ1016" s="25"/>
      <c r="EA1016" s="25"/>
      <c r="EB1016" s="25"/>
      <c r="EC1016" s="25"/>
      <c r="ED1016" s="25"/>
      <c r="EE1016" s="25"/>
      <c r="EF1016" s="25"/>
      <c r="EG1016" s="25"/>
      <c r="EH1016" s="25"/>
      <c r="EI1016" s="25"/>
      <c r="EJ1016" s="25"/>
      <c r="EK1016" s="25"/>
      <c r="EL1016" s="25"/>
      <c r="EM1016" s="25"/>
      <c r="EN1016" s="25"/>
      <c r="EO1016" s="25"/>
      <c r="EP1016" s="25"/>
      <c r="EQ1016" s="25"/>
      <c r="ER1016" s="25"/>
      <c r="ES1016" s="25"/>
      <c r="ET1016" s="25"/>
      <c r="EU1016" s="25"/>
      <c r="EV1016" s="25"/>
      <c r="EW1016" s="25"/>
      <c r="EX1016" s="25"/>
      <c r="EY1016" s="25"/>
      <c r="EZ1016" s="25"/>
      <c r="FA1016" s="25"/>
      <c r="FB1016" s="25"/>
      <c r="FC1016" s="25"/>
      <c r="FD1016" s="25"/>
      <c r="FE1016" s="25"/>
      <c r="FF1016" s="25"/>
      <c r="FG1016" s="25"/>
      <c r="FH1016" s="25"/>
      <c r="FI1016" s="25"/>
      <c r="FJ1016" s="25"/>
      <c r="FK1016" s="25"/>
      <c r="FL1016" s="25"/>
      <c r="FM1016" s="25"/>
      <c r="FN1016" s="25"/>
      <c r="FO1016" s="25"/>
      <c r="FP1016" s="25"/>
      <c r="FQ1016" s="25"/>
      <c r="FR1016" s="25"/>
      <c r="FS1016" s="25"/>
      <c r="FT1016" s="25"/>
      <c r="FU1016" s="25"/>
      <c r="FV1016" s="25"/>
      <c r="FW1016" s="25"/>
      <c r="FX1016" s="25"/>
      <c r="FY1016" s="25"/>
      <c r="FZ1016" s="25"/>
      <c r="GA1016" s="25"/>
      <c r="GB1016" s="25"/>
      <c r="GC1016" s="25"/>
      <c r="GD1016" s="25"/>
      <c r="GE1016" s="25"/>
      <c r="GF1016" s="25"/>
      <c r="GG1016" s="25"/>
      <c r="GH1016" s="25"/>
      <c r="GI1016" s="25"/>
      <c r="GJ1016" s="25"/>
      <c r="GK1016" s="25"/>
      <c r="GL1016" s="25"/>
      <c r="GM1016" s="25"/>
      <c r="GN1016" s="25"/>
      <c r="GO1016" s="25"/>
      <c r="GP1016" s="25"/>
      <c r="GQ1016" s="25"/>
      <c r="GR1016" s="25"/>
      <c r="GS1016" s="25"/>
      <c r="GT1016" s="25"/>
      <c r="GU1016" s="25"/>
      <c r="GV1016" s="25"/>
      <c r="GW1016" s="25"/>
      <c r="GX1016" s="25"/>
      <c r="GY1016" s="25"/>
      <c r="GZ1016" s="25"/>
      <c r="HA1016" s="25"/>
      <c r="HB1016" s="25"/>
      <c r="HC1016" s="25"/>
      <c r="HD1016" s="25"/>
      <c r="HE1016" s="25"/>
      <c r="HF1016" s="25"/>
      <c r="HG1016" s="25"/>
      <c r="HH1016" s="25"/>
      <c r="HI1016" s="25"/>
      <c r="HJ1016" s="25"/>
      <c r="HK1016" s="25"/>
      <c r="HL1016" s="25"/>
      <c r="HM1016" s="25"/>
      <c r="HN1016" s="25"/>
      <c r="HO1016" s="25"/>
      <c r="HP1016" s="25"/>
      <c r="HQ1016" s="25"/>
      <c r="HR1016" s="25"/>
      <c r="HS1016" s="25"/>
      <c r="HT1016" s="25"/>
      <c r="HU1016" s="25"/>
      <c r="HV1016" s="25"/>
      <c r="HW1016" s="25"/>
      <c r="HX1016" s="25"/>
      <c r="HY1016" s="25"/>
      <c r="HZ1016" s="25"/>
      <c r="IA1016" s="25"/>
      <c r="IB1016" s="25"/>
      <c r="IC1016" s="25"/>
      <c r="ID1016" s="25"/>
      <c r="IE1016" s="25"/>
      <c r="IF1016" s="25"/>
      <c r="IG1016" s="25"/>
      <c r="IH1016" s="25"/>
      <c r="II1016" s="25"/>
      <c r="IJ1016" s="25"/>
      <c r="IK1016" s="25"/>
      <c r="IL1016" s="25"/>
      <c r="IM1016" s="25"/>
      <c r="IN1016" s="25"/>
      <c r="IO1016" s="25"/>
      <c r="IP1016" s="25"/>
      <c r="IQ1016" s="25"/>
      <c r="IR1016" s="25"/>
      <c r="IS1016" s="25"/>
      <c r="IT1016" s="25"/>
      <c r="IU1016" s="25"/>
      <c r="IV1016" s="25"/>
    </row>
    <row r="1017" spans="14:256"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  <c r="CA1017" s="25"/>
      <c r="CB1017" s="25"/>
      <c r="CC1017" s="25"/>
      <c r="CD1017" s="25"/>
      <c r="CE1017" s="25"/>
      <c r="CF1017" s="25"/>
      <c r="CG1017" s="25"/>
      <c r="CH1017" s="25"/>
      <c r="CI1017" s="25"/>
      <c r="CJ1017" s="25"/>
      <c r="CK1017" s="25"/>
      <c r="CL1017" s="25"/>
      <c r="CM1017" s="25"/>
      <c r="CN1017" s="25"/>
      <c r="CO1017" s="25"/>
      <c r="CP1017" s="25"/>
      <c r="CQ1017" s="25"/>
      <c r="CR1017" s="25"/>
      <c r="CS1017" s="25"/>
      <c r="CT1017" s="25"/>
      <c r="CU1017" s="25"/>
      <c r="CV1017" s="25"/>
      <c r="CW1017" s="25"/>
      <c r="CX1017" s="25"/>
      <c r="CY1017" s="25"/>
      <c r="CZ1017" s="25"/>
      <c r="DA1017" s="25"/>
      <c r="DB1017" s="25"/>
      <c r="DC1017" s="25"/>
      <c r="DD1017" s="25"/>
      <c r="DE1017" s="25"/>
      <c r="DF1017" s="25"/>
      <c r="DG1017" s="25"/>
      <c r="DH1017" s="25"/>
      <c r="DI1017" s="25"/>
      <c r="DJ1017" s="25"/>
      <c r="DK1017" s="25"/>
      <c r="DL1017" s="25"/>
      <c r="DM1017" s="25"/>
      <c r="DN1017" s="25"/>
      <c r="DO1017" s="25"/>
      <c r="DP1017" s="25"/>
      <c r="DQ1017" s="25"/>
      <c r="DR1017" s="25"/>
      <c r="DS1017" s="25"/>
      <c r="DT1017" s="25"/>
      <c r="DU1017" s="25"/>
      <c r="DV1017" s="25"/>
      <c r="DW1017" s="25"/>
      <c r="DX1017" s="25"/>
      <c r="DY1017" s="25"/>
      <c r="DZ1017" s="25"/>
      <c r="EA1017" s="25"/>
      <c r="EB1017" s="25"/>
      <c r="EC1017" s="25"/>
      <c r="ED1017" s="25"/>
      <c r="EE1017" s="25"/>
      <c r="EF1017" s="25"/>
      <c r="EG1017" s="25"/>
      <c r="EH1017" s="25"/>
      <c r="EI1017" s="25"/>
      <c r="EJ1017" s="25"/>
      <c r="EK1017" s="25"/>
      <c r="EL1017" s="25"/>
      <c r="EM1017" s="25"/>
      <c r="EN1017" s="25"/>
      <c r="EO1017" s="25"/>
      <c r="EP1017" s="25"/>
      <c r="EQ1017" s="25"/>
      <c r="ER1017" s="25"/>
      <c r="ES1017" s="25"/>
      <c r="ET1017" s="25"/>
      <c r="EU1017" s="25"/>
      <c r="EV1017" s="25"/>
      <c r="EW1017" s="25"/>
      <c r="EX1017" s="25"/>
      <c r="EY1017" s="25"/>
      <c r="EZ1017" s="25"/>
      <c r="FA1017" s="25"/>
      <c r="FB1017" s="25"/>
      <c r="FC1017" s="25"/>
      <c r="FD1017" s="25"/>
      <c r="FE1017" s="25"/>
      <c r="FF1017" s="25"/>
      <c r="FG1017" s="25"/>
      <c r="FH1017" s="25"/>
      <c r="FI1017" s="25"/>
      <c r="FJ1017" s="25"/>
      <c r="FK1017" s="25"/>
      <c r="FL1017" s="25"/>
      <c r="FM1017" s="25"/>
      <c r="FN1017" s="25"/>
      <c r="FO1017" s="25"/>
      <c r="FP1017" s="25"/>
      <c r="FQ1017" s="25"/>
      <c r="FR1017" s="25"/>
      <c r="FS1017" s="25"/>
      <c r="FT1017" s="25"/>
      <c r="FU1017" s="25"/>
      <c r="FV1017" s="25"/>
      <c r="FW1017" s="25"/>
      <c r="FX1017" s="25"/>
      <c r="FY1017" s="25"/>
      <c r="FZ1017" s="25"/>
      <c r="GA1017" s="25"/>
      <c r="GB1017" s="25"/>
      <c r="GC1017" s="25"/>
      <c r="GD1017" s="25"/>
      <c r="GE1017" s="25"/>
      <c r="GF1017" s="25"/>
      <c r="GG1017" s="25"/>
      <c r="GH1017" s="25"/>
      <c r="GI1017" s="25"/>
      <c r="GJ1017" s="25"/>
      <c r="GK1017" s="25"/>
      <c r="GL1017" s="25"/>
      <c r="GM1017" s="25"/>
      <c r="GN1017" s="25"/>
      <c r="GO1017" s="25"/>
      <c r="GP1017" s="25"/>
      <c r="GQ1017" s="25"/>
      <c r="GR1017" s="25"/>
      <c r="GS1017" s="25"/>
      <c r="GT1017" s="25"/>
      <c r="GU1017" s="25"/>
      <c r="GV1017" s="25"/>
      <c r="GW1017" s="25"/>
      <c r="GX1017" s="25"/>
      <c r="GY1017" s="25"/>
      <c r="GZ1017" s="25"/>
      <c r="HA1017" s="25"/>
      <c r="HB1017" s="25"/>
      <c r="HC1017" s="25"/>
      <c r="HD1017" s="25"/>
      <c r="HE1017" s="25"/>
      <c r="HF1017" s="25"/>
      <c r="HG1017" s="25"/>
      <c r="HH1017" s="25"/>
      <c r="HI1017" s="25"/>
      <c r="HJ1017" s="25"/>
      <c r="HK1017" s="25"/>
      <c r="HL1017" s="25"/>
      <c r="HM1017" s="25"/>
      <c r="HN1017" s="25"/>
      <c r="HO1017" s="25"/>
      <c r="HP1017" s="25"/>
      <c r="HQ1017" s="25"/>
      <c r="HR1017" s="25"/>
      <c r="HS1017" s="25"/>
      <c r="HT1017" s="25"/>
      <c r="HU1017" s="25"/>
      <c r="HV1017" s="25"/>
      <c r="HW1017" s="25"/>
      <c r="HX1017" s="25"/>
      <c r="HY1017" s="25"/>
      <c r="HZ1017" s="25"/>
      <c r="IA1017" s="25"/>
      <c r="IB1017" s="25"/>
      <c r="IC1017" s="25"/>
      <c r="ID1017" s="25"/>
      <c r="IE1017" s="25"/>
      <c r="IF1017" s="25"/>
      <c r="IG1017" s="25"/>
      <c r="IH1017" s="25"/>
      <c r="II1017" s="25"/>
      <c r="IJ1017" s="25"/>
      <c r="IK1017" s="25"/>
      <c r="IL1017" s="25"/>
      <c r="IM1017" s="25"/>
      <c r="IN1017" s="25"/>
      <c r="IO1017" s="25"/>
      <c r="IP1017" s="25"/>
      <c r="IQ1017" s="25"/>
      <c r="IR1017" s="25"/>
      <c r="IS1017" s="25"/>
      <c r="IT1017" s="25"/>
      <c r="IU1017" s="25"/>
      <c r="IV1017" s="25"/>
    </row>
    <row r="1018" spans="14:256"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  <c r="CA1018" s="25"/>
      <c r="CB1018" s="25"/>
      <c r="CC1018" s="25"/>
      <c r="CD1018" s="25"/>
      <c r="CE1018" s="25"/>
      <c r="CF1018" s="25"/>
      <c r="CG1018" s="25"/>
      <c r="CH1018" s="25"/>
      <c r="CI1018" s="25"/>
      <c r="CJ1018" s="25"/>
      <c r="CK1018" s="25"/>
      <c r="CL1018" s="25"/>
      <c r="CM1018" s="25"/>
      <c r="CN1018" s="25"/>
      <c r="CO1018" s="25"/>
      <c r="CP1018" s="25"/>
      <c r="CQ1018" s="25"/>
      <c r="CR1018" s="25"/>
      <c r="CS1018" s="25"/>
      <c r="CT1018" s="25"/>
      <c r="CU1018" s="25"/>
      <c r="CV1018" s="25"/>
      <c r="CW1018" s="25"/>
      <c r="CX1018" s="25"/>
      <c r="CY1018" s="25"/>
      <c r="CZ1018" s="25"/>
      <c r="DA1018" s="25"/>
      <c r="DB1018" s="25"/>
      <c r="DC1018" s="25"/>
      <c r="DD1018" s="25"/>
      <c r="DE1018" s="25"/>
      <c r="DF1018" s="25"/>
      <c r="DG1018" s="25"/>
      <c r="DH1018" s="25"/>
      <c r="DI1018" s="25"/>
      <c r="DJ1018" s="25"/>
      <c r="DK1018" s="25"/>
      <c r="DL1018" s="25"/>
      <c r="DM1018" s="25"/>
      <c r="DN1018" s="25"/>
      <c r="DO1018" s="25"/>
      <c r="DP1018" s="25"/>
      <c r="DQ1018" s="25"/>
      <c r="DR1018" s="25"/>
      <c r="DS1018" s="25"/>
      <c r="DT1018" s="25"/>
      <c r="DU1018" s="25"/>
      <c r="DV1018" s="25"/>
      <c r="DW1018" s="25"/>
      <c r="DX1018" s="25"/>
      <c r="DY1018" s="25"/>
      <c r="DZ1018" s="25"/>
      <c r="EA1018" s="25"/>
      <c r="EB1018" s="25"/>
      <c r="EC1018" s="25"/>
      <c r="ED1018" s="25"/>
      <c r="EE1018" s="25"/>
      <c r="EF1018" s="25"/>
      <c r="EG1018" s="25"/>
      <c r="EH1018" s="25"/>
      <c r="EI1018" s="25"/>
      <c r="EJ1018" s="25"/>
      <c r="EK1018" s="25"/>
      <c r="EL1018" s="25"/>
      <c r="EM1018" s="25"/>
      <c r="EN1018" s="25"/>
      <c r="EO1018" s="25"/>
      <c r="EP1018" s="25"/>
      <c r="EQ1018" s="25"/>
      <c r="ER1018" s="25"/>
      <c r="ES1018" s="25"/>
      <c r="ET1018" s="25"/>
      <c r="EU1018" s="25"/>
      <c r="EV1018" s="25"/>
      <c r="EW1018" s="25"/>
      <c r="EX1018" s="25"/>
      <c r="EY1018" s="25"/>
      <c r="EZ1018" s="25"/>
      <c r="FA1018" s="25"/>
      <c r="FB1018" s="25"/>
      <c r="FC1018" s="25"/>
      <c r="FD1018" s="25"/>
      <c r="FE1018" s="25"/>
      <c r="FF1018" s="25"/>
      <c r="FG1018" s="25"/>
      <c r="FH1018" s="25"/>
      <c r="FI1018" s="25"/>
      <c r="FJ1018" s="25"/>
      <c r="FK1018" s="25"/>
      <c r="FL1018" s="25"/>
      <c r="FM1018" s="25"/>
      <c r="FN1018" s="25"/>
      <c r="FO1018" s="25"/>
      <c r="FP1018" s="25"/>
      <c r="FQ1018" s="25"/>
      <c r="FR1018" s="25"/>
      <c r="FS1018" s="25"/>
      <c r="FT1018" s="25"/>
      <c r="FU1018" s="25"/>
      <c r="FV1018" s="25"/>
      <c r="FW1018" s="25"/>
      <c r="FX1018" s="25"/>
      <c r="FY1018" s="25"/>
      <c r="FZ1018" s="25"/>
      <c r="GA1018" s="25"/>
      <c r="GB1018" s="25"/>
      <c r="GC1018" s="25"/>
      <c r="GD1018" s="25"/>
      <c r="GE1018" s="25"/>
      <c r="GF1018" s="25"/>
      <c r="GG1018" s="25"/>
      <c r="GH1018" s="25"/>
      <c r="GI1018" s="25"/>
      <c r="GJ1018" s="25"/>
      <c r="GK1018" s="25"/>
      <c r="GL1018" s="25"/>
      <c r="GM1018" s="25"/>
      <c r="GN1018" s="25"/>
      <c r="GO1018" s="25"/>
      <c r="GP1018" s="25"/>
      <c r="GQ1018" s="25"/>
      <c r="GR1018" s="25"/>
      <c r="GS1018" s="25"/>
      <c r="GT1018" s="25"/>
      <c r="GU1018" s="25"/>
      <c r="GV1018" s="25"/>
      <c r="GW1018" s="25"/>
      <c r="GX1018" s="25"/>
      <c r="GY1018" s="25"/>
      <c r="GZ1018" s="25"/>
      <c r="HA1018" s="25"/>
      <c r="HB1018" s="25"/>
      <c r="HC1018" s="25"/>
      <c r="HD1018" s="25"/>
      <c r="HE1018" s="25"/>
      <c r="HF1018" s="25"/>
      <c r="HG1018" s="25"/>
      <c r="HH1018" s="25"/>
      <c r="HI1018" s="25"/>
      <c r="HJ1018" s="25"/>
      <c r="HK1018" s="25"/>
      <c r="HL1018" s="25"/>
      <c r="HM1018" s="25"/>
      <c r="HN1018" s="25"/>
      <c r="HO1018" s="25"/>
      <c r="HP1018" s="25"/>
      <c r="HQ1018" s="25"/>
      <c r="HR1018" s="25"/>
      <c r="HS1018" s="25"/>
      <c r="HT1018" s="25"/>
      <c r="HU1018" s="25"/>
      <c r="HV1018" s="25"/>
      <c r="HW1018" s="25"/>
      <c r="HX1018" s="25"/>
      <c r="HY1018" s="25"/>
      <c r="HZ1018" s="25"/>
      <c r="IA1018" s="25"/>
      <c r="IB1018" s="25"/>
      <c r="IC1018" s="25"/>
      <c r="ID1018" s="25"/>
      <c r="IE1018" s="25"/>
      <c r="IF1018" s="25"/>
      <c r="IG1018" s="25"/>
      <c r="IH1018" s="25"/>
      <c r="II1018" s="25"/>
      <c r="IJ1018" s="25"/>
      <c r="IK1018" s="25"/>
      <c r="IL1018" s="25"/>
      <c r="IM1018" s="25"/>
      <c r="IN1018" s="25"/>
      <c r="IO1018" s="25"/>
      <c r="IP1018" s="25"/>
      <c r="IQ1018" s="25"/>
      <c r="IR1018" s="25"/>
      <c r="IS1018" s="25"/>
      <c r="IT1018" s="25"/>
      <c r="IU1018" s="25"/>
      <c r="IV1018" s="25"/>
    </row>
    <row r="1019" spans="14:256"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  <c r="CA1019" s="25"/>
      <c r="CB1019" s="25"/>
      <c r="CC1019" s="25"/>
      <c r="CD1019" s="25"/>
      <c r="CE1019" s="25"/>
      <c r="CF1019" s="25"/>
      <c r="CG1019" s="25"/>
      <c r="CH1019" s="25"/>
      <c r="CI1019" s="25"/>
      <c r="CJ1019" s="25"/>
      <c r="CK1019" s="25"/>
      <c r="CL1019" s="25"/>
      <c r="CM1019" s="25"/>
      <c r="CN1019" s="25"/>
      <c r="CO1019" s="25"/>
      <c r="CP1019" s="25"/>
      <c r="CQ1019" s="25"/>
      <c r="CR1019" s="25"/>
      <c r="CS1019" s="25"/>
      <c r="CT1019" s="25"/>
      <c r="CU1019" s="25"/>
      <c r="CV1019" s="25"/>
      <c r="CW1019" s="25"/>
      <c r="CX1019" s="25"/>
      <c r="CY1019" s="25"/>
      <c r="CZ1019" s="25"/>
      <c r="DA1019" s="25"/>
      <c r="DB1019" s="25"/>
      <c r="DC1019" s="25"/>
      <c r="DD1019" s="25"/>
      <c r="DE1019" s="25"/>
      <c r="DF1019" s="25"/>
      <c r="DG1019" s="25"/>
      <c r="DH1019" s="25"/>
      <c r="DI1019" s="25"/>
      <c r="DJ1019" s="25"/>
      <c r="DK1019" s="25"/>
      <c r="DL1019" s="25"/>
      <c r="DM1019" s="25"/>
      <c r="DN1019" s="25"/>
      <c r="DO1019" s="25"/>
      <c r="DP1019" s="25"/>
      <c r="DQ1019" s="25"/>
      <c r="DR1019" s="25"/>
      <c r="DS1019" s="25"/>
      <c r="DT1019" s="25"/>
      <c r="DU1019" s="25"/>
      <c r="DV1019" s="25"/>
      <c r="DW1019" s="25"/>
      <c r="DX1019" s="25"/>
      <c r="DY1019" s="25"/>
      <c r="DZ1019" s="25"/>
      <c r="EA1019" s="25"/>
      <c r="EB1019" s="25"/>
      <c r="EC1019" s="25"/>
      <c r="ED1019" s="25"/>
      <c r="EE1019" s="25"/>
      <c r="EF1019" s="25"/>
      <c r="EG1019" s="25"/>
      <c r="EH1019" s="25"/>
      <c r="EI1019" s="25"/>
      <c r="EJ1019" s="25"/>
      <c r="EK1019" s="25"/>
      <c r="EL1019" s="25"/>
      <c r="EM1019" s="25"/>
      <c r="EN1019" s="25"/>
      <c r="EO1019" s="25"/>
      <c r="EP1019" s="25"/>
      <c r="EQ1019" s="25"/>
      <c r="ER1019" s="25"/>
      <c r="ES1019" s="25"/>
      <c r="ET1019" s="25"/>
      <c r="EU1019" s="25"/>
      <c r="EV1019" s="25"/>
      <c r="EW1019" s="25"/>
      <c r="EX1019" s="25"/>
      <c r="EY1019" s="25"/>
      <c r="EZ1019" s="25"/>
      <c r="FA1019" s="25"/>
      <c r="FB1019" s="25"/>
      <c r="FC1019" s="25"/>
      <c r="FD1019" s="25"/>
      <c r="FE1019" s="25"/>
      <c r="FF1019" s="25"/>
      <c r="FG1019" s="25"/>
      <c r="FH1019" s="25"/>
      <c r="FI1019" s="25"/>
      <c r="FJ1019" s="25"/>
      <c r="FK1019" s="25"/>
      <c r="FL1019" s="25"/>
      <c r="FM1019" s="25"/>
      <c r="FN1019" s="25"/>
      <c r="FO1019" s="25"/>
      <c r="FP1019" s="25"/>
      <c r="FQ1019" s="25"/>
      <c r="FR1019" s="25"/>
      <c r="FS1019" s="25"/>
      <c r="FT1019" s="25"/>
      <c r="FU1019" s="25"/>
      <c r="FV1019" s="25"/>
      <c r="FW1019" s="25"/>
      <c r="FX1019" s="25"/>
      <c r="FY1019" s="25"/>
      <c r="FZ1019" s="25"/>
      <c r="GA1019" s="25"/>
      <c r="GB1019" s="25"/>
      <c r="GC1019" s="25"/>
      <c r="GD1019" s="25"/>
      <c r="GE1019" s="25"/>
      <c r="GF1019" s="25"/>
      <c r="GG1019" s="25"/>
      <c r="GH1019" s="25"/>
      <c r="GI1019" s="25"/>
      <c r="GJ1019" s="25"/>
      <c r="GK1019" s="25"/>
      <c r="GL1019" s="25"/>
      <c r="GM1019" s="25"/>
      <c r="GN1019" s="25"/>
      <c r="GO1019" s="25"/>
      <c r="GP1019" s="25"/>
      <c r="GQ1019" s="25"/>
      <c r="GR1019" s="25"/>
      <c r="GS1019" s="25"/>
      <c r="GT1019" s="25"/>
      <c r="GU1019" s="25"/>
      <c r="GV1019" s="25"/>
      <c r="GW1019" s="25"/>
      <c r="GX1019" s="25"/>
      <c r="GY1019" s="25"/>
      <c r="GZ1019" s="25"/>
      <c r="HA1019" s="25"/>
      <c r="HB1019" s="25"/>
      <c r="HC1019" s="25"/>
      <c r="HD1019" s="25"/>
      <c r="HE1019" s="25"/>
      <c r="HF1019" s="25"/>
      <c r="HG1019" s="25"/>
      <c r="HH1019" s="25"/>
      <c r="HI1019" s="25"/>
      <c r="HJ1019" s="25"/>
      <c r="HK1019" s="25"/>
      <c r="HL1019" s="25"/>
      <c r="HM1019" s="25"/>
      <c r="HN1019" s="25"/>
      <c r="HO1019" s="25"/>
      <c r="HP1019" s="25"/>
      <c r="HQ1019" s="25"/>
      <c r="HR1019" s="25"/>
      <c r="HS1019" s="25"/>
      <c r="HT1019" s="25"/>
      <c r="HU1019" s="25"/>
      <c r="HV1019" s="25"/>
      <c r="HW1019" s="25"/>
      <c r="HX1019" s="25"/>
      <c r="HY1019" s="25"/>
      <c r="HZ1019" s="25"/>
      <c r="IA1019" s="25"/>
      <c r="IB1019" s="25"/>
      <c r="IC1019" s="25"/>
      <c r="ID1019" s="25"/>
      <c r="IE1019" s="25"/>
      <c r="IF1019" s="25"/>
      <c r="IG1019" s="25"/>
      <c r="IH1019" s="25"/>
      <c r="II1019" s="25"/>
      <c r="IJ1019" s="25"/>
      <c r="IK1019" s="25"/>
      <c r="IL1019" s="25"/>
      <c r="IM1019" s="25"/>
      <c r="IN1019" s="25"/>
      <c r="IO1019" s="25"/>
      <c r="IP1019" s="25"/>
      <c r="IQ1019" s="25"/>
      <c r="IR1019" s="25"/>
      <c r="IS1019" s="25"/>
      <c r="IT1019" s="25"/>
      <c r="IU1019" s="25"/>
      <c r="IV1019" s="25"/>
    </row>
    <row r="1020" spans="14:256"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  <c r="CA1020" s="25"/>
      <c r="CB1020" s="25"/>
      <c r="CC1020" s="25"/>
      <c r="CD1020" s="25"/>
      <c r="CE1020" s="25"/>
      <c r="CF1020" s="25"/>
      <c r="CG1020" s="25"/>
      <c r="CH1020" s="25"/>
      <c r="CI1020" s="25"/>
      <c r="CJ1020" s="25"/>
      <c r="CK1020" s="25"/>
      <c r="CL1020" s="25"/>
      <c r="CM1020" s="25"/>
      <c r="CN1020" s="25"/>
      <c r="CO1020" s="25"/>
      <c r="CP1020" s="25"/>
      <c r="CQ1020" s="25"/>
      <c r="CR1020" s="25"/>
      <c r="CS1020" s="25"/>
      <c r="CT1020" s="25"/>
      <c r="CU1020" s="25"/>
      <c r="CV1020" s="25"/>
      <c r="CW1020" s="25"/>
      <c r="CX1020" s="25"/>
      <c r="CY1020" s="25"/>
      <c r="CZ1020" s="25"/>
      <c r="DA1020" s="25"/>
      <c r="DB1020" s="25"/>
      <c r="DC1020" s="25"/>
      <c r="DD1020" s="25"/>
      <c r="DE1020" s="25"/>
      <c r="DF1020" s="25"/>
      <c r="DG1020" s="25"/>
      <c r="DH1020" s="25"/>
      <c r="DI1020" s="25"/>
      <c r="DJ1020" s="25"/>
      <c r="DK1020" s="25"/>
      <c r="DL1020" s="25"/>
      <c r="DM1020" s="25"/>
      <c r="DN1020" s="25"/>
      <c r="DO1020" s="25"/>
      <c r="DP1020" s="25"/>
      <c r="DQ1020" s="25"/>
      <c r="DR1020" s="25"/>
      <c r="DS1020" s="25"/>
      <c r="DT1020" s="25"/>
      <c r="DU1020" s="25"/>
      <c r="DV1020" s="25"/>
      <c r="DW1020" s="25"/>
      <c r="DX1020" s="25"/>
      <c r="DY1020" s="25"/>
      <c r="DZ1020" s="25"/>
      <c r="EA1020" s="25"/>
      <c r="EB1020" s="25"/>
      <c r="EC1020" s="25"/>
      <c r="ED1020" s="25"/>
      <c r="EE1020" s="25"/>
      <c r="EF1020" s="25"/>
      <c r="EG1020" s="25"/>
      <c r="EH1020" s="25"/>
      <c r="EI1020" s="25"/>
      <c r="EJ1020" s="25"/>
      <c r="EK1020" s="25"/>
      <c r="EL1020" s="25"/>
      <c r="EM1020" s="25"/>
      <c r="EN1020" s="25"/>
      <c r="EO1020" s="25"/>
      <c r="EP1020" s="25"/>
      <c r="EQ1020" s="25"/>
      <c r="ER1020" s="25"/>
      <c r="ES1020" s="25"/>
      <c r="ET1020" s="25"/>
      <c r="EU1020" s="25"/>
      <c r="EV1020" s="25"/>
      <c r="EW1020" s="25"/>
      <c r="EX1020" s="25"/>
      <c r="EY1020" s="25"/>
      <c r="EZ1020" s="25"/>
      <c r="FA1020" s="25"/>
      <c r="FB1020" s="25"/>
      <c r="FC1020" s="25"/>
      <c r="FD1020" s="25"/>
      <c r="FE1020" s="25"/>
      <c r="FF1020" s="25"/>
      <c r="FG1020" s="25"/>
      <c r="FH1020" s="25"/>
      <c r="FI1020" s="25"/>
      <c r="FJ1020" s="25"/>
      <c r="FK1020" s="25"/>
      <c r="FL1020" s="25"/>
      <c r="FM1020" s="25"/>
      <c r="FN1020" s="25"/>
      <c r="FO1020" s="25"/>
      <c r="FP1020" s="25"/>
      <c r="FQ1020" s="25"/>
      <c r="FR1020" s="25"/>
      <c r="FS1020" s="25"/>
      <c r="FT1020" s="25"/>
      <c r="FU1020" s="25"/>
      <c r="FV1020" s="25"/>
      <c r="FW1020" s="25"/>
      <c r="FX1020" s="25"/>
      <c r="FY1020" s="25"/>
      <c r="FZ1020" s="25"/>
      <c r="GA1020" s="25"/>
      <c r="GB1020" s="25"/>
      <c r="GC1020" s="25"/>
      <c r="GD1020" s="25"/>
      <c r="GE1020" s="25"/>
      <c r="GF1020" s="25"/>
      <c r="GG1020" s="25"/>
      <c r="GH1020" s="25"/>
      <c r="GI1020" s="25"/>
      <c r="GJ1020" s="25"/>
      <c r="GK1020" s="25"/>
      <c r="GL1020" s="25"/>
      <c r="GM1020" s="25"/>
      <c r="GN1020" s="25"/>
      <c r="GO1020" s="25"/>
      <c r="GP1020" s="25"/>
      <c r="GQ1020" s="25"/>
      <c r="GR1020" s="25"/>
      <c r="GS1020" s="25"/>
      <c r="GT1020" s="25"/>
      <c r="GU1020" s="25"/>
      <c r="GV1020" s="25"/>
      <c r="GW1020" s="25"/>
      <c r="GX1020" s="25"/>
      <c r="GY1020" s="25"/>
      <c r="GZ1020" s="25"/>
      <c r="HA1020" s="25"/>
      <c r="HB1020" s="25"/>
      <c r="HC1020" s="25"/>
      <c r="HD1020" s="25"/>
      <c r="HE1020" s="25"/>
      <c r="HF1020" s="25"/>
      <c r="HG1020" s="25"/>
      <c r="HH1020" s="25"/>
      <c r="HI1020" s="25"/>
      <c r="HJ1020" s="25"/>
      <c r="HK1020" s="25"/>
      <c r="HL1020" s="25"/>
      <c r="HM1020" s="25"/>
      <c r="HN1020" s="25"/>
      <c r="HO1020" s="25"/>
      <c r="HP1020" s="25"/>
      <c r="HQ1020" s="25"/>
      <c r="HR1020" s="25"/>
      <c r="HS1020" s="25"/>
      <c r="HT1020" s="25"/>
      <c r="HU1020" s="25"/>
      <c r="HV1020" s="25"/>
      <c r="HW1020" s="25"/>
      <c r="HX1020" s="25"/>
      <c r="HY1020" s="25"/>
      <c r="HZ1020" s="25"/>
      <c r="IA1020" s="25"/>
      <c r="IB1020" s="25"/>
      <c r="IC1020" s="25"/>
      <c r="ID1020" s="25"/>
      <c r="IE1020" s="25"/>
      <c r="IF1020" s="25"/>
      <c r="IG1020" s="25"/>
      <c r="IH1020" s="25"/>
      <c r="II1020" s="25"/>
      <c r="IJ1020" s="25"/>
      <c r="IK1020" s="25"/>
      <c r="IL1020" s="25"/>
      <c r="IM1020" s="25"/>
      <c r="IN1020" s="25"/>
      <c r="IO1020" s="25"/>
      <c r="IP1020" s="25"/>
      <c r="IQ1020" s="25"/>
      <c r="IR1020" s="25"/>
      <c r="IS1020" s="25"/>
      <c r="IT1020" s="25"/>
      <c r="IU1020" s="25"/>
      <c r="IV1020" s="25"/>
    </row>
    <row r="1021" spans="14:256"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  <c r="CA1021" s="25"/>
      <c r="CB1021" s="25"/>
      <c r="CC1021" s="25"/>
      <c r="CD1021" s="25"/>
      <c r="CE1021" s="25"/>
      <c r="CF1021" s="25"/>
      <c r="CG1021" s="25"/>
      <c r="CH1021" s="25"/>
      <c r="CI1021" s="25"/>
      <c r="CJ1021" s="25"/>
      <c r="CK1021" s="25"/>
      <c r="CL1021" s="25"/>
      <c r="CM1021" s="25"/>
      <c r="CN1021" s="25"/>
      <c r="CO1021" s="25"/>
      <c r="CP1021" s="25"/>
      <c r="CQ1021" s="25"/>
      <c r="CR1021" s="25"/>
      <c r="CS1021" s="25"/>
      <c r="CT1021" s="25"/>
      <c r="CU1021" s="25"/>
      <c r="CV1021" s="25"/>
      <c r="CW1021" s="25"/>
      <c r="CX1021" s="25"/>
      <c r="CY1021" s="25"/>
      <c r="CZ1021" s="25"/>
      <c r="DA1021" s="25"/>
      <c r="DB1021" s="25"/>
      <c r="DC1021" s="25"/>
      <c r="DD1021" s="25"/>
      <c r="DE1021" s="25"/>
      <c r="DF1021" s="25"/>
      <c r="DG1021" s="25"/>
      <c r="DH1021" s="25"/>
      <c r="DI1021" s="25"/>
      <c r="DJ1021" s="25"/>
      <c r="DK1021" s="25"/>
      <c r="DL1021" s="25"/>
      <c r="DM1021" s="25"/>
      <c r="DN1021" s="25"/>
      <c r="DO1021" s="25"/>
      <c r="DP1021" s="25"/>
      <c r="DQ1021" s="25"/>
      <c r="DR1021" s="25"/>
      <c r="DS1021" s="25"/>
      <c r="DT1021" s="25"/>
      <c r="DU1021" s="25"/>
      <c r="DV1021" s="25"/>
      <c r="DW1021" s="25"/>
      <c r="DX1021" s="25"/>
      <c r="DY1021" s="25"/>
      <c r="DZ1021" s="25"/>
      <c r="EA1021" s="25"/>
      <c r="EB1021" s="25"/>
      <c r="EC1021" s="25"/>
      <c r="ED1021" s="25"/>
      <c r="EE1021" s="25"/>
      <c r="EF1021" s="25"/>
      <c r="EG1021" s="25"/>
      <c r="EH1021" s="25"/>
      <c r="EI1021" s="25"/>
      <c r="EJ1021" s="25"/>
      <c r="EK1021" s="25"/>
      <c r="EL1021" s="25"/>
      <c r="EM1021" s="25"/>
      <c r="EN1021" s="25"/>
      <c r="EO1021" s="25"/>
      <c r="EP1021" s="25"/>
      <c r="EQ1021" s="25"/>
      <c r="ER1021" s="25"/>
      <c r="ES1021" s="25"/>
      <c r="ET1021" s="25"/>
      <c r="EU1021" s="25"/>
      <c r="EV1021" s="25"/>
      <c r="EW1021" s="25"/>
      <c r="EX1021" s="25"/>
      <c r="EY1021" s="25"/>
      <c r="EZ1021" s="25"/>
      <c r="FA1021" s="25"/>
      <c r="FB1021" s="25"/>
      <c r="FC1021" s="25"/>
      <c r="FD1021" s="25"/>
      <c r="FE1021" s="25"/>
      <c r="FF1021" s="25"/>
      <c r="FG1021" s="25"/>
      <c r="FH1021" s="25"/>
      <c r="FI1021" s="25"/>
      <c r="FJ1021" s="25"/>
      <c r="FK1021" s="25"/>
      <c r="FL1021" s="25"/>
      <c r="FM1021" s="25"/>
      <c r="FN1021" s="25"/>
      <c r="FO1021" s="25"/>
      <c r="FP1021" s="25"/>
      <c r="FQ1021" s="25"/>
      <c r="FR1021" s="25"/>
      <c r="FS1021" s="25"/>
      <c r="FT1021" s="25"/>
      <c r="FU1021" s="25"/>
      <c r="FV1021" s="25"/>
      <c r="FW1021" s="25"/>
      <c r="FX1021" s="25"/>
      <c r="FY1021" s="25"/>
      <c r="FZ1021" s="25"/>
      <c r="GA1021" s="25"/>
      <c r="GB1021" s="25"/>
      <c r="GC1021" s="25"/>
      <c r="GD1021" s="25"/>
      <c r="GE1021" s="25"/>
      <c r="GF1021" s="25"/>
      <c r="GG1021" s="25"/>
      <c r="GH1021" s="25"/>
      <c r="GI1021" s="25"/>
      <c r="GJ1021" s="25"/>
      <c r="GK1021" s="25"/>
      <c r="GL1021" s="25"/>
      <c r="GM1021" s="25"/>
      <c r="GN1021" s="25"/>
      <c r="GO1021" s="25"/>
      <c r="GP1021" s="25"/>
      <c r="GQ1021" s="25"/>
      <c r="GR1021" s="25"/>
      <c r="GS1021" s="25"/>
      <c r="GT1021" s="25"/>
      <c r="GU1021" s="25"/>
      <c r="GV1021" s="25"/>
      <c r="GW1021" s="25"/>
      <c r="GX1021" s="25"/>
      <c r="GY1021" s="25"/>
      <c r="GZ1021" s="25"/>
      <c r="HA1021" s="25"/>
      <c r="HB1021" s="25"/>
      <c r="HC1021" s="25"/>
      <c r="HD1021" s="25"/>
      <c r="HE1021" s="25"/>
      <c r="HF1021" s="25"/>
      <c r="HG1021" s="25"/>
      <c r="HH1021" s="25"/>
      <c r="HI1021" s="25"/>
      <c r="HJ1021" s="25"/>
      <c r="HK1021" s="25"/>
      <c r="HL1021" s="25"/>
      <c r="HM1021" s="25"/>
      <c r="HN1021" s="25"/>
      <c r="HO1021" s="25"/>
      <c r="HP1021" s="25"/>
      <c r="HQ1021" s="25"/>
      <c r="HR1021" s="25"/>
      <c r="HS1021" s="25"/>
      <c r="HT1021" s="25"/>
      <c r="HU1021" s="25"/>
      <c r="HV1021" s="25"/>
      <c r="HW1021" s="25"/>
      <c r="HX1021" s="25"/>
      <c r="HY1021" s="25"/>
      <c r="HZ1021" s="25"/>
      <c r="IA1021" s="25"/>
      <c r="IB1021" s="25"/>
      <c r="IC1021" s="25"/>
      <c r="ID1021" s="25"/>
      <c r="IE1021" s="25"/>
      <c r="IF1021" s="25"/>
      <c r="IG1021" s="25"/>
      <c r="IH1021" s="25"/>
      <c r="II1021" s="25"/>
      <c r="IJ1021" s="25"/>
      <c r="IK1021" s="25"/>
      <c r="IL1021" s="25"/>
      <c r="IM1021" s="25"/>
      <c r="IN1021" s="25"/>
      <c r="IO1021" s="25"/>
      <c r="IP1021" s="25"/>
      <c r="IQ1021" s="25"/>
      <c r="IR1021" s="25"/>
      <c r="IS1021" s="25"/>
      <c r="IT1021" s="25"/>
      <c r="IU1021" s="25"/>
      <c r="IV1021" s="25"/>
    </row>
    <row r="1022" spans="14:256"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  <c r="CA1022" s="25"/>
      <c r="CB1022" s="25"/>
      <c r="CC1022" s="25"/>
      <c r="CD1022" s="25"/>
      <c r="CE1022" s="25"/>
      <c r="CF1022" s="25"/>
      <c r="CG1022" s="25"/>
      <c r="CH1022" s="25"/>
      <c r="CI1022" s="25"/>
      <c r="CJ1022" s="25"/>
      <c r="CK1022" s="25"/>
      <c r="CL1022" s="25"/>
      <c r="CM1022" s="25"/>
      <c r="CN1022" s="25"/>
      <c r="CO1022" s="25"/>
      <c r="CP1022" s="25"/>
      <c r="CQ1022" s="25"/>
      <c r="CR1022" s="25"/>
      <c r="CS1022" s="25"/>
      <c r="CT1022" s="25"/>
      <c r="CU1022" s="25"/>
      <c r="CV1022" s="25"/>
      <c r="CW1022" s="25"/>
      <c r="CX1022" s="25"/>
      <c r="CY1022" s="25"/>
      <c r="CZ1022" s="25"/>
      <c r="DA1022" s="25"/>
      <c r="DB1022" s="25"/>
      <c r="DC1022" s="25"/>
      <c r="DD1022" s="25"/>
      <c r="DE1022" s="25"/>
      <c r="DF1022" s="25"/>
      <c r="DG1022" s="25"/>
      <c r="DH1022" s="25"/>
      <c r="DI1022" s="25"/>
      <c r="DJ1022" s="25"/>
      <c r="DK1022" s="25"/>
      <c r="DL1022" s="25"/>
      <c r="DM1022" s="25"/>
      <c r="DN1022" s="25"/>
      <c r="DO1022" s="25"/>
      <c r="DP1022" s="25"/>
      <c r="DQ1022" s="25"/>
      <c r="DR1022" s="25"/>
      <c r="DS1022" s="25"/>
      <c r="DT1022" s="25"/>
      <c r="DU1022" s="25"/>
      <c r="DV1022" s="25"/>
      <c r="DW1022" s="25"/>
      <c r="DX1022" s="25"/>
      <c r="DY1022" s="25"/>
      <c r="DZ1022" s="25"/>
      <c r="EA1022" s="25"/>
      <c r="EB1022" s="25"/>
      <c r="EC1022" s="25"/>
      <c r="ED1022" s="25"/>
      <c r="EE1022" s="25"/>
      <c r="EF1022" s="25"/>
      <c r="EG1022" s="25"/>
      <c r="EH1022" s="25"/>
      <c r="EI1022" s="25"/>
      <c r="EJ1022" s="25"/>
      <c r="EK1022" s="25"/>
      <c r="EL1022" s="25"/>
      <c r="EM1022" s="25"/>
      <c r="EN1022" s="25"/>
      <c r="EO1022" s="25"/>
      <c r="EP1022" s="25"/>
      <c r="EQ1022" s="25"/>
      <c r="ER1022" s="25"/>
      <c r="ES1022" s="25"/>
      <c r="ET1022" s="25"/>
      <c r="EU1022" s="25"/>
      <c r="EV1022" s="25"/>
      <c r="EW1022" s="25"/>
      <c r="EX1022" s="25"/>
      <c r="EY1022" s="25"/>
      <c r="EZ1022" s="25"/>
      <c r="FA1022" s="25"/>
      <c r="FB1022" s="25"/>
      <c r="FC1022" s="25"/>
      <c r="FD1022" s="25"/>
      <c r="FE1022" s="25"/>
      <c r="FF1022" s="25"/>
      <c r="FG1022" s="25"/>
      <c r="FH1022" s="25"/>
      <c r="FI1022" s="25"/>
      <c r="FJ1022" s="25"/>
      <c r="FK1022" s="25"/>
      <c r="FL1022" s="25"/>
      <c r="FM1022" s="25"/>
      <c r="FN1022" s="25"/>
      <c r="FO1022" s="25"/>
      <c r="FP1022" s="25"/>
      <c r="FQ1022" s="25"/>
      <c r="FR1022" s="25"/>
      <c r="FS1022" s="25"/>
      <c r="FT1022" s="25"/>
      <c r="FU1022" s="25"/>
      <c r="FV1022" s="25"/>
      <c r="FW1022" s="25"/>
      <c r="FX1022" s="25"/>
      <c r="FY1022" s="25"/>
      <c r="FZ1022" s="25"/>
      <c r="GA1022" s="25"/>
      <c r="GB1022" s="25"/>
      <c r="GC1022" s="25"/>
      <c r="GD1022" s="25"/>
      <c r="GE1022" s="25"/>
      <c r="GF1022" s="25"/>
      <c r="GG1022" s="25"/>
      <c r="GH1022" s="25"/>
      <c r="GI1022" s="25"/>
      <c r="GJ1022" s="25"/>
      <c r="GK1022" s="25"/>
      <c r="GL1022" s="25"/>
      <c r="GM1022" s="25"/>
      <c r="GN1022" s="25"/>
      <c r="GO1022" s="25"/>
      <c r="GP1022" s="25"/>
      <c r="GQ1022" s="25"/>
      <c r="GR1022" s="25"/>
      <c r="GS1022" s="25"/>
      <c r="GT1022" s="25"/>
      <c r="GU1022" s="25"/>
      <c r="GV1022" s="25"/>
      <c r="GW1022" s="25"/>
      <c r="GX1022" s="25"/>
      <c r="GY1022" s="25"/>
      <c r="GZ1022" s="25"/>
      <c r="HA1022" s="25"/>
      <c r="HB1022" s="25"/>
      <c r="HC1022" s="25"/>
      <c r="HD1022" s="25"/>
      <c r="HE1022" s="25"/>
      <c r="HF1022" s="25"/>
      <c r="HG1022" s="25"/>
      <c r="HH1022" s="25"/>
      <c r="HI1022" s="25"/>
      <c r="HJ1022" s="25"/>
      <c r="HK1022" s="25"/>
      <c r="HL1022" s="25"/>
      <c r="HM1022" s="25"/>
      <c r="HN1022" s="25"/>
      <c r="HO1022" s="25"/>
      <c r="HP1022" s="25"/>
      <c r="HQ1022" s="25"/>
      <c r="HR1022" s="25"/>
      <c r="HS1022" s="25"/>
      <c r="HT1022" s="25"/>
      <c r="HU1022" s="25"/>
      <c r="HV1022" s="25"/>
      <c r="HW1022" s="25"/>
      <c r="HX1022" s="25"/>
      <c r="HY1022" s="25"/>
      <c r="HZ1022" s="25"/>
      <c r="IA1022" s="25"/>
      <c r="IB1022" s="25"/>
      <c r="IC1022" s="25"/>
      <c r="ID1022" s="25"/>
      <c r="IE1022" s="25"/>
      <c r="IF1022" s="25"/>
      <c r="IG1022" s="25"/>
      <c r="IH1022" s="25"/>
      <c r="II1022" s="25"/>
      <c r="IJ1022" s="25"/>
      <c r="IK1022" s="25"/>
      <c r="IL1022" s="25"/>
      <c r="IM1022" s="25"/>
      <c r="IN1022" s="25"/>
      <c r="IO1022" s="25"/>
      <c r="IP1022" s="25"/>
      <c r="IQ1022" s="25"/>
      <c r="IR1022" s="25"/>
      <c r="IS1022" s="25"/>
      <c r="IT1022" s="25"/>
      <c r="IU1022" s="25"/>
      <c r="IV1022" s="25"/>
    </row>
    <row r="1023" spans="14:256"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  <c r="CA1023" s="25"/>
      <c r="CB1023" s="25"/>
      <c r="CC1023" s="25"/>
      <c r="CD1023" s="25"/>
      <c r="CE1023" s="25"/>
      <c r="CF1023" s="25"/>
      <c r="CG1023" s="25"/>
      <c r="CH1023" s="25"/>
      <c r="CI1023" s="25"/>
      <c r="CJ1023" s="25"/>
      <c r="CK1023" s="25"/>
      <c r="CL1023" s="25"/>
      <c r="CM1023" s="25"/>
      <c r="CN1023" s="25"/>
      <c r="CO1023" s="25"/>
      <c r="CP1023" s="25"/>
      <c r="CQ1023" s="25"/>
      <c r="CR1023" s="25"/>
      <c r="CS1023" s="25"/>
      <c r="CT1023" s="25"/>
      <c r="CU1023" s="25"/>
      <c r="CV1023" s="25"/>
      <c r="CW1023" s="25"/>
      <c r="CX1023" s="25"/>
      <c r="CY1023" s="25"/>
      <c r="CZ1023" s="25"/>
      <c r="DA1023" s="25"/>
      <c r="DB1023" s="25"/>
      <c r="DC1023" s="25"/>
      <c r="DD1023" s="25"/>
      <c r="DE1023" s="25"/>
      <c r="DF1023" s="25"/>
      <c r="DG1023" s="25"/>
      <c r="DH1023" s="25"/>
      <c r="DI1023" s="25"/>
      <c r="DJ1023" s="25"/>
      <c r="DK1023" s="25"/>
      <c r="DL1023" s="25"/>
      <c r="DM1023" s="25"/>
      <c r="DN1023" s="25"/>
      <c r="DO1023" s="25"/>
      <c r="DP1023" s="25"/>
      <c r="DQ1023" s="25"/>
      <c r="DR1023" s="25"/>
      <c r="DS1023" s="25"/>
      <c r="DT1023" s="25"/>
      <c r="DU1023" s="25"/>
      <c r="DV1023" s="25"/>
      <c r="DW1023" s="25"/>
      <c r="DX1023" s="25"/>
      <c r="DY1023" s="25"/>
      <c r="DZ1023" s="25"/>
      <c r="EA1023" s="25"/>
      <c r="EB1023" s="25"/>
      <c r="EC1023" s="25"/>
      <c r="ED1023" s="25"/>
      <c r="EE1023" s="25"/>
      <c r="EF1023" s="25"/>
      <c r="EG1023" s="25"/>
      <c r="EH1023" s="25"/>
      <c r="EI1023" s="25"/>
      <c r="EJ1023" s="25"/>
      <c r="EK1023" s="25"/>
      <c r="EL1023" s="25"/>
      <c r="EM1023" s="25"/>
      <c r="EN1023" s="25"/>
      <c r="EO1023" s="25"/>
      <c r="EP1023" s="25"/>
      <c r="EQ1023" s="25"/>
      <c r="ER1023" s="25"/>
      <c r="ES1023" s="25"/>
      <c r="ET1023" s="25"/>
      <c r="EU1023" s="25"/>
      <c r="EV1023" s="25"/>
      <c r="EW1023" s="25"/>
      <c r="EX1023" s="25"/>
      <c r="EY1023" s="25"/>
      <c r="EZ1023" s="25"/>
      <c r="FA1023" s="25"/>
      <c r="FB1023" s="25"/>
      <c r="FC1023" s="25"/>
      <c r="FD1023" s="25"/>
      <c r="FE1023" s="25"/>
      <c r="FF1023" s="25"/>
      <c r="FG1023" s="25"/>
      <c r="FH1023" s="25"/>
      <c r="FI1023" s="25"/>
      <c r="FJ1023" s="25"/>
      <c r="FK1023" s="25"/>
      <c r="FL1023" s="25"/>
      <c r="FM1023" s="25"/>
      <c r="FN1023" s="25"/>
      <c r="FO1023" s="25"/>
      <c r="FP1023" s="25"/>
      <c r="FQ1023" s="25"/>
      <c r="FR1023" s="25"/>
      <c r="FS1023" s="25"/>
      <c r="FT1023" s="25"/>
      <c r="FU1023" s="25"/>
      <c r="FV1023" s="25"/>
      <c r="FW1023" s="25"/>
      <c r="FX1023" s="25"/>
      <c r="FY1023" s="25"/>
      <c r="FZ1023" s="25"/>
      <c r="GA1023" s="25"/>
      <c r="GB1023" s="25"/>
      <c r="GC1023" s="25"/>
      <c r="GD1023" s="25"/>
      <c r="GE1023" s="25"/>
      <c r="GF1023" s="25"/>
      <c r="GG1023" s="25"/>
      <c r="GH1023" s="25"/>
      <c r="GI1023" s="25"/>
      <c r="GJ1023" s="25"/>
      <c r="GK1023" s="25"/>
      <c r="GL1023" s="25"/>
      <c r="GM1023" s="25"/>
      <c r="GN1023" s="25"/>
      <c r="GO1023" s="25"/>
      <c r="GP1023" s="25"/>
      <c r="GQ1023" s="25"/>
      <c r="GR1023" s="25"/>
      <c r="GS1023" s="25"/>
      <c r="GT1023" s="25"/>
      <c r="GU1023" s="25"/>
      <c r="GV1023" s="25"/>
      <c r="GW1023" s="25"/>
      <c r="GX1023" s="25"/>
      <c r="GY1023" s="25"/>
      <c r="GZ1023" s="25"/>
      <c r="HA1023" s="25"/>
      <c r="HB1023" s="25"/>
      <c r="HC1023" s="25"/>
      <c r="HD1023" s="25"/>
      <c r="HE1023" s="25"/>
      <c r="HF1023" s="25"/>
      <c r="HG1023" s="25"/>
      <c r="HH1023" s="25"/>
      <c r="HI1023" s="25"/>
      <c r="HJ1023" s="25"/>
      <c r="HK1023" s="25"/>
      <c r="HL1023" s="25"/>
      <c r="HM1023" s="25"/>
      <c r="HN1023" s="25"/>
      <c r="HO1023" s="25"/>
      <c r="HP1023" s="25"/>
      <c r="HQ1023" s="25"/>
      <c r="HR1023" s="25"/>
      <c r="HS1023" s="25"/>
      <c r="HT1023" s="25"/>
      <c r="HU1023" s="25"/>
      <c r="HV1023" s="25"/>
      <c r="HW1023" s="25"/>
      <c r="HX1023" s="25"/>
      <c r="HY1023" s="25"/>
      <c r="HZ1023" s="25"/>
      <c r="IA1023" s="25"/>
      <c r="IB1023" s="25"/>
      <c r="IC1023" s="25"/>
      <c r="ID1023" s="25"/>
      <c r="IE1023" s="25"/>
      <c r="IF1023" s="25"/>
      <c r="IG1023" s="25"/>
      <c r="IH1023" s="25"/>
      <c r="II1023" s="25"/>
      <c r="IJ1023" s="25"/>
      <c r="IK1023" s="25"/>
      <c r="IL1023" s="25"/>
      <c r="IM1023" s="25"/>
      <c r="IN1023" s="25"/>
      <c r="IO1023" s="25"/>
      <c r="IP1023" s="25"/>
      <c r="IQ1023" s="25"/>
      <c r="IR1023" s="25"/>
      <c r="IS1023" s="25"/>
      <c r="IT1023" s="25"/>
      <c r="IU1023" s="25"/>
      <c r="IV1023" s="25"/>
    </row>
    <row r="1024" spans="14:256"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  <c r="CA1024" s="25"/>
      <c r="CB1024" s="25"/>
      <c r="CC1024" s="25"/>
      <c r="CD1024" s="25"/>
      <c r="CE1024" s="25"/>
      <c r="CF1024" s="25"/>
      <c r="CG1024" s="25"/>
      <c r="CH1024" s="25"/>
      <c r="CI1024" s="25"/>
      <c r="CJ1024" s="25"/>
      <c r="CK1024" s="25"/>
      <c r="CL1024" s="25"/>
      <c r="CM1024" s="25"/>
      <c r="CN1024" s="25"/>
      <c r="CO1024" s="25"/>
      <c r="CP1024" s="25"/>
      <c r="CQ1024" s="25"/>
      <c r="CR1024" s="25"/>
      <c r="CS1024" s="25"/>
      <c r="CT1024" s="25"/>
      <c r="CU1024" s="25"/>
      <c r="CV1024" s="25"/>
      <c r="CW1024" s="25"/>
      <c r="CX1024" s="25"/>
      <c r="CY1024" s="25"/>
      <c r="CZ1024" s="25"/>
      <c r="DA1024" s="25"/>
      <c r="DB1024" s="25"/>
      <c r="DC1024" s="25"/>
      <c r="DD1024" s="25"/>
      <c r="DE1024" s="25"/>
      <c r="DF1024" s="25"/>
      <c r="DG1024" s="25"/>
      <c r="DH1024" s="25"/>
      <c r="DI1024" s="25"/>
      <c r="DJ1024" s="25"/>
      <c r="DK1024" s="25"/>
      <c r="DL1024" s="25"/>
      <c r="DM1024" s="25"/>
      <c r="DN1024" s="25"/>
      <c r="DO1024" s="25"/>
      <c r="DP1024" s="25"/>
      <c r="DQ1024" s="25"/>
      <c r="DR1024" s="25"/>
      <c r="DS1024" s="25"/>
      <c r="DT1024" s="25"/>
      <c r="DU1024" s="25"/>
      <c r="DV1024" s="25"/>
      <c r="DW1024" s="25"/>
      <c r="DX1024" s="25"/>
      <c r="DY1024" s="25"/>
      <c r="DZ1024" s="25"/>
      <c r="EA1024" s="25"/>
      <c r="EB1024" s="25"/>
      <c r="EC1024" s="25"/>
      <c r="ED1024" s="25"/>
      <c r="EE1024" s="25"/>
      <c r="EF1024" s="25"/>
      <c r="EG1024" s="25"/>
      <c r="EH1024" s="25"/>
      <c r="EI1024" s="25"/>
      <c r="EJ1024" s="25"/>
      <c r="EK1024" s="25"/>
      <c r="EL1024" s="25"/>
      <c r="EM1024" s="25"/>
      <c r="EN1024" s="25"/>
      <c r="EO1024" s="25"/>
      <c r="EP1024" s="25"/>
      <c r="EQ1024" s="25"/>
      <c r="ER1024" s="25"/>
      <c r="ES1024" s="25"/>
      <c r="ET1024" s="25"/>
      <c r="EU1024" s="25"/>
      <c r="EV1024" s="25"/>
      <c r="EW1024" s="25"/>
      <c r="EX1024" s="25"/>
      <c r="EY1024" s="25"/>
      <c r="EZ1024" s="25"/>
      <c r="FA1024" s="25"/>
      <c r="FB1024" s="25"/>
      <c r="FC1024" s="25"/>
      <c r="FD1024" s="25"/>
      <c r="FE1024" s="25"/>
      <c r="FF1024" s="25"/>
      <c r="FG1024" s="25"/>
      <c r="FH1024" s="25"/>
      <c r="FI1024" s="25"/>
      <c r="FJ1024" s="25"/>
      <c r="FK1024" s="25"/>
      <c r="FL1024" s="25"/>
      <c r="FM1024" s="25"/>
      <c r="FN1024" s="25"/>
      <c r="FO1024" s="25"/>
      <c r="FP1024" s="25"/>
      <c r="FQ1024" s="25"/>
      <c r="FR1024" s="25"/>
      <c r="FS1024" s="25"/>
      <c r="FT1024" s="25"/>
      <c r="FU1024" s="25"/>
      <c r="FV1024" s="25"/>
      <c r="FW1024" s="25"/>
      <c r="FX1024" s="25"/>
      <c r="FY1024" s="25"/>
      <c r="FZ1024" s="25"/>
      <c r="GA1024" s="25"/>
      <c r="GB1024" s="25"/>
      <c r="GC1024" s="25"/>
      <c r="GD1024" s="25"/>
      <c r="GE1024" s="25"/>
      <c r="GF1024" s="25"/>
      <c r="GG1024" s="25"/>
      <c r="GH1024" s="25"/>
      <c r="GI1024" s="25"/>
      <c r="GJ1024" s="25"/>
      <c r="GK1024" s="25"/>
      <c r="GL1024" s="25"/>
      <c r="GM1024" s="25"/>
      <c r="GN1024" s="25"/>
      <c r="GO1024" s="25"/>
      <c r="GP1024" s="25"/>
      <c r="GQ1024" s="25"/>
      <c r="GR1024" s="25"/>
      <c r="GS1024" s="25"/>
      <c r="GT1024" s="25"/>
      <c r="GU1024" s="25"/>
      <c r="GV1024" s="25"/>
      <c r="GW1024" s="25"/>
      <c r="GX1024" s="25"/>
      <c r="GY1024" s="25"/>
      <c r="GZ1024" s="25"/>
      <c r="HA1024" s="25"/>
      <c r="HB1024" s="25"/>
      <c r="HC1024" s="25"/>
      <c r="HD1024" s="25"/>
      <c r="HE1024" s="25"/>
      <c r="HF1024" s="25"/>
      <c r="HG1024" s="25"/>
      <c r="HH1024" s="25"/>
      <c r="HI1024" s="25"/>
      <c r="HJ1024" s="25"/>
      <c r="HK1024" s="25"/>
      <c r="HL1024" s="25"/>
      <c r="HM1024" s="25"/>
      <c r="HN1024" s="25"/>
      <c r="HO1024" s="25"/>
      <c r="HP1024" s="25"/>
      <c r="HQ1024" s="25"/>
      <c r="HR1024" s="25"/>
      <c r="HS1024" s="25"/>
      <c r="HT1024" s="25"/>
      <c r="HU1024" s="25"/>
      <c r="HV1024" s="25"/>
      <c r="HW1024" s="25"/>
      <c r="HX1024" s="25"/>
      <c r="HY1024" s="25"/>
      <c r="HZ1024" s="25"/>
      <c r="IA1024" s="25"/>
      <c r="IB1024" s="25"/>
      <c r="IC1024" s="25"/>
      <c r="ID1024" s="25"/>
      <c r="IE1024" s="25"/>
      <c r="IF1024" s="25"/>
      <c r="IG1024" s="25"/>
      <c r="IH1024" s="25"/>
      <c r="II1024" s="25"/>
      <c r="IJ1024" s="25"/>
      <c r="IK1024" s="25"/>
      <c r="IL1024" s="25"/>
      <c r="IM1024" s="25"/>
      <c r="IN1024" s="25"/>
      <c r="IO1024" s="25"/>
      <c r="IP1024" s="25"/>
      <c r="IQ1024" s="25"/>
      <c r="IR1024" s="25"/>
      <c r="IS1024" s="25"/>
      <c r="IT1024" s="25"/>
      <c r="IU1024" s="25"/>
      <c r="IV1024" s="25"/>
    </row>
    <row r="1025" spans="14:256"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  <c r="CA1025" s="25"/>
      <c r="CB1025" s="25"/>
      <c r="CC1025" s="25"/>
      <c r="CD1025" s="25"/>
      <c r="CE1025" s="25"/>
      <c r="CF1025" s="25"/>
      <c r="CG1025" s="25"/>
      <c r="CH1025" s="25"/>
      <c r="CI1025" s="25"/>
      <c r="CJ1025" s="25"/>
      <c r="CK1025" s="25"/>
      <c r="CL1025" s="25"/>
      <c r="CM1025" s="25"/>
      <c r="CN1025" s="25"/>
      <c r="CO1025" s="25"/>
      <c r="CP1025" s="25"/>
      <c r="CQ1025" s="25"/>
      <c r="CR1025" s="25"/>
      <c r="CS1025" s="25"/>
      <c r="CT1025" s="25"/>
      <c r="CU1025" s="25"/>
      <c r="CV1025" s="25"/>
      <c r="CW1025" s="25"/>
      <c r="CX1025" s="25"/>
      <c r="CY1025" s="25"/>
      <c r="CZ1025" s="25"/>
      <c r="DA1025" s="25"/>
      <c r="DB1025" s="25"/>
      <c r="DC1025" s="25"/>
      <c r="DD1025" s="25"/>
      <c r="DE1025" s="25"/>
      <c r="DF1025" s="25"/>
      <c r="DG1025" s="25"/>
      <c r="DH1025" s="25"/>
      <c r="DI1025" s="25"/>
      <c r="DJ1025" s="25"/>
      <c r="DK1025" s="25"/>
      <c r="DL1025" s="25"/>
      <c r="DM1025" s="25"/>
      <c r="DN1025" s="25"/>
      <c r="DO1025" s="25"/>
      <c r="DP1025" s="25"/>
      <c r="DQ1025" s="25"/>
      <c r="DR1025" s="25"/>
      <c r="DS1025" s="25"/>
      <c r="DT1025" s="25"/>
      <c r="DU1025" s="25"/>
      <c r="DV1025" s="25"/>
      <c r="DW1025" s="25"/>
      <c r="DX1025" s="25"/>
      <c r="DY1025" s="25"/>
      <c r="DZ1025" s="25"/>
      <c r="EA1025" s="25"/>
      <c r="EB1025" s="25"/>
      <c r="EC1025" s="25"/>
      <c r="ED1025" s="25"/>
      <c r="EE1025" s="25"/>
      <c r="EF1025" s="25"/>
      <c r="EG1025" s="25"/>
      <c r="EH1025" s="25"/>
      <c r="EI1025" s="25"/>
      <c r="EJ1025" s="25"/>
      <c r="EK1025" s="25"/>
      <c r="EL1025" s="25"/>
      <c r="EM1025" s="25"/>
      <c r="EN1025" s="25"/>
      <c r="EO1025" s="25"/>
      <c r="EP1025" s="25"/>
      <c r="EQ1025" s="25"/>
      <c r="ER1025" s="25"/>
      <c r="ES1025" s="25"/>
      <c r="ET1025" s="25"/>
      <c r="EU1025" s="25"/>
      <c r="EV1025" s="25"/>
      <c r="EW1025" s="25"/>
      <c r="EX1025" s="25"/>
      <c r="EY1025" s="25"/>
      <c r="EZ1025" s="25"/>
      <c r="FA1025" s="25"/>
      <c r="FB1025" s="25"/>
      <c r="FC1025" s="25"/>
      <c r="FD1025" s="25"/>
      <c r="FE1025" s="25"/>
      <c r="FF1025" s="25"/>
      <c r="FG1025" s="25"/>
      <c r="FH1025" s="25"/>
      <c r="FI1025" s="25"/>
      <c r="FJ1025" s="25"/>
      <c r="FK1025" s="25"/>
      <c r="FL1025" s="25"/>
      <c r="FM1025" s="25"/>
      <c r="FN1025" s="25"/>
      <c r="FO1025" s="25"/>
      <c r="FP1025" s="25"/>
      <c r="FQ1025" s="25"/>
      <c r="FR1025" s="25"/>
      <c r="FS1025" s="25"/>
      <c r="FT1025" s="25"/>
      <c r="FU1025" s="25"/>
      <c r="FV1025" s="25"/>
      <c r="FW1025" s="25"/>
      <c r="FX1025" s="25"/>
      <c r="FY1025" s="25"/>
      <c r="FZ1025" s="25"/>
      <c r="GA1025" s="25"/>
      <c r="GB1025" s="25"/>
      <c r="GC1025" s="25"/>
      <c r="GD1025" s="25"/>
      <c r="GE1025" s="25"/>
      <c r="GF1025" s="25"/>
      <c r="GG1025" s="25"/>
      <c r="GH1025" s="25"/>
      <c r="GI1025" s="25"/>
      <c r="GJ1025" s="25"/>
      <c r="GK1025" s="25"/>
      <c r="GL1025" s="25"/>
      <c r="GM1025" s="25"/>
      <c r="GN1025" s="25"/>
      <c r="GO1025" s="25"/>
      <c r="GP1025" s="25"/>
      <c r="GQ1025" s="25"/>
      <c r="GR1025" s="25"/>
      <c r="GS1025" s="25"/>
      <c r="GT1025" s="25"/>
      <c r="GU1025" s="25"/>
      <c r="GV1025" s="25"/>
      <c r="GW1025" s="25"/>
      <c r="GX1025" s="25"/>
      <c r="GY1025" s="25"/>
      <c r="GZ1025" s="25"/>
      <c r="HA1025" s="25"/>
      <c r="HB1025" s="25"/>
      <c r="HC1025" s="25"/>
      <c r="HD1025" s="25"/>
      <c r="HE1025" s="25"/>
      <c r="HF1025" s="25"/>
      <c r="HG1025" s="25"/>
      <c r="HH1025" s="25"/>
      <c r="HI1025" s="25"/>
      <c r="HJ1025" s="25"/>
      <c r="HK1025" s="25"/>
      <c r="HL1025" s="25"/>
      <c r="HM1025" s="25"/>
      <c r="HN1025" s="25"/>
      <c r="HO1025" s="25"/>
      <c r="HP1025" s="25"/>
      <c r="HQ1025" s="25"/>
      <c r="HR1025" s="25"/>
      <c r="HS1025" s="25"/>
      <c r="HT1025" s="25"/>
      <c r="HU1025" s="25"/>
      <c r="HV1025" s="25"/>
      <c r="HW1025" s="25"/>
      <c r="HX1025" s="25"/>
      <c r="HY1025" s="25"/>
      <c r="HZ1025" s="25"/>
      <c r="IA1025" s="25"/>
      <c r="IB1025" s="25"/>
      <c r="IC1025" s="25"/>
      <c r="ID1025" s="25"/>
      <c r="IE1025" s="25"/>
      <c r="IF1025" s="25"/>
      <c r="IG1025" s="25"/>
      <c r="IH1025" s="25"/>
      <c r="II1025" s="25"/>
      <c r="IJ1025" s="25"/>
      <c r="IK1025" s="25"/>
      <c r="IL1025" s="25"/>
      <c r="IM1025" s="25"/>
      <c r="IN1025" s="25"/>
      <c r="IO1025" s="25"/>
      <c r="IP1025" s="25"/>
      <c r="IQ1025" s="25"/>
      <c r="IR1025" s="25"/>
      <c r="IS1025" s="25"/>
      <c r="IT1025" s="25"/>
      <c r="IU1025" s="25"/>
      <c r="IV1025" s="25"/>
    </row>
    <row r="1026" spans="14:256"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  <c r="CA1026" s="25"/>
      <c r="CB1026" s="25"/>
      <c r="CC1026" s="25"/>
      <c r="CD1026" s="25"/>
      <c r="CE1026" s="25"/>
      <c r="CF1026" s="25"/>
      <c r="CG1026" s="25"/>
      <c r="CH1026" s="25"/>
      <c r="CI1026" s="25"/>
      <c r="CJ1026" s="25"/>
      <c r="CK1026" s="25"/>
      <c r="CL1026" s="25"/>
      <c r="CM1026" s="25"/>
      <c r="CN1026" s="25"/>
      <c r="CO1026" s="25"/>
      <c r="CP1026" s="25"/>
      <c r="CQ1026" s="25"/>
      <c r="CR1026" s="25"/>
      <c r="CS1026" s="25"/>
      <c r="CT1026" s="25"/>
      <c r="CU1026" s="25"/>
      <c r="CV1026" s="25"/>
      <c r="CW1026" s="25"/>
      <c r="CX1026" s="25"/>
      <c r="CY1026" s="25"/>
      <c r="CZ1026" s="25"/>
      <c r="DA1026" s="25"/>
      <c r="DB1026" s="25"/>
      <c r="DC1026" s="25"/>
      <c r="DD1026" s="25"/>
      <c r="DE1026" s="25"/>
      <c r="DF1026" s="25"/>
      <c r="DG1026" s="25"/>
      <c r="DH1026" s="25"/>
      <c r="DI1026" s="25"/>
      <c r="DJ1026" s="25"/>
      <c r="DK1026" s="25"/>
      <c r="DL1026" s="25"/>
      <c r="DM1026" s="25"/>
      <c r="DN1026" s="25"/>
      <c r="DO1026" s="25"/>
      <c r="DP1026" s="25"/>
      <c r="DQ1026" s="25"/>
      <c r="DR1026" s="25"/>
      <c r="DS1026" s="25"/>
      <c r="DT1026" s="25"/>
      <c r="DU1026" s="25"/>
      <c r="DV1026" s="25"/>
      <c r="DW1026" s="25"/>
      <c r="DX1026" s="25"/>
      <c r="DY1026" s="25"/>
      <c r="DZ1026" s="25"/>
      <c r="EA1026" s="25"/>
      <c r="EB1026" s="25"/>
      <c r="EC1026" s="25"/>
      <c r="ED1026" s="25"/>
      <c r="EE1026" s="25"/>
      <c r="EF1026" s="25"/>
      <c r="EG1026" s="25"/>
      <c r="EH1026" s="25"/>
      <c r="EI1026" s="25"/>
      <c r="EJ1026" s="25"/>
      <c r="EK1026" s="25"/>
      <c r="EL1026" s="25"/>
      <c r="EM1026" s="25"/>
      <c r="EN1026" s="25"/>
      <c r="EO1026" s="25"/>
      <c r="EP1026" s="25"/>
      <c r="EQ1026" s="25"/>
      <c r="ER1026" s="25"/>
      <c r="ES1026" s="25"/>
      <c r="ET1026" s="25"/>
      <c r="EU1026" s="25"/>
      <c r="EV1026" s="25"/>
      <c r="EW1026" s="25"/>
      <c r="EX1026" s="25"/>
      <c r="EY1026" s="25"/>
      <c r="EZ1026" s="25"/>
      <c r="FA1026" s="25"/>
      <c r="FB1026" s="25"/>
      <c r="FC1026" s="25"/>
      <c r="FD1026" s="25"/>
      <c r="FE1026" s="25"/>
      <c r="FF1026" s="25"/>
      <c r="FG1026" s="25"/>
      <c r="FH1026" s="25"/>
      <c r="FI1026" s="25"/>
      <c r="FJ1026" s="25"/>
      <c r="FK1026" s="25"/>
      <c r="FL1026" s="25"/>
      <c r="FM1026" s="25"/>
      <c r="FN1026" s="25"/>
      <c r="FO1026" s="25"/>
      <c r="FP1026" s="25"/>
      <c r="FQ1026" s="25"/>
      <c r="FR1026" s="25"/>
      <c r="FS1026" s="25"/>
      <c r="FT1026" s="25"/>
      <c r="FU1026" s="25"/>
      <c r="FV1026" s="25"/>
      <c r="FW1026" s="25"/>
      <c r="FX1026" s="25"/>
      <c r="FY1026" s="25"/>
      <c r="FZ1026" s="25"/>
      <c r="GA1026" s="25"/>
      <c r="GB1026" s="25"/>
      <c r="GC1026" s="25"/>
      <c r="GD1026" s="25"/>
      <c r="GE1026" s="25"/>
      <c r="GF1026" s="25"/>
      <c r="GG1026" s="25"/>
      <c r="GH1026" s="25"/>
      <c r="GI1026" s="25"/>
      <c r="GJ1026" s="25"/>
      <c r="GK1026" s="25"/>
      <c r="GL1026" s="25"/>
      <c r="GM1026" s="25"/>
      <c r="GN1026" s="25"/>
      <c r="GO1026" s="25"/>
      <c r="GP1026" s="25"/>
      <c r="GQ1026" s="25"/>
      <c r="GR1026" s="25"/>
      <c r="GS1026" s="25"/>
      <c r="GT1026" s="25"/>
      <c r="GU1026" s="25"/>
      <c r="GV1026" s="25"/>
      <c r="GW1026" s="25"/>
      <c r="GX1026" s="25"/>
      <c r="GY1026" s="25"/>
      <c r="GZ1026" s="25"/>
      <c r="HA1026" s="25"/>
      <c r="HB1026" s="25"/>
      <c r="HC1026" s="25"/>
      <c r="HD1026" s="25"/>
      <c r="HE1026" s="25"/>
      <c r="HF1026" s="25"/>
      <c r="HG1026" s="25"/>
      <c r="HH1026" s="25"/>
      <c r="HI1026" s="25"/>
      <c r="HJ1026" s="25"/>
      <c r="HK1026" s="25"/>
      <c r="HL1026" s="25"/>
      <c r="HM1026" s="25"/>
      <c r="HN1026" s="25"/>
      <c r="HO1026" s="25"/>
      <c r="HP1026" s="25"/>
      <c r="HQ1026" s="25"/>
      <c r="HR1026" s="25"/>
      <c r="HS1026" s="25"/>
      <c r="HT1026" s="25"/>
      <c r="HU1026" s="25"/>
      <c r="HV1026" s="25"/>
      <c r="HW1026" s="25"/>
      <c r="HX1026" s="25"/>
      <c r="HY1026" s="25"/>
      <c r="HZ1026" s="25"/>
      <c r="IA1026" s="25"/>
      <c r="IB1026" s="25"/>
      <c r="IC1026" s="25"/>
      <c r="ID1026" s="25"/>
      <c r="IE1026" s="25"/>
      <c r="IF1026" s="25"/>
      <c r="IG1026" s="25"/>
      <c r="IH1026" s="25"/>
      <c r="II1026" s="25"/>
      <c r="IJ1026" s="25"/>
      <c r="IK1026" s="25"/>
      <c r="IL1026" s="25"/>
      <c r="IM1026" s="25"/>
      <c r="IN1026" s="25"/>
      <c r="IO1026" s="25"/>
      <c r="IP1026" s="25"/>
      <c r="IQ1026" s="25"/>
      <c r="IR1026" s="25"/>
      <c r="IS1026" s="25"/>
      <c r="IT1026" s="25"/>
      <c r="IU1026" s="25"/>
      <c r="IV1026" s="25"/>
    </row>
    <row r="1027" spans="14:256"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  <c r="CA1027" s="25"/>
      <c r="CB1027" s="25"/>
      <c r="CC1027" s="25"/>
      <c r="CD1027" s="25"/>
      <c r="CE1027" s="25"/>
      <c r="CF1027" s="25"/>
      <c r="CG1027" s="25"/>
      <c r="CH1027" s="25"/>
      <c r="CI1027" s="25"/>
      <c r="CJ1027" s="25"/>
      <c r="CK1027" s="25"/>
      <c r="CL1027" s="25"/>
      <c r="CM1027" s="25"/>
      <c r="CN1027" s="25"/>
      <c r="CO1027" s="25"/>
      <c r="CP1027" s="25"/>
      <c r="CQ1027" s="25"/>
      <c r="CR1027" s="25"/>
      <c r="CS1027" s="25"/>
      <c r="CT1027" s="25"/>
      <c r="CU1027" s="25"/>
      <c r="CV1027" s="25"/>
      <c r="CW1027" s="25"/>
      <c r="CX1027" s="25"/>
      <c r="CY1027" s="25"/>
      <c r="CZ1027" s="25"/>
      <c r="DA1027" s="25"/>
      <c r="DB1027" s="25"/>
      <c r="DC1027" s="25"/>
      <c r="DD1027" s="25"/>
      <c r="DE1027" s="25"/>
      <c r="DF1027" s="25"/>
      <c r="DG1027" s="25"/>
      <c r="DH1027" s="25"/>
      <c r="DI1027" s="25"/>
      <c r="DJ1027" s="25"/>
      <c r="DK1027" s="25"/>
      <c r="DL1027" s="25"/>
      <c r="DM1027" s="25"/>
      <c r="DN1027" s="25"/>
      <c r="DO1027" s="25"/>
      <c r="DP1027" s="25"/>
      <c r="DQ1027" s="25"/>
      <c r="DR1027" s="25"/>
      <c r="DS1027" s="25"/>
      <c r="DT1027" s="25"/>
      <c r="DU1027" s="25"/>
      <c r="DV1027" s="25"/>
      <c r="DW1027" s="25"/>
      <c r="DX1027" s="25"/>
      <c r="DY1027" s="25"/>
      <c r="DZ1027" s="25"/>
      <c r="EA1027" s="25"/>
      <c r="EB1027" s="25"/>
      <c r="EC1027" s="25"/>
      <c r="ED1027" s="25"/>
      <c r="EE1027" s="25"/>
      <c r="EF1027" s="25"/>
      <c r="EG1027" s="25"/>
      <c r="EH1027" s="25"/>
      <c r="EI1027" s="25"/>
      <c r="EJ1027" s="25"/>
      <c r="EK1027" s="25"/>
      <c r="EL1027" s="25"/>
      <c r="EM1027" s="25"/>
      <c r="EN1027" s="25"/>
      <c r="EO1027" s="25"/>
      <c r="EP1027" s="25"/>
      <c r="EQ1027" s="25"/>
      <c r="ER1027" s="25"/>
      <c r="ES1027" s="25"/>
      <c r="ET1027" s="25"/>
      <c r="EU1027" s="25"/>
      <c r="EV1027" s="25"/>
      <c r="EW1027" s="25"/>
      <c r="EX1027" s="25"/>
      <c r="EY1027" s="25"/>
      <c r="EZ1027" s="25"/>
      <c r="FA1027" s="25"/>
      <c r="FB1027" s="25"/>
      <c r="FC1027" s="25"/>
      <c r="FD1027" s="25"/>
      <c r="FE1027" s="25"/>
      <c r="FF1027" s="25"/>
      <c r="FG1027" s="25"/>
      <c r="FH1027" s="25"/>
      <c r="FI1027" s="25"/>
      <c r="FJ1027" s="25"/>
      <c r="FK1027" s="25"/>
      <c r="FL1027" s="25"/>
      <c r="FM1027" s="25"/>
      <c r="FN1027" s="25"/>
      <c r="FO1027" s="25"/>
      <c r="FP1027" s="25"/>
      <c r="FQ1027" s="25"/>
      <c r="FR1027" s="25"/>
      <c r="FS1027" s="25"/>
      <c r="FT1027" s="25"/>
      <c r="FU1027" s="25"/>
      <c r="FV1027" s="25"/>
      <c r="FW1027" s="25"/>
      <c r="FX1027" s="25"/>
      <c r="FY1027" s="25"/>
      <c r="FZ1027" s="25"/>
      <c r="GA1027" s="25"/>
      <c r="GB1027" s="25"/>
      <c r="GC1027" s="25"/>
      <c r="GD1027" s="25"/>
      <c r="GE1027" s="25"/>
      <c r="GF1027" s="25"/>
      <c r="GG1027" s="25"/>
      <c r="GH1027" s="25"/>
      <c r="GI1027" s="25"/>
      <c r="GJ1027" s="25"/>
      <c r="GK1027" s="25"/>
      <c r="GL1027" s="25"/>
      <c r="GM1027" s="25"/>
      <c r="GN1027" s="25"/>
      <c r="GO1027" s="25"/>
      <c r="GP1027" s="25"/>
      <c r="GQ1027" s="25"/>
      <c r="GR1027" s="25"/>
      <c r="GS1027" s="25"/>
      <c r="GT1027" s="25"/>
      <c r="GU1027" s="25"/>
      <c r="GV1027" s="25"/>
      <c r="GW1027" s="25"/>
      <c r="GX1027" s="25"/>
      <c r="GY1027" s="25"/>
      <c r="GZ1027" s="25"/>
      <c r="HA1027" s="25"/>
      <c r="HB1027" s="25"/>
      <c r="HC1027" s="25"/>
      <c r="HD1027" s="25"/>
      <c r="HE1027" s="25"/>
      <c r="HF1027" s="25"/>
      <c r="HG1027" s="25"/>
      <c r="HH1027" s="25"/>
      <c r="HI1027" s="25"/>
      <c r="HJ1027" s="25"/>
      <c r="HK1027" s="25"/>
      <c r="HL1027" s="25"/>
      <c r="HM1027" s="25"/>
      <c r="HN1027" s="25"/>
      <c r="HO1027" s="25"/>
      <c r="HP1027" s="25"/>
      <c r="HQ1027" s="25"/>
      <c r="HR1027" s="25"/>
      <c r="HS1027" s="25"/>
      <c r="HT1027" s="25"/>
      <c r="HU1027" s="25"/>
      <c r="HV1027" s="25"/>
      <c r="HW1027" s="25"/>
      <c r="HX1027" s="25"/>
      <c r="HY1027" s="25"/>
      <c r="HZ1027" s="25"/>
      <c r="IA1027" s="25"/>
      <c r="IB1027" s="25"/>
      <c r="IC1027" s="25"/>
      <c r="ID1027" s="25"/>
      <c r="IE1027" s="25"/>
      <c r="IF1027" s="25"/>
      <c r="IG1027" s="25"/>
      <c r="IH1027" s="25"/>
      <c r="II1027" s="25"/>
      <c r="IJ1027" s="25"/>
      <c r="IK1027" s="25"/>
      <c r="IL1027" s="25"/>
      <c r="IM1027" s="25"/>
      <c r="IN1027" s="25"/>
      <c r="IO1027" s="25"/>
      <c r="IP1027" s="25"/>
      <c r="IQ1027" s="25"/>
      <c r="IR1027" s="25"/>
      <c r="IS1027" s="25"/>
      <c r="IT1027" s="25"/>
      <c r="IU1027" s="25"/>
      <c r="IV1027" s="25"/>
    </row>
    <row r="1028" spans="14:256"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  <c r="CA1028" s="25"/>
      <c r="CB1028" s="25"/>
      <c r="CC1028" s="25"/>
      <c r="CD1028" s="25"/>
      <c r="CE1028" s="25"/>
      <c r="CF1028" s="25"/>
      <c r="CG1028" s="25"/>
      <c r="CH1028" s="25"/>
      <c r="CI1028" s="25"/>
      <c r="CJ1028" s="25"/>
      <c r="CK1028" s="25"/>
      <c r="CL1028" s="25"/>
      <c r="CM1028" s="25"/>
      <c r="CN1028" s="25"/>
      <c r="CO1028" s="25"/>
      <c r="CP1028" s="25"/>
      <c r="CQ1028" s="25"/>
      <c r="CR1028" s="25"/>
      <c r="CS1028" s="25"/>
      <c r="CT1028" s="25"/>
      <c r="CU1028" s="25"/>
      <c r="CV1028" s="25"/>
      <c r="CW1028" s="25"/>
      <c r="CX1028" s="25"/>
      <c r="CY1028" s="25"/>
      <c r="CZ1028" s="25"/>
      <c r="DA1028" s="25"/>
      <c r="DB1028" s="25"/>
      <c r="DC1028" s="25"/>
      <c r="DD1028" s="25"/>
      <c r="DE1028" s="25"/>
      <c r="DF1028" s="25"/>
      <c r="DG1028" s="25"/>
      <c r="DH1028" s="25"/>
      <c r="DI1028" s="25"/>
      <c r="DJ1028" s="25"/>
      <c r="DK1028" s="25"/>
      <c r="DL1028" s="25"/>
      <c r="DM1028" s="25"/>
      <c r="DN1028" s="25"/>
      <c r="DO1028" s="25"/>
      <c r="DP1028" s="25"/>
      <c r="DQ1028" s="25"/>
      <c r="DR1028" s="25"/>
      <c r="DS1028" s="25"/>
      <c r="DT1028" s="25"/>
      <c r="DU1028" s="25"/>
      <c r="DV1028" s="25"/>
      <c r="DW1028" s="25"/>
      <c r="DX1028" s="25"/>
      <c r="DY1028" s="25"/>
      <c r="DZ1028" s="25"/>
      <c r="EA1028" s="25"/>
      <c r="EB1028" s="25"/>
      <c r="EC1028" s="25"/>
      <c r="ED1028" s="25"/>
      <c r="EE1028" s="25"/>
      <c r="EF1028" s="25"/>
      <c r="EG1028" s="25"/>
      <c r="EH1028" s="25"/>
      <c r="EI1028" s="25"/>
      <c r="EJ1028" s="25"/>
      <c r="EK1028" s="25"/>
      <c r="EL1028" s="25"/>
      <c r="EM1028" s="25"/>
      <c r="EN1028" s="25"/>
      <c r="EO1028" s="25"/>
      <c r="EP1028" s="25"/>
      <c r="EQ1028" s="25"/>
      <c r="ER1028" s="25"/>
      <c r="ES1028" s="25"/>
      <c r="ET1028" s="25"/>
      <c r="EU1028" s="25"/>
      <c r="EV1028" s="25"/>
      <c r="EW1028" s="25"/>
      <c r="EX1028" s="25"/>
      <c r="EY1028" s="25"/>
      <c r="EZ1028" s="25"/>
      <c r="FA1028" s="25"/>
      <c r="FB1028" s="25"/>
      <c r="FC1028" s="25"/>
      <c r="FD1028" s="25"/>
      <c r="FE1028" s="25"/>
      <c r="FF1028" s="25"/>
      <c r="FG1028" s="25"/>
      <c r="FH1028" s="25"/>
      <c r="FI1028" s="25"/>
      <c r="FJ1028" s="25"/>
      <c r="FK1028" s="25"/>
      <c r="FL1028" s="25"/>
      <c r="FM1028" s="25"/>
      <c r="FN1028" s="25"/>
      <c r="FO1028" s="25"/>
      <c r="FP1028" s="25"/>
      <c r="FQ1028" s="25"/>
      <c r="FR1028" s="25"/>
      <c r="FS1028" s="25"/>
      <c r="FT1028" s="25"/>
      <c r="FU1028" s="25"/>
      <c r="FV1028" s="25"/>
      <c r="FW1028" s="25"/>
      <c r="FX1028" s="25"/>
      <c r="FY1028" s="25"/>
      <c r="FZ1028" s="25"/>
      <c r="GA1028" s="25"/>
      <c r="GB1028" s="25"/>
      <c r="GC1028" s="25"/>
      <c r="GD1028" s="25"/>
      <c r="GE1028" s="25"/>
      <c r="GF1028" s="25"/>
      <c r="GG1028" s="25"/>
      <c r="GH1028" s="25"/>
      <c r="GI1028" s="25"/>
      <c r="GJ1028" s="25"/>
      <c r="GK1028" s="25"/>
      <c r="GL1028" s="25"/>
      <c r="GM1028" s="25"/>
      <c r="GN1028" s="25"/>
      <c r="GO1028" s="25"/>
      <c r="GP1028" s="25"/>
      <c r="GQ1028" s="25"/>
      <c r="GR1028" s="25"/>
      <c r="GS1028" s="25"/>
      <c r="GT1028" s="25"/>
      <c r="GU1028" s="25"/>
      <c r="GV1028" s="25"/>
      <c r="GW1028" s="25"/>
      <c r="GX1028" s="25"/>
      <c r="GY1028" s="25"/>
      <c r="GZ1028" s="25"/>
      <c r="HA1028" s="25"/>
      <c r="HB1028" s="25"/>
      <c r="HC1028" s="25"/>
      <c r="HD1028" s="25"/>
      <c r="HE1028" s="25"/>
      <c r="HF1028" s="25"/>
      <c r="HG1028" s="25"/>
      <c r="HH1028" s="25"/>
      <c r="HI1028" s="25"/>
      <c r="HJ1028" s="25"/>
      <c r="HK1028" s="25"/>
      <c r="HL1028" s="25"/>
      <c r="HM1028" s="25"/>
      <c r="HN1028" s="25"/>
      <c r="HO1028" s="25"/>
      <c r="HP1028" s="25"/>
      <c r="HQ1028" s="25"/>
      <c r="HR1028" s="25"/>
      <c r="HS1028" s="25"/>
      <c r="HT1028" s="25"/>
      <c r="HU1028" s="25"/>
      <c r="HV1028" s="25"/>
      <c r="HW1028" s="25"/>
      <c r="HX1028" s="25"/>
      <c r="HY1028" s="25"/>
      <c r="HZ1028" s="25"/>
      <c r="IA1028" s="25"/>
      <c r="IB1028" s="25"/>
      <c r="IC1028" s="25"/>
      <c r="ID1028" s="25"/>
      <c r="IE1028" s="25"/>
      <c r="IF1028" s="25"/>
      <c r="IG1028" s="25"/>
      <c r="IH1028" s="25"/>
      <c r="II1028" s="25"/>
      <c r="IJ1028" s="25"/>
      <c r="IK1028" s="25"/>
      <c r="IL1028" s="25"/>
      <c r="IM1028" s="25"/>
      <c r="IN1028" s="25"/>
      <c r="IO1028" s="25"/>
      <c r="IP1028" s="25"/>
      <c r="IQ1028" s="25"/>
      <c r="IR1028" s="25"/>
      <c r="IS1028" s="25"/>
      <c r="IT1028" s="25"/>
      <c r="IU1028" s="25"/>
      <c r="IV1028" s="25"/>
    </row>
    <row r="1029" spans="14:256"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  <c r="CA1029" s="25"/>
      <c r="CB1029" s="25"/>
      <c r="CC1029" s="25"/>
      <c r="CD1029" s="25"/>
      <c r="CE1029" s="25"/>
      <c r="CF1029" s="25"/>
      <c r="CG1029" s="25"/>
      <c r="CH1029" s="25"/>
      <c r="CI1029" s="25"/>
      <c r="CJ1029" s="25"/>
      <c r="CK1029" s="25"/>
      <c r="CL1029" s="25"/>
      <c r="CM1029" s="25"/>
      <c r="CN1029" s="25"/>
      <c r="CO1029" s="25"/>
      <c r="CP1029" s="25"/>
      <c r="CQ1029" s="25"/>
      <c r="CR1029" s="25"/>
      <c r="CS1029" s="25"/>
      <c r="CT1029" s="25"/>
      <c r="CU1029" s="25"/>
      <c r="CV1029" s="25"/>
      <c r="CW1029" s="25"/>
      <c r="CX1029" s="25"/>
      <c r="CY1029" s="25"/>
      <c r="CZ1029" s="25"/>
      <c r="DA1029" s="25"/>
      <c r="DB1029" s="25"/>
      <c r="DC1029" s="25"/>
      <c r="DD1029" s="25"/>
      <c r="DE1029" s="25"/>
      <c r="DF1029" s="25"/>
      <c r="DG1029" s="25"/>
      <c r="DH1029" s="25"/>
      <c r="DI1029" s="25"/>
      <c r="DJ1029" s="25"/>
      <c r="DK1029" s="25"/>
      <c r="DL1029" s="25"/>
      <c r="DM1029" s="25"/>
      <c r="DN1029" s="25"/>
      <c r="DO1029" s="25"/>
      <c r="DP1029" s="25"/>
      <c r="DQ1029" s="25"/>
      <c r="DR1029" s="25"/>
      <c r="DS1029" s="25"/>
      <c r="DT1029" s="25"/>
      <c r="DU1029" s="25"/>
      <c r="DV1029" s="25"/>
      <c r="DW1029" s="25"/>
      <c r="DX1029" s="25"/>
      <c r="DY1029" s="25"/>
      <c r="DZ1029" s="25"/>
      <c r="EA1029" s="25"/>
      <c r="EB1029" s="25"/>
      <c r="EC1029" s="25"/>
      <c r="ED1029" s="25"/>
      <c r="EE1029" s="25"/>
      <c r="EF1029" s="25"/>
      <c r="EG1029" s="25"/>
      <c r="EH1029" s="25"/>
      <c r="EI1029" s="25"/>
      <c r="EJ1029" s="25"/>
      <c r="EK1029" s="25"/>
      <c r="EL1029" s="25"/>
      <c r="EM1029" s="25"/>
      <c r="EN1029" s="25"/>
      <c r="EO1029" s="25"/>
      <c r="EP1029" s="25"/>
      <c r="EQ1029" s="25"/>
      <c r="ER1029" s="25"/>
      <c r="ES1029" s="25"/>
      <c r="ET1029" s="25"/>
      <c r="EU1029" s="25"/>
      <c r="EV1029" s="25"/>
      <c r="EW1029" s="25"/>
      <c r="EX1029" s="25"/>
      <c r="EY1029" s="25"/>
      <c r="EZ1029" s="25"/>
      <c r="FA1029" s="25"/>
      <c r="FB1029" s="25"/>
      <c r="FC1029" s="25"/>
      <c r="FD1029" s="25"/>
      <c r="FE1029" s="25"/>
      <c r="FF1029" s="25"/>
      <c r="FG1029" s="25"/>
      <c r="FH1029" s="25"/>
      <c r="FI1029" s="25"/>
      <c r="FJ1029" s="25"/>
      <c r="FK1029" s="25"/>
      <c r="FL1029" s="25"/>
      <c r="FM1029" s="25"/>
      <c r="FN1029" s="25"/>
      <c r="FO1029" s="25"/>
      <c r="FP1029" s="25"/>
      <c r="FQ1029" s="25"/>
      <c r="FR1029" s="25"/>
      <c r="FS1029" s="25"/>
      <c r="FT1029" s="25"/>
      <c r="FU1029" s="25"/>
      <c r="FV1029" s="25"/>
      <c r="FW1029" s="25"/>
      <c r="FX1029" s="25"/>
      <c r="FY1029" s="25"/>
      <c r="FZ1029" s="25"/>
      <c r="GA1029" s="25"/>
      <c r="GB1029" s="25"/>
      <c r="GC1029" s="25"/>
      <c r="GD1029" s="25"/>
      <c r="GE1029" s="25"/>
      <c r="GF1029" s="25"/>
      <c r="GG1029" s="25"/>
      <c r="GH1029" s="25"/>
      <c r="GI1029" s="25"/>
      <c r="GJ1029" s="25"/>
      <c r="GK1029" s="25"/>
      <c r="GL1029" s="25"/>
      <c r="GM1029" s="25"/>
      <c r="GN1029" s="25"/>
      <c r="GO1029" s="25"/>
      <c r="GP1029" s="25"/>
      <c r="GQ1029" s="25"/>
      <c r="GR1029" s="25"/>
      <c r="GS1029" s="25"/>
      <c r="GT1029" s="25"/>
      <c r="GU1029" s="25"/>
      <c r="GV1029" s="25"/>
      <c r="GW1029" s="25"/>
      <c r="GX1029" s="25"/>
      <c r="GY1029" s="25"/>
      <c r="GZ1029" s="25"/>
      <c r="HA1029" s="25"/>
      <c r="HB1029" s="25"/>
      <c r="HC1029" s="25"/>
      <c r="HD1029" s="25"/>
      <c r="HE1029" s="25"/>
      <c r="HF1029" s="25"/>
      <c r="HG1029" s="25"/>
      <c r="HH1029" s="25"/>
      <c r="HI1029" s="25"/>
      <c r="HJ1029" s="25"/>
      <c r="HK1029" s="25"/>
      <c r="HL1029" s="25"/>
      <c r="HM1029" s="25"/>
      <c r="HN1029" s="25"/>
      <c r="HO1029" s="25"/>
      <c r="HP1029" s="25"/>
      <c r="HQ1029" s="25"/>
      <c r="HR1029" s="25"/>
      <c r="HS1029" s="25"/>
      <c r="HT1029" s="25"/>
      <c r="HU1029" s="25"/>
      <c r="HV1029" s="25"/>
      <c r="HW1029" s="25"/>
      <c r="HX1029" s="25"/>
      <c r="HY1029" s="25"/>
      <c r="HZ1029" s="25"/>
      <c r="IA1029" s="25"/>
      <c r="IB1029" s="25"/>
      <c r="IC1029" s="25"/>
      <c r="ID1029" s="25"/>
      <c r="IE1029" s="25"/>
      <c r="IF1029" s="25"/>
      <c r="IG1029" s="25"/>
      <c r="IH1029" s="25"/>
      <c r="II1029" s="25"/>
      <c r="IJ1029" s="25"/>
      <c r="IK1029" s="25"/>
      <c r="IL1029" s="25"/>
      <c r="IM1029" s="25"/>
      <c r="IN1029" s="25"/>
      <c r="IO1029" s="25"/>
      <c r="IP1029" s="25"/>
      <c r="IQ1029" s="25"/>
      <c r="IR1029" s="25"/>
      <c r="IS1029" s="25"/>
      <c r="IT1029" s="25"/>
      <c r="IU1029" s="25"/>
      <c r="IV1029" s="25"/>
    </row>
    <row r="1030" spans="14:256"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  <c r="CA1030" s="25"/>
      <c r="CB1030" s="25"/>
      <c r="CC1030" s="25"/>
      <c r="CD1030" s="25"/>
      <c r="CE1030" s="25"/>
      <c r="CF1030" s="25"/>
      <c r="CG1030" s="25"/>
      <c r="CH1030" s="25"/>
      <c r="CI1030" s="25"/>
      <c r="CJ1030" s="25"/>
      <c r="CK1030" s="25"/>
      <c r="CL1030" s="25"/>
      <c r="CM1030" s="25"/>
      <c r="CN1030" s="25"/>
      <c r="CO1030" s="25"/>
      <c r="CP1030" s="25"/>
      <c r="CQ1030" s="25"/>
      <c r="CR1030" s="25"/>
      <c r="CS1030" s="25"/>
      <c r="CT1030" s="25"/>
      <c r="CU1030" s="25"/>
      <c r="CV1030" s="25"/>
      <c r="CW1030" s="25"/>
      <c r="CX1030" s="25"/>
      <c r="CY1030" s="25"/>
      <c r="CZ1030" s="25"/>
      <c r="DA1030" s="25"/>
      <c r="DB1030" s="25"/>
      <c r="DC1030" s="25"/>
      <c r="DD1030" s="25"/>
      <c r="DE1030" s="25"/>
      <c r="DF1030" s="25"/>
      <c r="DG1030" s="25"/>
      <c r="DH1030" s="25"/>
      <c r="DI1030" s="25"/>
      <c r="DJ1030" s="25"/>
      <c r="DK1030" s="25"/>
      <c r="DL1030" s="25"/>
      <c r="DM1030" s="25"/>
      <c r="DN1030" s="25"/>
      <c r="DO1030" s="25"/>
      <c r="DP1030" s="25"/>
      <c r="DQ1030" s="25"/>
      <c r="DR1030" s="25"/>
      <c r="DS1030" s="25"/>
      <c r="DT1030" s="25"/>
      <c r="DU1030" s="25"/>
      <c r="DV1030" s="25"/>
      <c r="DW1030" s="25"/>
      <c r="DX1030" s="25"/>
      <c r="DY1030" s="25"/>
      <c r="DZ1030" s="25"/>
      <c r="EA1030" s="25"/>
      <c r="EB1030" s="25"/>
      <c r="EC1030" s="25"/>
      <c r="ED1030" s="25"/>
      <c r="EE1030" s="25"/>
      <c r="EF1030" s="25"/>
      <c r="EG1030" s="25"/>
      <c r="EH1030" s="25"/>
      <c r="EI1030" s="25"/>
      <c r="EJ1030" s="25"/>
      <c r="EK1030" s="25"/>
      <c r="EL1030" s="25"/>
      <c r="EM1030" s="25"/>
      <c r="EN1030" s="25"/>
      <c r="EO1030" s="25"/>
      <c r="EP1030" s="25"/>
      <c r="EQ1030" s="25"/>
      <c r="ER1030" s="25"/>
      <c r="ES1030" s="25"/>
      <c r="ET1030" s="25"/>
      <c r="EU1030" s="25"/>
      <c r="EV1030" s="25"/>
      <c r="EW1030" s="25"/>
      <c r="EX1030" s="25"/>
      <c r="EY1030" s="25"/>
      <c r="EZ1030" s="25"/>
      <c r="FA1030" s="25"/>
      <c r="FB1030" s="25"/>
      <c r="FC1030" s="25"/>
      <c r="FD1030" s="25"/>
      <c r="FE1030" s="25"/>
      <c r="FF1030" s="25"/>
      <c r="FG1030" s="25"/>
      <c r="FH1030" s="25"/>
      <c r="FI1030" s="25"/>
      <c r="FJ1030" s="25"/>
      <c r="FK1030" s="25"/>
      <c r="FL1030" s="25"/>
      <c r="FM1030" s="25"/>
      <c r="FN1030" s="25"/>
      <c r="FO1030" s="25"/>
      <c r="FP1030" s="25"/>
      <c r="FQ1030" s="25"/>
      <c r="FR1030" s="25"/>
      <c r="FS1030" s="25"/>
      <c r="FT1030" s="25"/>
      <c r="FU1030" s="25"/>
      <c r="FV1030" s="25"/>
      <c r="FW1030" s="25"/>
      <c r="FX1030" s="25"/>
      <c r="FY1030" s="25"/>
      <c r="FZ1030" s="25"/>
      <c r="GA1030" s="25"/>
      <c r="GB1030" s="25"/>
      <c r="GC1030" s="25"/>
      <c r="GD1030" s="25"/>
      <c r="GE1030" s="25"/>
      <c r="GF1030" s="25"/>
      <c r="GG1030" s="25"/>
      <c r="GH1030" s="25"/>
      <c r="GI1030" s="25"/>
      <c r="GJ1030" s="25"/>
      <c r="GK1030" s="25"/>
      <c r="GL1030" s="25"/>
      <c r="GM1030" s="25"/>
      <c r="GN1030" s="25"/>
      <c r="GO1030" s="25"/>
      <c r="GP1030" s="25"/>
      <c r="GQ1030" s="25"/>
      <c r="GR1030" s="25"/>
      <c r="GS1030" s="25"/>
      <c r="GT1030" s="25"/>
      <c r="GU1030" s="25"/>
      <c r="GV1030" s="25"/>
      <c r="GW1030" s="25"/>
      <c r="GX1030" s="25"/>
      <c r="GY1030" s="25"/>
      <c r="GZ1030" s="25"/>
      <c r="HA1030" s="25"/>
      <c r="HB1030" s="25"/>
      <c r="HC1030" s="25"/>
      <c r="HD1030" s="25"/>
      <c r="HE1030" s="25"/>
      <c r="HF1030" s="25"/>
      <c r="HG1030" s="25"/>
      <c r="HH1030" s="25"/>
      <c r="HI1030" s="25"/>
      <c r="HJ1030" s="25"/>
      <c r="HK1030" s="25"/>
      <c r="HL1030" s="25"/>
      <c r="HM1030" s="25"/>
      <c r="HN1030" s="25"/>
      <c r="HO1030" s="25"/>
      <c r="HP1030" s="25"/>
      <c r="HQ1030" s="25"/>
      <c r="HR1030" s="25"/>
      <c r="HS1030" s="25"/>
      <c r="HT1030" s="25"/>
      <c r="HU1030" s="25"/>
      <c r="HV1030" s="25"/>
      <c r="HW1030" s="25"/>
      <c r="HX1030" s="25"/>
      <c r="HY1030" s="25"/>
      <c r="HZ1030" s="25"/>
      <c r="IA1030" s="25"/>
      <c r="IB1030" s="25"/>
      <c r="IC1030" s="25"/>
      <c r="ID1030" s="25"/>
      <c r="IE1030" s="25"/>
      <c r="IF1030" s="25"/>
      <c r="IG1030" s="25"/>
      <c r="IH1030" s="25"/>
      <c r="II1030" s="25"/>
      <c r="IJ1030" s="25"/>
      <c r="IK1030" s="25"/>
      <c r="IL1030" s="25"/>
      <c r="IM1030" s="25"/>
      <c r="IN1030" s="25"/>
      <c r="IO1030" s="25"/>
      <c r="IP1030" s="25"/>
      <c r="IQ1030" s="25"/>
      <c r="IR1030" s="25"/>
      <c r="IS1030" s="25"/>
      <c r="IT1030" s="25"/>
      <c r="IU1030" s="25"/>
      <c r="IV1030" s="25"/>
    </row>
    <row r="1031" spans="14:256"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  <c r="CA1031" s="25"/>
      <c r="CB1031" s="25"/>
      <c r="CC1031" s="25"/>
      <c r="CD1031" s="25"/>
      <c r="CE1031" s="25"/>
      <c r="CF1031" s="25"/>
      <c r="CG1031" s="25"/>
      <c r="CH1031" s="25"/>
      <c r="CI1031" s="25"/>
      <c r="CJ1031" s="25"/>
      <c r="CK1031" s="25"/>
      <c r="CL1031" s="25"/>
      <c r="CM1031" s="25"/>
      <c r="CN1031" s="25"/>
      <c r="CO1031" s="25"/>
      <c r="CP1031" s="25"/>
      <c r="CQ1031" s="25"/>
      <c r="CR1031" s="25"/>
      <c r="CS1031" s="25"/>
      <c r="CT1031" s="25"/>
      <c r="CU1031" s="25"/>
      <c r="CV1031" s="25"/>
      <c r="CW1031" s="25"/>
      <c r="CX1031" s="25"/>
      <c r="CY1031" s="25"/>
      <c r="CZ1031" s="25"/>
      <c r="DA1031" s="25"/>
      <c r="DB1031" s="25"/>
      <c r="DC1031" s="25"/>
      <c r="DD1031" s="25"/>
      <c r="DE1031" s="25"/>
      <c r="DF1031" s="25"/>
      <c r="DG1031" s="25"/>
      <c r="DH1031" s="25"/>
      <c r="DI1031" s="25"/>
      <c r="DJ1031" s="25"/>
      <c r="DK1031" s="25"/>
      <c r="DL1031" s="25"/>
      <c r="DM1031" s="25"/>
      <c r="DN1031" s="25"/>
      <c r="DO1031" s="25"/>
      <c r="DP1031" s="25"/>
      <c r="DQ1031" s="25"/>
      <c r="DR1031" s="25"/>
      <c r="DS1031" s="25"/>
      <c r="DT1031" s="25"/>
      <c r="DU1031" s="25"/>
      <c r="DV1031" s="25"/>
      <c r="DW1031" s="25"/>
      <c r="DX1031" s="25"/>
      <c r="DY1031" s="25"/>
      <c r="DZ1031" s="25"/>
      <c r="EA1031" s="25"/>
      <c r="EB1031" s="25"/>
      <c r="EC1031" s="25"/>
      <c r="ED1031" s="25"/>
      <c r="EE1031" s="25"/>
      <c r="EF1031" s="25"/>
      <c r="EG1031" s="25"/>
      <c r="EH1031" s="25"/>
      <c r="EI1031" s="25"/>
      <c r="EJ1031" s="25"/>
      <c r="EK1031" s="25"/>
      <c r="EL1031" s="25"/>
      <c r="EM1031" s="25"/>
      <c r="EN1031" s="25"/>
      <c r="EO1031" s="25"/>
      <c r="EP1031" s="25"/>
      <c r="EQ1031" s="25"/>
      <c r="ER1031" s="25"/>
      <c r="ES1031" s="25"/>
      <c r="ET1031" s="25"/>
      <c r="EU1031" s="25"/>
      <c r="EV1031" s="25"/>
      <c r="EW1031" s="25"/>
      <c r="EX1031" s="25"/>
      <c r="EY1031" s="25"/>
      <c r="EZ1031" s="25"/>
      <c r="FA1031" s="25"/>
      <c r="FB1031" s="25"/>
      <c r="FC1031" s="25"/>
      <c r="FD1031" s="25"/>
      <c r="FE1031" s="25"/>
      <c r="FF1031" s="25"/>
      <c r="FG1031" s="25"/>
      <c r="FH1031" s="25"/>
      <c r="FI1031" s="25"/>
      <c r="FJ1031" s="25"/>
      <c r="FK1031" s="25"/>
      <c r="FL1031" s="25"/>
      <c r="FM1031" s="25"/>
      <c r="FN1031" s="25"/>
      <c r="FO1031" s="25"/>
      <c r="FP1031" s="25"/>
      <c r="FQ1031" s="25"/>
      <c r="FR1031" s="25"/>
      <c r="FS1031" s="25"/>
      <c r="FT1031" s="25"/>
      <c r="FU1031" s="25"/>
      <c r="FV1031" s="25"/>
      <c r="FW1031" s="25"/>
      <c r="FX1031" s="25"/>
      <c r="FY1031" s="25"/>
      <c r="FZ1031" s="25"/>
      <c r="GA1031" s="25"/>
      <c r="GB1031" s="25"/>
      <c r="GC1031" s="25"/>
      <c r="GD1031" s="25"/>
      <c r="GE1031" s="25"/>
      <c r="GF1031" s="25"/>
      <c r="GG1031" s="25"/>
      <c r="GH1031" s="25"/>
      <c r="GI1031" s="25"/>
      <c r="GJ1031" s="25"/>
      <c r="GK1031" s="25"/>
      <c r="GL1031" s="25"/>
      <c r="GM1031" s="25"/>
      <c r="GN1031" s="25"/>
      <c r="GO1031" s="25"/>
      <c r="GP1031" s="25"/>
      <c r="GQ1031" s="25"/>
      <c r="GR1031" s="25"/>
      <c r="GS1031" s="25"/>
      <c r="GT1031" s="25"/>
      <c r="GU1031" s="25"/>
      <c r="GV1031" s="25"/>
      <c r="GW1031" s="25"/>
      <c r="GX1031" s="25"/>
      <c r="GY1031" s="25"/>
      <c r="GZ1031" s="25"/>
      <c r="HA1031" s="25"/>
      <c r="HB1031" s="25"/>
      <c r="HC1031" s="25"/>
      <c r="HD1031" s="25"/>
      <c r="HE1031" s="25"/>
      <c r="HF1031" s="25"/>
      <c r="HG1031" s="25"/>
      <c r="HH1031" s="25"/>
      <c r="HI1031" s="25"/>
      <c r="HJ1031" s="25"/>
      <c r="HK1031" s="25"/>
      <c r="HL1031" s="25"/>
      <c r="HM1031" s="25"/>
      <c r="HN1031" s="25"/>
      <c r="HO1031" s="25"/>
      <c r="HP1031" s="25"/>
      <c r="HQ1031" s="25"/>
      <c r="HR1031" s="25"/>
      <c r="HS1031" s="25"/>
      <c r="HT1031" s="25"/>
      <c r="HU1031" s="25"/>
      <c r="HV1031" s="25"/>
      <c r="HW1031" s="25"/>
      <c r="HX1031" s="25"/>
      <c r="HY1031" s="25"/>
      <c r="HZ1031" s="25"/>
      <c r="IA1031" s="25"/>
      <c r="IB1031" s="25"/>
      <c r="IC1031" s="25"/>
      <c r="ID1031" s="25"/>
      <c r="IE1031" s="25"/>
      <c r="IF1031" s="25"/>
      <c r="IG1031" s="25"/>
      <c r="IH1031" s="25"/>
      <c r="II1031" s="25"/>
      <c r="IJ1031" s="25"/>
      <c r="IK1031" s="25"/>
      <c r="IL1031" s="25"/>
      <c r="IM1031" s="25"/>
      <c r="IN1031" s="25"/>
      <c r="IO1031" s="25"/>
      <c r="IP1031" s="25"/>
      <c r="IQ1031" s="25"/>
      <c r="IR1031" s="25"/>
      <c r="IS1031" s="25"/>
      <c r="IT1031" s="25"/>
      <c r="IU1031" s="25"/>
      <c r="IV1031" s="25"/>
    </row>
    <row r="1032" spans="14:256"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  <c r="CA1032" s="25"/>
      <c r="CB1032" s="25"/>
      <c r="CC1032" s="25"/>
      <c r="CD1032" s="25"/>
      <c r="CE1032" s="25"/>
      <c r="CF1032" s="25"/>
      <c r="CG1032" s="25"/>
      <c r="CH1032" s="25"/>
      <c r="CI1032" s="25"/>
      <c r="CJ1032" s="25"/>
      <c r="CK1032" s="25"/>
      <c r="CL1032" s="25"/>
      <c r="CM1032" s="25"/>
      <c r="CN1032" s="25"/>
      <c r="CO1032" s="25"/>
      <c r="CP1032" s="25"/>
      <c r="CQ1032" s="25"/>
      <c r="CR1032" s="25"/>
      <c r="CS1032" s="25"/>
      <c r="CT1032" s="25"/>
      <c r="CU1032" s="25"/>
      <c r="CV1032" s="25"/>
      <c r="CW1032" s="25"/>
      <c r="CX1032" s="25"/>
      <c r="CY1032" s="25"/>
      <c r="CZ1032" s="25"/>
      <c r="DA1032" s="25"/>
      <c r="DB1032" s="25"/>
      <c r="DC1032" s="25"/>
      <c r="DD1032" s="25"/>
      <c r="DE1032" s="25"/>
      <c r="DF1032" s="25"/>
      <c r="DG1032" s="25"/>
      <c r="DH1032" s="25"/>
      <c r="DI1032" s="25"/>
      <c r="DJ1032" s="25"/>
      <c r="DK1032" s="25"/>
      <c r="DL1032" s="25"/>
      <c r="DM1032" s="25"/>
      <c r="DN1032" s="25"/>
      <c r="DO1032" s="25"/>
      <c r="DP1032" s="25"/>
      <c r="DQ1032" s="25"/>
      <c r="DR1032" s="25"/>
      <c r="DS1032" s="25"/>
      <c r="DT1032" s="25"/>
      <c r="DU1032" s="25"/>
      <c r="DV1032" s="25"/>
      <c r="DW1032" s="25"/>
      <c r="DX1032" s="25"/>
      <c r="DY1032" s="25"/>
      <c r="DZ1032" s="25"/>
      <c r="EA1032" s="25"/>
      <c r="EB1032" s="25"/>
      <c r="EC1032" s="25"/>
      <c r="ED1032" s="25"/>
      <c r="EE1032" s="25"/>
      <c r="EF1032" s="25"/>
      <c r="EG1032" s="25"/>
      <c r="EH1032" s="25"/>
      <c r="EI1032" s="25"/>
      <c r="EJ1032" s="25"/>
      <c r="EK1032" s="25"/>
      <c r="EL1032" s="25"/>
      <c r="EM1032" s="25"/>
      <c r="EN1032" s="25"/>
      <c r="EO1032" s="25"/>
      <c r="EP1032" s="25"/>
      <c r="EQ1032" s="25"/>
      <c r="ER1032" s="25"/>
      <c r="ES1032" s="25"/>
      <c r="ET1032" s="25"/>
      <c r="EU1032" s="25"/>
      <c r="EV1032" s="25"/>
      <c r="EW1032" s="25"/>
      <c r="EX1032" s="25"/>
      <c r="EY1032" s="25"/>
      <c r="EZ1032" s="25"/>
      <c r="FA1032" s="25"/>
      <c r="FB1032" s="25"/>
      <c r="FC1032" s="25"/>
      <c r="FD1032" s="25"/>
      <c r="FE1032" s="25"/>
      <c r="FF1032" s="25"/>
      <c r="FG1032" s="25"/>
      <c r="FH1032" s="25"/>
      <c r="FI1032" s="25"/>
      <c r="FJ1032" s="25"/>
      <c r="FK1032" s="25"/>
      <c r="FL1032" s="25"/>
      <c r="FM1032" s="25"/>
      <c r="FN1032" s="25"/>
      <c r="FO1032" s="25"/>
      <c r="FP1032" s="25"/>
      <c r="FQ1032" s="25"/>
      <c r="FR1032" s="25"/>
      <c r="FS1032" s="25"/>
      <c r="FT1032" s="25"/>
      <c r="FU1032" s="25"/>
      <c r="FV1032" s="25"/>
      <c r="FW1032" s="25"/>
      <c r="FX1032" s="25"/>
      <c r="FY1032" s="25"/>
      <c r="FZ1032" s="25"/>
      <c r="GA1032" s="25"/>
      <c r="GB1032" s="25"/>
      <c r="GC1032" s="25"/>
      <c r="GD1032" s="25"/>
      <c r="GE1032" s="25"/>
      <c r="GF1032" s="25"/>
      <c r="GG1032" s="25"/>
      <c r="GH1032" s="25"/>
      <c r="GI1032" s="25"/>
      <c r="GJ1032" s="25"/>
      <c r="GK1032" s="25"/>
      <c r="GL1032" s="25"/>
      <c r="GM1032" s="25"/>
      <c r="GN1032" s="25"/>
      <c r="GO1032" s="25"/>
      <c r="GP1032" s="25"/>
      <c r="GQ1032" s="25"/>
      <c r="GR1032" s="25"/>
      <c r="GS1032" s="25"/>
      <c r="GT1032" s="25"/>
      <c r="GU1032" s="25"/>
      <c r="GV1032" s="25"/>
      <c r="GW1032" s="25"/>
      <c r="GX1032" s="25"/>
      <c r="GY1032" s="25"/>
      <c r="GZ1032" s="25"/>
      <c r="HA1032" s="25"/>
      <c r="HB1032" s="25"/>
      <c r="HC1032" s="25"/>
      <c r="HD1032" s="25"/>
      <c r="HE1032" s="25"/>
      <c r="HF1032" s="25"/>
      <c r="HG1032" s="25"/>
      <c r="HH1032" s="25"/>
      <c r="HI1032" s="25"/>
      <c r="HJ1032" s="25"/>
      <c r="HK1032" s="25"/>
      <c r="HL1032" s="25"/>
      <c r="HM1032" s="25"/>
      <c r="HN1032" s="25"/>
      <c r="HO1032" s="25"/>
      <c r="HP1032" s="25"/>
      <c r="HQ1032" s="25"/>
      <c r="HR1032" s="25"/>
      <c r="HS1032" s="25"/>
      <c r="HT1032" s="25"/>
      <c r="HU1032" s="25"/>
      <c r="HV1032" s="25"/>
      <c r="HW1032" s="25"/>
      <c r="HX1032" s="25"/>
      <c r="HY1032" s="25"/>
      <c r="HZ1032" s="25"/>
      <c r="IA1032" s="25"/>
      <c r="IB1032" s="25"/>
      <c r="IC1032" s="25"/>
      <c r="ID1032" s="25"/>
      <c r="IE1032" s="25"/>
      <c r="IF1032" s="25"/>
      <c r="IG1032" s="25"/>
      <c r="IH1032" s="25"/>
      <c r="II1032" s="25"/>
      <c r="IJ1032" s="25"/>
      <c r="IK1032" s="25"/>
      <c r="IL1032" s="25"/>
      <c r="IM1032" s="25"/>
      <c r="IN1032" s="25"/>
      <c r="IO1032" s="25"/>
      <c r="IP1032" s="25"/>
      <c r="IQ1032" s="25"/>
      <c r="IR1032" s="25"/>
      <c r="IS1032" s="25"/>
      <c r="IT1032" s="25"/>
      <c r="IU1032" s="25"/>
      <c r="IV1032" s="25"/>
    </row>
    <row r="1033" spans="14:256"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  <c r="CA1033" s="25"/>
      <c r="CB1033" s="25"/>
      <c r="CC1033" s="25"/>
      <c r="CD1033" s="25"/>
      <c r="CE1033" s="25"/>
      <c r="CF1033" s="25"/>
      <c r="CG1033" s="25"/>
      <c r="CH1033" s="25"/>
      <c r="CI1033" s="25"/>
      <c r="CJ1033" s="25"/>
      <c r="CK1033" s="25"/>
      <c r="CL1033" s="25"/>
      <c r="CM1033" s="25"/>
      <c r="CN1033" s="25"/>
      <c r="CO1033" s="25"/>
      <c r="CP1033" s="25"/>
      <c r="CQ1033" s="25"/>
      <c r="CR1033" s="25"/>
      <c r="CS1033" s="25"/>
      <c r="CT1033" s="25"/>
      <c r="CU1033" s="25"/>
      <c r="CV1033" s="25"/>
      <c r="CW1033" s="25"/>
      <c r="CX1033" s="25"/>
      <c r="CY1033" s="25"/>
      <c r="CZ1033" s="25"/>
      <c r="DA1033" s="25"/>
      <c r="DB1033" s="25"/>
      <c r="DC1033" s="25"/>
      <c r="DD1033" s="25"/>
      <c r="DE1033" s="25"/>
      <c r="DF1033" s="25"/>
      <c r="DG1033" s="25"/>
      <c r="DH1033" s="25"/>
      <c r="DI1033" s="25"/>
      <c r="DJ1033" s="25"/>
      <c r="DK1033" s="25"/>
      <c r="DL1033" s="25"/>
      <c r="DM1033" s="25"/>
      <c r="DN1033" s="25"/>
      <c r="DO1033" s="25"/>
      <c r="DP1033" s="25"/>
      <c r="DQ1033" s="25"/>
      <c r="DR1033" s="25"/>
      <c r="DS1033" s="25"/>
      <c r="DT1033" s="25"/>
      <c r="DU1033" s="25"/>
      <c r="DV1033" s="25"/>
      <c r="DW1033" s="25"/>
      <c r="DX1033" s="25"/>
      <c r="DY1033" s="25"/>
      <c r="DZ1033" s="25"/>
      <c r="EA1033" s="25"/>
      <c r="EB1033" s="25"/>
      <c r="EC1033" s="25"/>
      <c r="ED1033" s="25"/>
      <c r="EE1033" s="25"/>
      <c r="EF1033" s="25"/>
      <c r="EG1033" s="25"/>
      <c r="EH1033" s="25"/>
      <c r="EI1033" s="25"/>
      <c r="EJ1033" s="25"/>
      <c r="EK1033" s="25"/>
      <c r="EL1033" s="25"/>
      <c r="EM1033" s="25"/>
      <c r="EN1033" s="25"/>
      <c r="EO1033" s="25"/>
      <c r="EP1033" s="25"/>
      <c r="EQ1033" s="25"/>
      <c r="ER1033" s="25"/>
      <c r="ES1033" s="25"/>
      <c r="ET1033" s="25"/>
      <c r="EU1033" s="25"/>
      <c r="EV1033" s="25"/>
      <c r="EW1033" s="25"/>
      <c r="EX1033" s="25"/>
      <c r="EY1033" s="25"/>
      <c r="EZ1033" s="25"/>
      <c r="FA1033" s="25"/>
      <c r="FB1033" s="25"/>
      <c r="FC1033" s="25"/>
      <c r="FD1033" s="25"/>
      <c r="FE1033" s="25"/>
      <c r="FF1033" s="25"/>
      <c r="FG1033" s="25"/>
      <c r="FH1033" s="25"/>
      <c r="FI1033" s="25"/>
      <c r="FJ1033" s="25"/>
      <c r="FK1033" s="25"/>
      <c r="FL1033" s="25"/>
      <c r="FM1033" s="25"/>
      <c r="FN1033" s="25"/>
      <c r="FO1033" s="25"/>
      <c r="FP1033" s="25"/>
      <c r="FQ1033" s="25"/>
      <c r="FR1033" s="25"/>
      <c r="FS1033" s="25"/>
      <c r="FT1033" s="25"/>
      <c r="FU1033" s="25"/>
      <c r="FV1033" s="25"/>
      <c r="FW1033" s="25"/>
      <c r="FX1033" s="25"/>
      <c r="FY1033" s="25"/>
      <c r="FZ1033" s="25"/>
      <c r="GA1033" s="25"/>
      <c r="GB1033" s="25"/>
      <c r="GC1033" s="25"/>
      <c r="GD1033" s="25"/>
      <c r="GE1033" s="25"/>
      <c r="GF1033" s="25"/>
      <c r="GG1033" s="25"/>
      <c r="GH1033" s="25"/>
      <c r="GI1033" s="25"/>
      <c r="GJ1033" s="25"/>
      <c r="GK1033" s="25"/>
      <c r="GL1033" s="25"/>
      <c r="GM1033" s="25"/>
      <c r="GN1033" s="25"/>
      <c r="GO1033" s="25"/>
      <c r="GP1033" s="25"/>
      <c r="GQ1033" s="25"/>
      <c r="GR1033" s="25"/>
      <c r="GS1033" s="25"/>
      <c r="GT1033" s="25"/>
      <c r="GU1033" s="25"/>
      <c r="GV1033" s="25"/>
      <c r="GW1033" s="25"/>
      <c r="GX1033" s="25"/>
      <c r="GY1033" s="25"/>
      <c r="GZ1033" s="25"/>
      <c r="HA1033" s="25"/>
      <c r="HB1033" s="25"/>
      <c r="HC1033" s="25"/>
      <c r="HD1033" s="25"/>
      <c r="HE1033" s="25"/>
      <c r="HF1033" s="25"/>
      <c r="HG1033" s="25"/>
      <c r="HH1033" s="25"/>
      <c r="HI1033" s="25"/>
      <c r="HJ1033" s="25"/>
      <c r="HK1033" s="25"/>
      <c r="HL1033" s="25"/>
      <c r="HM1033" s="25"/>
      <c r="HN1033" s="25"/>
      <c r="HO1033" s="25"/>
      <c r="HP1033" s="25"/>
      <c r="HQ1033" s="25"/>
      <c r="HR1033" s="25"/>
      <c r="HS1033" s="25"/>
      <c r="HT1033" s="25"/>
      <c r="HU1033" s="25"/>
      <c r="HV1033" s="25"/>
      <c r="HW1033" s="25"/>
      <c r="HX1033" s="25"/>
      <c r="HY1033" s="25"/>
      <c r="HZ1033" s="25"/>
      <c r="IA1033" s="25"/>
      <c r="IB1033" s="25"/>
      <c r="IC1033" s="25"/>
      <c r="ID1033" s="25"/>
      <c r="IE1033" s="25"/>
      <c r="IF1033" s="25"/>
      <c r="IG1033" s="25"/>
      <c r="IH1033" s="25"/>
      <c r="II1033" s="25"/>
      <c r="IJ1033" s="25"/>
      <c r="IK1033" s="25"/>
      <c r="IL1033" s="25"/>
      <c r="IM1033" s="25"/>
      <c r="IN1033" s="25"/>
      <c r="IO1033" s="25"/>
      <c r="IP1033" s="25"/>
      <c r="IQ1033" s="25"/>
      <c r="IR1033" s="25"/>
      <c r="IS1033" s="25"/>
      <c r="IT1033" s="25"/>
      <c r="IU1033" s="25"/>
      <c r="IV1033" s="25"/>
    </row>
    <row r="1034" spans="14:256"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  <c r="CI1034" s="25"/>
      <c r="CJ1034" s="25"/>
      <c r="CK1034" s="25"/>
      <c r="CL1034" s="25"/>
      <c r="CM1034" s="25"/>
      <c r="CN1034" s="25"/>
      <c r="CO1034" s="25"/>
      <c r="CP1034" s="25"/>
      <c r="CQ1034" s="25"/>
      <c r="CR1034" s="25"/>
      <c r="CS1034" s="25"/>
      <c r="CT1034" s="25"/>
      <c r="CU1034" s="25"/>
      <c r="CV1034" s="25"/>
      <c r="CW1034" s="25"/>
      <c r="CX1034" s="25"/>
      <c r="CY1034" s="25"/>
      <c r="CZ1034" s="25"/>
      <c r="DA1034" s="25"/>
      <c r="DB1034" s="25"/>
      <c r="DC1034" s="25"/>
      <c r="DD1034" s="25"/>
      <c r="DE1034" s="25"/>
      <c r="DF1034" s="25"/>
      <c r="DG1034" s="25"/>
      <c r="DH1034" s="25"/>
      <c r="DI1034" s="25"/>
      <c r="DJ1034" s="25"/>
      <c r="DK1034" s="25"/>
      <c r="DL1034" s="25"/>
      <c r="DM1034" s="25"/>
      <c r="DN1034" s="25"/>
      <c r="DO1034" s="25"/>
      <c r="DP1034" s="25"/>
      <c r="DQ1034" s="25"/>
      <c r="DR1034" s="25"/>
      <c r="DS1034" s="25"/>
      <c r="DT1034" s="25"/>
      <c r="DU1034" s="25"/>
      <c r="DV1034" s="25"/>
      <c r="DW1034" s="25"/>
      <c r="DX1034" s="25"/>
      <c r="DY1034" s="25"/>
      <c r="DZ1034" s="25"/>
      <c r="EA1034" s="25"/>
      <c r="EB1034" s="25"/>
      <c r="EC1034" s="25"/>
      <c r="ED1034" s="25"/>
      <c r="EE1034" s="25"/>
      <c r="EF1034" s="25"/>
      <c r="EG1034" s="25"/>
      <c r="EH1034" s="25"/>
      <c r="EI1034" s="25"/>
      <c r="EJ1034" s="25"/>
      <c r="EK1034" s="25"/>
      <c r="EL1034" s="25"/>
      <c r="EM1034" s="25"/>
      <c r="EN1034" s="25"/>
      <c r="EO1034" s="25"/>
      <c r="EP1034" s="25"/>
      <c r="EQ1034" s="25"/>
      <c r="ER1034" s="25"/>
      <c r="ES1034" s="25"/>
      <c r="ET1034" s="25"/>
      <c r="EU1034" s="25"/>
      <c r="EV1034" s="25"/>
      <c r="EW1034" s="25"/>
      <c r="EX1034" s="25"/>
      <c r="EY1034" s="25"/>
      <c r="EZ1034" s="25"/>
      <c r="FA1034" s="25"/>
      <c r="FB1034" s="25"/>
      <c r="FC1034" s="25"/>
      <c r="FD1034" s="25"/>
      <c r="FE1034" s="25"/>
      <c r="FF1034" s="25"/>
      <c r="FG1034" s="25"/>
      <c r="FH1034" s="25"/>
      <c r="FI1034" s="25"/>
      <c r="FJ1034" s="25"/>
      <c r="FK1034" s="25"/>
      <c r="FL1034" s="25"/>
      <c r="FM1034" s="25"/>
      <c r="FN1034" s="25"/>
      <c r="FO1034" s="25"/>
      <c r="FP1034" s="25"/>
      <c r="FQ1034" s="25"/>
      <c r="FR1034" s="25"/>
      <c r="FS1034" s="25"/>
      <c r="FT1034" s="25"/>
      <c r="FU1034" s="25"/>
      <c r="FV1034" s="25"/>
      <c r="FW1034" s="25"/>
      <c r="FX1034" s="25"/>
      <c r="FY1034" s="25"/>
      <c r="FZ1034" s="25"/>
      <c r="GA1034" s="25"/>
      <c r="GB1034" s="25"/>
      <c r="GC1034" s="25"/>
      <c r="GD1034" s="25"/>
      <c r="GE1034" s="25"/>
      <c r="GF1034" s="25"/>
      <c r="GG1034" s="25"/>
      <c r="GH1034" s="25"/>
      <c r="GI1034" s="25"/>
      <c r="GJ1034" s="25"/>
      <c r="GK1034" s="25"/>
      <c r="GL1034" s="25"/>
      <c r="GM1034" s="25"/>
      <c r="GN1034" s="25"/>
      <c r="GO1034" s="25"/>
      <c r="GP1034" s="25"/>
      <c r="GQ1034" s="25"/>
      <c r="GR1034" s="25"/>
      <c r="GS1034" s="25"/>
      <c r="GT1034" s="25"/>
      <c r="GU1034" s="25"/>
      <c r="GV1034" s="25"/>
      <c r="GW1034" s="25"/>
      <c r="GX1034" s="25"/>
      <c r="GY1034" s="25"/>
      <c r="GZ1034" s="25"/>
      <c r="HA1034" s="25"/>
      <c r="HB1034" s="25"/>
      <c r="HC1034" s="25"/>
      <c r="HD1034" s="25"/>
      <c r="HE1034" s="25"/>
      <c r="HF1034" s="25"/>
      <c r="HG1034" s="25"/>
      <c r="HH1034" s="25"/>
      <c r="HI1034" s="25"/>
      <c r="HJ1034" s="25"/>
      <c r="HK1034" s="25"/>
      <c r="HL1034" s="25"/>
      <c r="HM1034" s="25"/>
      <c r="HN1034" s="25"/>
      <c r="HO1034" s="25"/>
      <c r="HP1034" s="25"/>
      <c r="HQ1034" s="25"/>
      <c r="HR1034" s="25"/>
      <c r="HS1034" s="25"/>
      <c r="HT1034" s="25"/>
      <c r="HU1034" s="25"/>
      <c r="HV1034" s="25"/>
      <c r="HW1034" s="25"/>
      <c r="HX1034" s="25"/>
      <c r="HY1034" s="25"/>
      <c r="HZ1034" s="25"/>
      <c r="IA1034" s="25"/>
      <c r="IB1034" s="25"/>
      <c r="IC1034" s="25"/>
      <c r="ID1034" s="25"/>
      <c r="IE1034" s="25"/>
      <c r="IF1034" s="25"/>
      <c r="IG1034" s="25"/>
      <c r="IH1034" s="25"/>
      <c r="II1034" s="25"/>
      <c r="IJ1034" s="25"/>
      <c r="IK1034" s="25"/>
      <c r="IL1034" s="25"/>
      <c r="IM1034" s="25"/>
      <c r="IN1034" s="25"/>
      <c r="IO1034" s="25"/>
      <c r="IP1034" s="25"/>
      <c r="IQ1034" s="25"/>
      <c r="IR1034" s="25"/>
      <c r="IS1034" s="25"/>
      <c r="IT1034" s="25"/>
      <c r="IU1034" s="25"/>
      <c r="IV1034" s="25"/>
    </row>
    <row r="1035" spans="14:256"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  <c r="CA1035" s="25"/>
      <c r="CB1035" s="25"/>
      <c r="CC1035" s="25"/>
      <c r="CD1035" s="25"/>
      <c r="CE1035" s="25"/>
      <c r="CF1035" s="25"/>
      <c r="CG1035" s="25"/>
      <c r="CH1035" s="25"/>
      <c r="CI1035" s="25"/>
      <c r="CJ1035" s="25"/>
      <c r="CK1035" s="25"/>
      <c r="CL1035" s="25"/>
      <c r="CM1035" s="25"/>
      <c r="CN1035" s="25"/>
      <c r="CO1035" s="25"/>
      <c r="CP1035" s="25"/>
      <c r="CQ1035" s="25"/>
      <c r="CR1035" s="25"/>
      <c r="CS1035" s="25"/>
      <c r="CT1035" s="25"/>
      <c r="CU1035" s="25"/>
      <c r="CV1035" s="25"/>
      <c r="CW1035" s="25"/>
      <c r="CX1035" s="25"/>
      <c r="CY1035" s="25"/>
      <c r="CZ1035" s="25"/>
      <c r="DA1035" s="25"/>
      <c r="DB1035" s="25"/>
      <c r="DC1035" s="25"/>
      <c r="DD1035" s="25"/>
      <c r="DE1035" s="25"/>
      <c r="DF1035" s="25"/>
      <c r="DG1035" s="25"/>
      <c r="DH1035" s="25"/>
      <c r="DI1035" s="25"/>
      <c r="DJ1035" s="25"/>
      <c r="DK1035" s="25"/>
      <c r="DL1035" s="25"/>
      <c r="DM1035" s="25"/>
      <c r="DN1035" s="25"/>
      <c r="DO1035" s="25"/>
      <c r="DP1035" s="25"/>
      <c r="DQ1035" s="25"/>
      <c r="DR1035" s="25"/>
      <c r="DS1035" s="25"/>
      <c r="DT1035" s="25"/>
      <c r="DU1035" s="25"/>
      <c r="DV1035" s="25"/>
      <c r="DW1035" s="25"/>
      <c r="DX1035" s="25"/>
      <c r="DY1035" s="25"/>
      <c r="DZ1035" s="25"/>
      <c r="EA1035" s="25"/>
      <c r="EB1035" s="25"/>
      <c r="EC1035" s="25"/>
      <c r="ED1035" s="25"/>
      <c r="EE1035" s="25"/>
      <c r="EF1035" s="25"/>
      <c r="EG1035" s="25"/>
      <c r="EH1035" s="25"/>
      <c r="EI1035" s="25"/>
      <c r="EJ1035" s="25"/>
      <c r="EK1035" s="25"/>
      <c r="EL1035" s="25"/>
      <c r="EM1035" s="25"/>
      <c r="EN1035" s="25"/>
      <c r="EO1035" s="25"/>
      <c r="EP1035" s="25"/>
      <c r="EQ1035" s="25"/>
      <c r="ER1035" s="25"/>
      <c r="ES1035" s="25"/>
      <c r="ET1035" s="25"/>
      <c r="EU1035" s="25"/>
      <c r="EV1035" s="25"/>
      <c r="EW1035" s="25"/>
      <c r="EX1035" s="25"/>
      <c r="EY1035" s="25"/>
      <c r="EZ1035" s="25"/>
      <c r="FA1035" s="25"/>
      <c r="FB1035" s="25"/>
      <c r="FC1035" s="25"/>
      <c r="FD1035" s="25"/>
      <c r="FE1035" s="25"/>
      <c r="FF1035" s="25"/>
      <c r="FG1035" s="25"/>
      <c r="FH1035" s="25"/>
      <c r="FI1035" s="25"/>
      <c r="FJ1035" s="25"/>
      <c r="FK1035" s="25"/>
      <c r="FL1035" s="25"/>
      <c r="FM1035" s="25"/>
      <c r="FN1035" s="25"/>
      <c r="FO1035" s="25"/>
      <c r="FP1035" s="25"/>
      <c r="FQ1035" s="25"/>
      <c r="FR1035" s="25"/>
      <c r="FS1035" s="25"/>
      <c r="FT1035" s="25"/>
      <c r="FU1035" s="25"/>
      <c r="FV1035" s="25"/>
      <c r="FW1035" s="25"/>
      <c r="FX1035" s="25"/>
      <c r="FY1035" s="25"/>
      <c r="FZ1035" s="25"/>
      <c r="GA1035" s="25"/>
      <c r="GB1035" s="25"/>
      <c r="GC1035" s="25"/>
      <c r="GD1035" s="25"/>
      <c r="GE1035" s="25"/>
      <c r="GF1035" s="25"/>
      <c r="GG1035" s="25"/>
      <c r="GH1035" s="25"/>
      <c r="GI1035" s="25"/>
      <c r="GJ1035" s="25"/>
      <c r="GK1035" s="25"/>
      <c r="GL1035" s="25"/>
      <c r="GM1035" s="25"/>
      <c r="GN1035" s="25"/>
      <c r="GO1035" s="25"/>
      <c r="GP1035" s="25"/>
      <c r="GQ1035" s="25"/>
      <c r="GR1035" s="25"/>
      <c r="GS1035" s="25"/>
      <c r="GT1035" s="25"/>
      <c r="GU1035" s="25"/>
      <c r="GV1035" s="25"/>
      <c r="GW1035" s="25"/>
      <c r="GX1035" s="25"/>
      <c r="GY1035" s="25"/>
      <c r="GZ1035" s="25"/>
      <c r="HA1035" s="25"/>
      <c r="HB1035" s="25"/>
      <c r="HC1035" s="25"/>
      <c r="HD1035" s="25"/>
      <c r="HE1035" s="25"/>
      <c r="HF1035" s="25"/>
      <c r="HG1035" s="25"/>
      <c r="HH1035" s="25"/>
      <c r="HI1035" s="25"/>
      <c r="HJ1035" s="25"/>
      <c r="HK1035" s="25"/>
      <c r="HL1035" s="25"/>
      <c r="HM1035" s="25"/>
      <c r="HN1035" s="25"/>
      <c r="HO1035" s="25"/>
      <c r="HP1035" s="25"/>
      <c r="HQ1035" s="25"/>
      <c r="HR1035" s="25"/>
      <c r="HS1035" s="25"/>
      <c r="HT1035" s="25"/>
      <c r="HU1035" s="25"/>
      <c r="HV1035" s="25"/>
      <c r="HW1035" s="25"/>
      <c r="HX1035" s="25"/>
      <c r="HY1035" s="25"/>
      <c r="HZ1035" s="25"/>
      <c r="IA1035" s="25"/>
      <c r="IB1035" s="25"/>
      <c r="IC1035" s="25"/>
      <c r="ID1035" s="25"/>
      <c r="IE1035" s="25"/>
      <c r="IF1035" s="25"/>
      <c r="IG1035" s="25"/>
      <c r="IH1035" s="25"/>
      <c r="II1035" s="25"/>
      <c r="IJ1035" s="25"/>
      <c r="IK1035" s="25"/>
      <c r="IL1035" s="25"/>
      <c r="IM1035" s="25"/>
      <c r="IN1035" s="25"/>
      <c r="IO1035" s="25"/>
      <c r="IP1035" s="25"/>
      <c r="IQ1035" s="25"/>
      <c r="IR1035" s="25"/>
      <c r="IS1035" s="25"/>
      <c r="IT1035" s="25"/>
      <c r="IU1035" s="25"/>
      <c r="IV1035" s="25"/>
    </row>
    <row r="1036" spans="14:256"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  <c r="CA1036" s="25"/>
      <c r="CB1036" s="25"/>
      <c r="CC1036" s="25"/>
      <c r="CD1036" s="25"/>
      <c r="CE1036" s="25"/>
      <c r="CF1036" s="25"/>
      <c r="CG1036" s="25"/>
      <c r="CH1036" s="25"/>
      <c r="CI1036" s="25"/>
      <c r="CJ1036" s="25"/>
      <c r="CK1036" s="25"/>
      <c r="CL1036" s="25"/>
      <c r="CM1036" s="25"/>
      <c r="CN1036" s="25"/>
      <c r="CO1036" s="25"/>
      <c r="CP1036" s="25"/>
      <c r="CQ1036" s="25"/>
      <c r="CR1036" s="25"/>
      <c r="CS1036" s="25"/>
      <c r="CT1036" s="25"/>
      <c r="CU1036" s="25"/>
      <c r="CV1036" s="25"/>
      <c r="CW1036" s="25"/>
      <c r="CX1036" s="25"/>
      <c r="CY1036" s="25"/>
      <c r="CZ1036" s="25"/>
      <c r="DA1036" s="25"/>
      <c r="DB1036" s="25"/>
      <c r="DC1036" s="25"/>
      <c r="DD1036" s="25"/>
      <c r="DE1036" s="25"/>
      <c r="DF1036" s="25"/>
      <c r="DG1036" s="25"/>
      <c r="DH1036" s="25"/>
      <c r="DI1036" s="25"/>
      <c r="DJ1036" s="25"/>
      <c r="DK1036" s="25"/>
      <c r="DL1036" s="25"/>
      <c r="DM1036" s="25"/>
      <c r="DN1036" s="25"/>
      <c r="DO1036" s="25"/>
      <c r="DP1036" s="25"/>
      <c r="DQ1036" s="25"/>
      <c r="DR1036" s="25"/>
      <c r="DS1036" s="25"/>
      <c r="DT1036" s="25"/>
      <c r="DU1036" s="25"/>
      <c r="DV1036" s="25"/>
      <c r="DW1036" s="25"/>
      <c r="DX1036" s="25"/>
      <c r="DY1036" s="25"/>
      <c r="DZ1036" s="25"/>
      <c r="EA1036" s="25"/>
      <c r="EB1036" s="25"/>
      <c r="EC1036" s="25"/>
      <c r="ED1036" s="25"/>
      <c r="EE1036" s="25"/>
      <c r="EF1036" s="25"/>
      <c r="EG1036" s="25"/>
      <c r="EH1036" s="25"/>
      <c r="EI1036" s="25"/>
      <c r="EJ1036" s="25"/>
      <c r="EK1036" s="25"/>
      <c r="EL1036" s="25"/>
      <c r="EM1036" s="25"/>
      <c r="EN1036" s="25"/>
      <c r="EO1036" s="25"/>
      <c r="EP1036" s="25"/>
      <c r="EQ1036" s="25"/>
      <c r="ER1036" s="25"/>
      <c r="ES1036" s="25"/>
      <c r="ET1036" s="25"/>
      <c r="EU1036" s="25"/>
      <c r="EV1036" s="25"/>
      <c r="EW1036" s="25"/>
      <c r="EX1036" s="25"/>
      <c r="EY1036" s="25"/>
      <c r="EZ1036" s="25"/>
      <c r="FA1036" s="25"/>
      <c r="FB1036" s="25"/>
      <c r="FC1036" s="25"/>
      <c r="FD1036" s="25"/>
      <c r="FE1036" s="25"/>
      <c r="FF1036" s="25"/>
      <c r="FG1036" s="25"/>
      <c r="FH1036" s="25"/>
      <c r="FI1036" s="25"/>
      <c r="FJ1036" s="25"/>
      <c r="FK1036" s="25"/>
      <c r="FL1036" s="25"/>
      <c r="FM1036" s="25"/>
      <c r="FN1036" s="25"/>
      <c r="FO1036" s="25"/>
      <c r="FP1036" s="25"/>
      <c r="FQ1036" s="25"/>
      <c r="FR1036" s="25"/>
      <c r="FS1036" s="25"/>
      <c r="FT1036" s="25"/>
      <c r="FU1036" s="25"/>
      <c r="FV1036" s="25"/>
      <c r="FW1036" s="25"/>
      <c r="FX1036" s="25"/>
      <c r="FY1036" s="25"/>
      <c r="FZ1036" s="25"/>
      <c r="GA1036" s="25"/>
      <c r="GB1036" s="25"/>
      <c r="GC1036" s="25"/>
      <c r="GD1036" s="25"/>
      <c r="GE1036" s="25"/>
      <c r="GF1036" s="25"/>
      <c r="GG1036" s="25"/>
      <c r="GH1036" s="25"/>
      <c r="GI1036" s="25"/>
      <c r="GJ1036" s="25"/>
      <c r="GK1036" s="25"/>
      <c r="GL1036" s="25"/>
      <c r="GM1036" s="25"/>
      <c r="GN1036" s="25"/>
      <c r="GO1036" s="25"/>
      <c r="GP1036" s="25"/>
      <c r="GQ1036" s="25"/>
      <c r="GR1036" s="25"/>
      <c r="GS1036" s="25"/>
      <c r="GT1036" s="25"/>
      <c r="GU1036" s="25"/>
      <c r="GV1036" s="25"/>
      <c r="GW1036" s="25"/>
      <c r="GX1036" s="25"/>
      <c r="GY1036" s="25"/>
      <c r="GZ1036" s="25"/>
      <c r="HA1036" s="25"/>
      <c r="HB1036" s="25"/>
      <c r="HC1036" s="25"/>
      <c r="HD1036" s="25"/>
      <c r="HE1036" s="25"/>
      <c r="HF1036" s="25"/>
      <c r="HG1036" s="25"/>
      <c r="HH1036" s="25"/>
      <c r="HI1036" s="25"/>
      <c r="HJ1036" s="25"/>
      <c r="HK1036" s="25"/>
      <c r="HL1036" s="25"/>
      <c r="HM1036" s="25"/>
      <c r="HN1036" s="25"/>
      <c r="HO1036" s="25"/>
      <c r="HP1036" s="25"/>
      <c r="HQ1036" s="25"/>
      <c r="HR1036" s="25"/>
      <c r="HS1036" s="25"/>
      <c r="HT1036" s="25"/>
      <c r="HU1036" s="25"/>
      <c r="HV1036" s="25"/>
      <c r="HW1036" s="25"/>
      <c r="HX1036" s="25"/>
      <c r="HY1036" s="25"/>
      <c r="HZ1036" s="25"/>
      <c r="IA1036" s="25"/>
      <c r="IB1036" s="25"/>
      <c r="IC1036" s="25"/>
      <c r="ID1036" s="25"/>
      <c r="IE1036" s="25"/>
      <c r="IF1036" s="25"/>
      <c r="IG1036" s="25"/>
      <c r="IH1036" s="25"/>
      <c r="II1036" s="25"/>
      <c r="IJ1036" s="25"/>
      <c r="IK1036" s="25"/>
      <c r="IL1036" s="25"/>
      <c r="IM1036" s="25"/>
      <c r="IN1036" s="25"/>
      <c r="IO1036" s="25"/>
      <c r="IP1036" s="25"/>
      <c r="IQ1036" s="25"/>
      <c r="IR1036" s="25"/>
      <c r="IS1036" s="25"/>
      <c r="IT1036" s="25"/>
      <c r="IU1036" s="25"/>
      <c r="IV1036" s="25"/>
    </row>
    <row r="1037" spans="14:256"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  <c r="CA1037" s="25"/>
      <c r="CB1037" s="25"/>
      <c r="CC1037" s="25"/>
      <c r="CD1037" s="25"/>
      <c r="CE1037" s="25"/>
      <c r="CF1037" s="25"/>
      <c r="CG1037" s="25"/>
      <c r="CH1037" s="25"/>
      <c r="CI1037" s="25"/>
      <c r="CJ1037" s="25"/>
      <c r="CK1037" s="25"/>
      <c r="CL1037" s="25"/>
      <c r="CM1037" s="25"/>
      <c r="CN1037" s="25"/>
      <c r="CO1037" s="25"/>
      <c r="CP1037" s="25"/>
      <c r="CQ1037" s="25"/>
      <c r="CR1037" s="25"/>
      <c r="CS1037" s="25"/>
      <c r="CT1037" s="25"/>
      <c r="CU1037" s="25"/>
      <c r="CV1037" s="25"/>
      <c r="CW1037" s="25"/>
      <c r="CX1037" s="25"/>
      <c r="CY1037" s="25"/>
      <c r="CZ1037" s="25"/>
      <c r="DA1037" s="25"/>
      <c r="DB1037" s="25"/>
      <c r="DC1037" s="25"/>
      <c r="DD1037" s="25"/>
      <c r="DE1037" s="25"/>
      <c r="DF1037" s="25"/>
      <c r="DG1037" s="25"/>
      <c r="DH1037" s="25"/>
      <c r="DI1037" s="25"/>
      <c r="DJ1037" s="25"/>
      <c r="DK1037" s="25"/>
      <c r="DL1037" s="25"/>
      <c r="DM1037" s="25"/>
      <c r="DN1037" s="25"/>
      <c r="DO1037" s="25"/>
      <c r="DP1037" s="25"/>
      <c r="DQ1037" s="25"/>
      <c r="DR1037" s="25"/>
      <c r="DS1037" s="25"/>
      <c r="DT1037" s="25"/>
      <c r="DU1037" s="25"/>
      <c r="DV1037" s="25"/>
      <c r="DW1037" s="25"/>
      <c r="DX1037" s="25"/>
      <c r="DY1037" s="25"/>
      <c r="DZ1037" s="25"/>
      <c r="EA1037" s="25"/>
      <c r="EB1037" s="25"/>
      <c r="EC1037" s="25"/>
      <c r="ED1037" s="25"/>
      <c r="EE1037" s="25"/>
      <c r="EF1037" s="25"/>
      <c r="EG1037" s="25"/>
      <c r="EH1037" s="25"/>
      <c r="EI1037" s="25"/>
      <c r="EJ1037" s="25"/>
      <c r="EK1037" s="25"/>
      <c r="EL1037" s="25"/>
      <c r="EM1037" s="25"/>
      <c r="EN1037" s="25"/>
      <c r="EO1037" s="25"/>
      <c r="EP1037" s="25"/>
      <c r="EQ1037" s="25"/>
      <c r="ER1037" s="25"/>
      <c r="ES1037" s="25"/>
      <c r="ET1037" s="25"/>
      <c r="EU1037" s="25"/>
      <c r="EV1037" s="25"/>
      <c r="EW1037" s="25"/>
      <c r="EX1037" s="25"/>
      <c r="EY1037" s="25"/>
      <c r="EZ1037" s="25"/>
      <c r="FA1037" s="25"/>
      <c r="FB1037" s="25"/>
      <c r="FC1037" s="25"/>
      <c r="FD1037" s="25"/>
      <c r="FE1037" s="25"/>
      <c r="FF1037" s="25"/>
      <c r="FG1037" s="25"/>
      <c r="FH1037" s="25"/>
      <c r="FI1037" s="25"/>
      <c r="FJ1037" s="25"/>
      <c r="FK1037" s="25"/>
      <c r="FL1037" s="25"/>
      <c r="FM1037" s="25"/>
      <c r="FN1037" s="25"/>
      <c r="FO1037" s="25"/>
      <c r="FP1037" s="25"/>
      <c r="FQ1037" s="25"/>
      <c r="FR1037" s="25"/>
      <c r="FS1037" s="25"/>
      <c r="FT1037" s="25"/>
      <c r="FU1037" s="25"/>
      <c r="FV1037" s="25"/>
      <c r="FW1037" s="25"/>
      <c r="FX1037" s="25"/>
      <c r="FY1037" s="25"/>
      <c r="FZ1037" s="25"/>
      <c r="GA1037" s="25"/>
      <c r="GB1037" s="25"/>
      <c r="GC1037" s="25"/>
      <c r="GD1037" s="25"/>
      <c r="GE1037" s="25"/>
      <c r="GF1037" s="25"/>
      <c r="GG1037" s="25"/>
      <c r="GH1037" s="25"/>
      <c r="GI1037" s="25"/>
      <c r="GJ1037" s="25"/>
      <c r="GK1037" s="25"/>
      <c r="GL1037" s="25"/>
      <c r="GM1037" s="25"/>
      <c r="GN1037" s="25"/>
      <c r="GO1037" s="25"/>
      <c r="GP1037" s="25"/>
      <c r="GQ1037" s="25"/>
      <c r="GR1037" s="25"/>
      <c r="GS1037" s="25"/>
      <c r="GT1037" s="25"/>
      <c r="GU1037" s="25"/>
      <c r="GV1037" s="25"/>
      <c r="GW1037" s="25"/>
      <c r="GX1037" s="25"/>
      <c r="GY1037" s="25"/>
      <c r="GZ1037" s="25"/>
      <c r="HA1037" s="25"/>
      <c r="HB1037" s="25"/>
      <c r="HC1037" s="25"/>
      <c r="HD1037" s="25"/>
      <c r="HE1037" s="25"/>
      <c r="HF1037" s="25"/>
      <c r="HG1037" s="25"/>
      <c r="HH1037" s="25"/>
      <c r="HI1037" s="25"/>
      <c r="HJ1037" s="25"/>
      <c r="HK1037" s="25"/>
      <c r="HL1037" s="25"/>
      <c r="HM1037" s="25"/>
      <c r="HN1037" s="25"/>
      <c r="HO1037" s="25"/>
      <c r="HP1037" s="25"/>
      <c r="HQ1037" s="25"/>
      <c r="HR1037" s="25"/>
      <c r="HS1037" s="25"/>
      <c r="HT1037" s="25"/>
      <c r="HU1037" s="25"/>
      <c r="HV1037" s="25"/>
      <c r="HW1037" s="25"/>
      <c r="HX1037" s="25"/>
      <c r="HY1037" s="25"/>
      <c r="HZ1037" s="25"/>
      <c r="IA1037" s="25"/>
      <c r="IB1037" s="25"/>
      <c r="IC1037" s="25"/>
      <c r="ID1037" s="25"/>
      <c r="IE1037" s="25"/>
      <c r="IF1037" s="25"/>
      <c r="IG1037" s="25"/>
      <c r="IH1037" s="25"/>
      <c r="II1037" s="25"/>
      <c r="IJ1037" s="25"/>
      <c r="IK1037" s="25"/>
      <c r="IL1037" s="25"/>
      <c r="IM1037" s="25"/>
      <c r="IN1037" s="25"/>
      <c r="IO1037" s="25"/>
      <c r="IP1037" s="25"/>
      <c r="IQ1037" s="25"/>
      <c r="IR1037" s="25"/>
      <c r="IS1037" s="25"/>
      <c r="IT1037" s="25"/>
      <c r="IU1037" s="25"/>
      <c r="IV1037" s="25"/>
    </row>
    <row r="1038" spans="14:256"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  <c r="CA1038" s="25"/>
      <c r="CB1038" s="25"/>
      <c r="CC1038" s="25"/>
      <c r="CD1038" s="25"/>
      <c r="CE1038" s="25"/>
      <c r="CF1038" s="25"/>
      <c r="CG1038" s="25"/>
      <c r="CH1038" s="25"/>
      <c r="CI1038" s="25"/>
      <c r="CJ1038" s="25"/>
      <c r="CK1038" s="25"/>
      <c r="CL1038" s="25"/>
      <c r="CM1038" s="25"/>
      <c r="CN1038" s="25"/>
      <c r="CO1038" s="25"/>
      <c r="CP1038" s="25"/>
      <c r="CQ1038" s="25"/>
      <c r="CR1038" s="25"/>
      <c r="CS1038" s="25"/>
      <c r="CT1038" s="25"/>
      <c r="CU1038" s="25"/>
      <c r="CV1038" s="25"/>
      <c r="CW1038" s="25"/>
      <c r="CX1038" s="25"/>
      <c r="CY1038" s="25"/>
      <c r="CZ1038" s="25"/>
      <c r="DA1038" s="25"/>
      <c r="DB1038" s="25"/>
      <c r="DC1038" s="25"/>
      <c r="DD1038" s="25"/>
      <c r="DE1038" s="25"/>
      <c r="DF1038" s="25"/>
      <c r="DG1038" s="25"/>
      <c r="DH1038" s="25"/>
      <c r="DI1038" s="25"/>
      <c r="DJ1038" s="25"/>
      <c r="DK1038" s="25"/>
      <c r="DL1038" s="25"/>
      <c r="DM1038" s="25"/>
      <c r="DN1038" s="25"/>
      <c r="DO1038" s="25"/>
      <c r="DP1038" s="25"/>
      <c r="DQ1038" s="25"/>
      <c r="DR1038" s="25"/>
      <c r="DS1038" s="25"/>
      <c r="DT1038" s="25"/>
      <c r="DU1038" s="25"/>
      <c r="DV1038" s="25"/>
      <c r="DW1038" s="25"/>
      <c r="DX1038" s="25"/>
      <c r="DY1038" s="25"/>
      <c r="DZ1038" s="25"/>
      <c r="EA1038" s="25"/>
      <c r="EB1038" s="25"/>
      <c r="EC1038" s="25"/>
      <c r="ED1038" s="25"/>
      <c r="EE1038" s="25"/>
      <c r="EF1038" s="25"/>
      <c r="EG1038" s="25"/>
      <c r="EH1038" s="25"/>
      <c r="EI1038" s="25"/>
      <c r="EJ1038" s="25"/>
      <c r="EK1038" s="25"/>
      <c r="EL1038" s="25"/>
      <c r="EM1038" s="25"/>
      <c r="EN1038" s="25"/>
      <c r="EO1038" s="25"/>
      <c r="EP1038" s="25"/>
      <c r="EQ1038" s="25"/>
      <c r="ER1038" s="25"/>
      <c r="ES1038" s="25"/>
      <c r="ET1038" s="25"/>
      <c r="EU1038" s="25"/>
      <c r="EV1038" s="25"/>
      <c r="EW1038" s="25"/>
      <c r="EX1038" s="25"/>
      <c r="EY1038" s="25"/>
      <c r="EZ1038" s="25"/>
      <c r="FA1038" s="25"/>
      <c r="FB1038" s="25"/>
      <c r="FC1038" s="25"/>
      <c r="FD1038" s="25"/>
      <c r="FE1038" s="25"/>
      <c r="FF1038" s="25"/>
      <c r="FG1038" s="25"/>
      <c r="FH1038" s="25"/>
      <c r="FI1038" s="25"/>
      <c r="FJ1038" s="25"/>
      <c r="FK1038" s="25"/>
      <c r="FL1038" s="25"/>
      <c r="FM1038" s="25"/>
      <c r="FN1038" s="25"/>
      <c r="FO1038" s="25"/>
      <c r="FP1038" s="25"/>
      <c r="FQ1038" s="25"/>
      <c r="FR1038" s="25"/>
      <c r="FS1038" s="25"/>
      <c r="FT1038" s="25"/>
      <c r="FU1038" s="25"/>
      <c r="FV1038" s="25"/>
      <c r="FW1038" s="25"/>
      <c r="FX1038" s="25"/>
      <c r="FY1038" s="25"/>
      <c r="FZ1038" s="25"/>
      <c r="GA1038" s="25"/>
      <c r="GB1038" s="25"/>
      <c r="GC1038" s="25"/>
      <c r="GD1038" s="25"/>
      <c r="GE1038" s="25"/>
      <c r="GF1038" s="25"/>
      <c r="GG1038" s="25"/>
      <c r="GH1038" s="25"/>
      <c r="GI1038" s="25"/>
      <c r="GJ1038" s="25"/>
      <c r="GK1038" s="25"/>
      <c r="GL1038" s="25"/>
      <c r="GM1038" s="25"/>
      <c r="GN1038" s="25"/>
      <c r="GO1038" s="25"/>
      <c r="GP1038" s="25"/>
      <c r="GQ1038" s="25"/>
      <c r="GR1038" s="25"/>
      <c r="GS1038" s="25"/>
      <c r="GT1038" s="25"/>
      <c r="GU1038" s="25"/>
      <c r="GV1038" s="25"/>
      <c r="GW1038" s="25"/>
      <c r="GX1038" s="25"/>
      <c r="GY1038" s="25"/>
      <c r="GZ1038" s="25"/>
      <c r="HA1038" s="25"/>
      <c r="HB1038" s="25"/>
      <c r="HC1038" s="25"/>
      <c r="HD1038" s="25"/>
      <c r="HE1038" s="25"/>
      <c r="HF1038" s="25"/>
      <c r="HG1038" s="25"/>
      <c r="HH1038" s="25"/>
      <c r="HI1038" s="25"/>
      <c r="HJ1038" s="25"/>
      <c r="HK1038" s="25"/>
      <c r="HL1038" s="25"/>
      <c r="HM1038" s="25"/>
      <c r="HN1038" s="25"/>
      <c r="HO1038" s="25"/>
      <c r="HP1038" s="25"/>
      <c r="HQ1038" s="25"/>
      <c r="HR1038" s="25"/>
      <c r="HS1038" s="25"/>
      <c r="HT1038" s="25"/>
      <c r="HU1038" s="25"/>
      <c r="HV1038" s="25"/>
      <c r="HW1038" s="25"/>
      <c r="HX1038" s="25"/>
      <c r="HY1038" s="25"/>
      <c r="HZ1038" s="25"/>
      <c r="IA1038" s="25"/>
      <c r="IB1038" s="25"/>
      <c r="IC1038" s="25"/>
      <c r="ID1038" s="25"/>
      <c r="IE1038" s="25"/>
      <c r="IF1038" s="25"/>
      <c r="IG1038" s="25"/>
      <c r="IH1038" s="25"/>
      <c r="II1038" s="25"/>
      <c r="IJ1038" s="25"/>
      <c r="IK1038" s="25"/>
      <c r="IL1038" s="25"/>
      <c r="IM1038" s="25"/>
      <c r="IN1038" s="25"/>
      <c r="IO1038" s="25"/>
      <c r="IP1038" s="25"/>
      <c r="IQ1038" s="25"/>
      <c r="IR1038" s="25"/>
      <c r="IS1038" s="25"/>
      <c r="IT1038" s="25"/>
      <c r="IU1038" s="25"/>
      <c r="IV1038" s="25"/>
    </row>
    <row r="1039" spans="14:256"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  <c r="CA1039" s="25"/>
      <c r="CB1039" s="25"/>
      <c r="CC1039" s="25"/>
      <c r="CD1039" s="25"/>
      <c r="CE1039" s="25"/>
      <c r="CF1039" s="25"/>
      <c r="CG1039" s="25"/>
      <c r="CH1039" s="25"/>
      <c r="CI1039" s="25"/>
      <c r="CJ1039" s="25"/>
      <c r="CK1039" s="25"/>
      <c r="CL1039" s="25"/>
      <c r="CM1039" s="25"/>
      <c r="CN1039" s="25"/>
      <c r="CO1039" s="25"/>
      <c r="CP1039" s="25"/>
      <c r="CQ1039" s="25"/>
      <c r="CR1039" s="25"/>
      <c r="CS1039" s="25"/>
      <c r="CT1039" s="25"/>
      <c r="CU1039" s="25"/>
      <c r="CV1039" s="25"/>
      <c r="CW1039" s="25"/>
      <c r="CX1039" s="25"/>
      <c r="CY1039" s="25"/>
      <c r="CZ1039" s="25"/>
      <c r="DA1039" s="25"/>
      <c r="DB1039" s="25"/>
      <c r="DC1039" s="25"/>
      <c r="DD1039" s="25"/>
      <c r="DE1039" s="25"/>
      <c r="DF1039" s="25"/>
      <c r="DG1039" s="25"/>
      <c r="DH1039" s="25"/>
      <c r="DI1039" s="25"/>
      <c r="DJ1039" s="25"/>
      <c r="DK1039" s="25"/>
      <c r="DL1039" s="25"/>
      <c r="DM1039" s="25"/>
      <c r="DN1039" s="25"/>
      <c r="DO1039" s="25"/>
      <c r="DP1039" s="25"/>
      <c r="DQ1039" s="25"/>
      <c r="DR1039" s="25"/>
      <c r="DS1039" s="25"/>
      <c r="DT1039" s="25"/>
      <c r="DU1039" s="25"/>
      <c r="DV1039" s="25"/>
      <c r="DW1039" s="25"/>
      <c r="DX1039" s="25"/>
      <c r="DY1039" s="25"/>
      <c r="DZ1039" s="25"/>
      <c r="EA1039" s="25"/>
      <c r="EB1039" s="25"/>
      <c r="EC1039" s="25"/>
      <c r="ED1039" s="25"/>
      <c r="EE1039" s="25"/>
      <c r="EF1039" s="25"/>
      <c r="EG1039" s="25"/>
      <c r="EH1039" s="25"/>
      <c r="EI1039" s="25"/>
      <c r="EJ1039" s="25"/>
      <c r="EK1039" s="25"/>
      <c r="EL1039" s="25"/>
      <c r="EM1039" s="25"/>
      <c r="EN1039" s="25"/>
      <c r="EO1039" s="25"/>
      <c r="EP1039" s="25"/>
      <c r="EQ1039" s="25"/>
      <c r="ER1039" s="25"/>
      <c r="ES1039" s="25"/>
      <c r="ET1039" s="25"/>
      <c r="EU1039" s="25"/>
      <c r="EV1039" s="25"/>
      <c r="EW1039" s="25"/>
      <c r="EX1039" s="25"/>
      <c r="EY1039" s="25"/>
      <c r="EZ1039" s="25"/>
      <c r="FA1039" s="25"/>
      <c r="FB1039" s="25"/>
      <c r="FC1039" s="25"/>
      <c r="FD1039" s="25"/>
      <c r="FE1039" s="25"/>
      <c r="FF1039" s="25"/>
      <c r="FG1039" s="25"/>
      <c r="FH1039" s="25"/>
      <c r="FI1039" s="25"/>
      <c r="FJ1039" s="25"/>
      <c r="FK1039" s="25"/>
      <c r="FL1039" s="25"/>
      <c r="FM1039" s="25"/>
      <c r="FN1039" s="25"/>
      <c r="FO1039" s="25"/>
      <c r="FP1039" s="25"/>
      <c r="FQ1039" s="25"/>
      <c r="FR1039" s="25"/>
      <c r="FS1039" s="25"/>
      <c r="FT1039" s="25"/>
      <c r="FU1039" s="25"/>
      <c r="FV1039" s="25"/>
      <c r="FW1039" s="25"/>
      <c r="FX1039" s="25"/>
      <c r="FY1039" s="25"/>
      <c r="FZ1039" s="25"/>
      <c r="GA1039" s="25"/>
      <c r="GB1039" s="25"/>
      <c r="GC1039" s="25"/>
      <c r="GD1039" s="25"/>
      <c r="GE1039" s="25"/>
      <c r="GF1039" s="25"/>
      <c r="GG1039" s="25"/>
      <c r="GH1039" s="25"/>
      <c r="GI1039" s="25"/>
      <c r="GJ1039" s="25"/>
      <c r="GK1039" s="25"/>
      <c r="GL1039" s="25"/>
      <c r="GM1039" s="25"/>
      <c r="GN1039" s="25"/>
      <c r="GO1039" s="25"/>
      <c r="GP1039" s="25"/>
      <c r="GQ1039" s="25"/>
      <c r="GR1039" s="25"/>
      <c r="GS1039" s="25"/>
      <c r="GT1039" s="25"/>
      <c r="GU1039" s="25"/>
      <c r="GV1039" s="25"/>
      <c r="GW1039" s="25"/>
      <c r="GX1039" s="25"/>
      <c r="GY1039" s="25"/>
      <c r="GZ1039" s="25"/>
      <c r="HA1039" s="25"/>
      <c r="HB1039" s="25"/>
      <c r="HC1039" s="25"/>
      <c r="HD1039" s="25"/>
      <c r="HE1039" s="25"/>
      <c r="HF1039" s="25"/>
      <c r="HG1039" s="25"/>
      <c r="HH1039" s="25"/>
      <c r="HI1039" s="25"/>
      <c r="HJ1039" s="25"/>
      <c r="HK1039" s="25"/>
      <c r="HL1039" s="25"/>
      <c r="HM1039" s="25"/>
      <c r="HN1039" s="25"/>
      <c r="HO1039" s="25"/>
      <c r="HP1039" s="25"/>
      <c r="HQ1039" s="25"/>
      <c r="HR1039" s="25"/>
      <c r="HS1039" s="25"/>
      <c r="HT1039" s="25"/>
      <c r="HU1039" s="25"/>
      <c r="HV1039" s="25"/>
      <c r="HW1039" s="25"/>
      <c r="HX1039" s="25"/>
      <c r="HY1039" s="25"/>
      <c r="HZ1039" s="25"/>
      <c r="IA1039" s="25"/>
      <c r="IB1039" s="25"/>
      <c r="IC1039" s="25"/>
      <c r="ID1039" s="25"/>
      <c r="IE1039" s="25"/>
      <c r="IF1039" s="25"/>
      <c r="IG1039" s="25"/>
      <c r="IH1039" s="25"/>
      <c r="II1039" s="25"/>
      <c r="IJ1039" s="25"/>
      <c r="IK1039" s="25"/>
      <c r="IL1039" s="25"/>
      <c r="IM1039" s="25"/>
      <c r="IN1039" s="25"/>
      <c r="IO1039" s="25"/>
      <c r="IP1039" s="25"/>
      <c r="IQ1039" s="25"/>
      <c r="IR1039" s="25"/>
      <c r="IS1039" s="25"/>
      <c r="IT1039" s="25"/>
      <c r="IU1039" s="25"/>
      <c r="IV1039" s="25"/>
    </row>
    <row r="1040" spans="14:256"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  <c r="CA1040" s="25"/>
      <c r="CB1040" s="25"/>
      <c r="CC1040" s="25"/>
      <c r="CD1040" s="25"/>
      <c r="CE1040" s="25"/>
      <c r="CF1040" s="25"/>
      <c r="CG1040" s="25"/>
      <c r="CH1040" s="25"/>
      <c r="CI1040" s="25"/>
      <c r="CJ1040" s="25"/>
      <c r="CK1040" s="25"/>
      <c r="CL1040" s="25"/>
      <c r="CM1040" s="25"/>
      <c r="CN1040" s="25"/>
      <c r="CO1040" s="25"/>
      <c r="CP1040" s="25"/>
      <c r="CQ1040" s="25"/>
      <c r="CR1040" s="25"/>
      <c r="CS1040" s="25"/>
      <c r="CT1040" s="25"/>
      <c r="CU1040" s="25"/>
      <c r="CV1040" s="25"/>
      <c r="CW1040" s="25"/>
      <c r="CX1040" s="25"/>
      <c r="CY1040" s="25"/>
      <c r="CZ1040" s="25"/>
      <c r="DA1040" s="25"/>
      <c r="DB1040" s="25"/>
      <c r="DC1040" s="25"/>
      <c r="DD1040" s="25"/>
      <c r="DE1040" s="25"/>
      <c r="DF1040" s="25"/>
      <c r="DG1040" s="25"/>
      <c r="DH1040" s="25"/>
      <c r="DI1040" s="25"/>
      <c r="DJ1040" s="25"/>
      <c r="DK1040" s="25"/>
      <c r="DL1040" s="25"/>
      <c r="DM1040" s="25"/>
      <c r="DN1040" s="25"/>
      <c r="DO1040" s="25"/>
      <c r="DP1040" s="25"/>
      <c r="DQ1040" s="25"/>
      <c r="DR1040" s="25"/>
      <c r="DS1040" s="25"/>
      <c r="DT1040" s="25"/>
      <c r="DU1040" s="25"/>
      <c r="DV1040" s="25"/>
      <c r="DW1040" s="25"/>
      <c r="DX1040" s="25"/>
      <c r="DY1040" s="25"/>
      <c r="DZ1040" s="25"/>
      <c r="EA1040" s="25"/>
      <c r="EB1040" s="25"/>
      <c r="EC1040" s="25"/>
      <c r="ED1040" s="25"/>
      <c r="EE1040" s="25"/>
      <c r="EF1040" s="25"/>
      <c r="EG1040" s="25"/>
      <c r="EH1040" s="25"/>
      <c r="EI1040" s="25"/>
      <c r="EJ1040" s="25"/>
      <c r="EK1040" s="25"/>
      <c r="EL1040" s="25"/>
      <c r="EM1040" s="25"/>
      <c r="EN1040" s="25"/>
      <c r="EO1040" s="25"/>
      <c r="EP1040" s="25"/>
      <c r="EQ1040" s="25"/>
      <c r="ER1040" s="25"/>
      <c r="ES1040" s="25"/>
      <c r="ET1040" s="25"/>
      <c r="EU1040" s="25"/>
      <c r="EV1040" s="25"/>
      <c r="EW1040" s="25"/>
      <c r="EX1040" s="25"/>
      <c r="EY1040" s="25"/>
      <c r="EZ1040" s="25"/>
      <c r="FA1040" s="25"/>
      <c r="FB1040" s="25"/>
      <c r="FC1040" s="25"/>
      <c r="FD1040" s="25"/>
      <c r="FE1040" s="25"/>
      <c r="FF1040" s="25"/>
      <c r="FG1040" s="25"/>
      <c r="FH1040" s="25"/>
      <c r="FI1040" s="25"/>
      <c r="FJ1040" s="25"/>
      <c r="FK1040" s="25"/>
      <c r="FL1040" s="25"/>
      <c r="FM1040" s="25"/>
      <c r="FN1040" s="25"/>
      <c r="FO1040" s="25"/>
      <c r="FP1040" s="25"/>
      <c r="FQ1040" s="25"/>
      <c r="FR1040" s="25"/>
      <c r="FS1040" s="25"/>
      <c r="FT1040" s="25"/>
      <c r="FU1040" s="25"/>
      <c r="FV1040" s="25"/>
      <c r="FW1040" s="25"/>
      <c r="FX1040" s="25"/>
      <c r="FY1040" s="25"/>
      <c r="FZ1040" s="25"/>
      <c r="GA1040" s="25"/>
      <c r="GB1040" s="25"/>
      <c r="GC1040" s="25"/>
      <c r="GD1040" s="25"/>
      <c r="GE1040" s="25"/>
      <c r="GF1040" s="25"/>
      <c r="GG1040" s="25"/>
      <c r="GH1040" s="25"/>
      <c r="GI1040" s="25"/>
      <c r="GJ1040" s="25"/>
      <c r="GK1040" s="25"/>
      <c r="GL1040" s="25"/>
      <c r="GM1040" s="25"/>
      <c r="GN1040" s="25"/>
      <c r="GO1040" s="25"/>
      <c r="GP1040" s="25"/>
      <c r="GQ1040" s="25"/>
      <c r="GR1040" s="25"/>
      <c r="GS1040" s="25"/>
      <c r="GT1040" s="25"/>
      <c r="GU1040" s="25"/>
      <c r="GV1040" s="25"/>
      <c r="GW1040" s="25"/>
      <c r="GX1040" s="25"/>
      <c r="GY1040" s="25"/>
      <c r="GZ1040" s="25"/>
      <c r="HA1040" s="25"/>
      <c r="HB1040" s="25"/>
      <c r="HC1040" s="25"/>
      <c r="HD1040" s="25"/>
      <c r="HE1040" s="25"/>
      <c r="HF1040" s="25"/>
      <c r="HG1040" s="25"/>
      <c r="HH1040" s="25"/>
      <c r="HI1040" s="25"/>
      <c r="HJ1040" s="25"/>
      <c r="HK1040" s="25"/>
      <c r="HL1040" s="25"/>
      <c r="HM1040" s="25"/>
      <c r="HN1040" s="25"/>
      <c r="HO1040" s="25"/>
      <c r="HP1040" s="25"/>
      <c r="HQ1040" s="25"/>
      <c r="HR1040" s="25"/>
      <c r="HS1040" s="25"/>
      <c r="HT1040" s="25"/>
      <c r="HU1040" s="25"/>
      <c r="HV1040" s="25"/>
      <c r="HW1040" s="25"/>
      <c r="HX1040" s="25"/>
      <c r="HY1040" s="25"/>
      <c r="HZ1040" s="25"/>
      <c r="IA1040" s="25"/>
      <c r="IB1040" s="25"/>
      <c r="IC1040" s="25"/>
      <c r="ID1040" s="25"/>
      <c r="IE1040" s="25"/>
      <c r="IF1040" s="25"/>
      <c r="IG1040" s="25"/>
      <c r="IH1040" s="25"/>
      <c r="II1040" s="25"/>
      <c r="IJ1040" s="25"/>
      <c r="IK1040" s="25"/>
      <c r="IL1040" s="25"/>
      <c r="IM1040" s="25"/>
      <c r="IN1040" s="25"/>
      <c r="IO1040" s="25"/>
      <c r="IP1040" s="25"/>
      <c r="IQ1040" s="25"/>
      <c r="IR1040" s="25"/>
      <c r="IS1040" s="25"/>
      <c r="IT1040" s="25"/>
      <c r="IU1040" s="25"/>
      <c r="IV1040" s="25"/>
    </row>
    <row r="1041" spans="14:256"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  <c r="CA1041" s="25"/>
      <c r="CB1041" s="25"/>
      <c r="CC1041" s="25"/>
      <c r="CD1041" s="25"/>
      <c r="CE1041" s="25"/>
      <c r="CF1041" s="25"/>
      <c r="CG1041" s="25"/>
      <c r="CH1041" s="25"/>
      <c r="CI1041" s="25"/>
      <c r="CJ1041" s="25"/>
      <c r="CK1041" s="25"/>
      <c r="CL1041" s="25"/>
      <c r="CM1041" s="25"/>
      <c r="CN1041" s="25"/>
      <c r="CO1041" s="25"/>
      <c r="CP1041" s="25"/>
      <c r="CQ1041" s="25"/>
      <c r="CR1041" s="25"/>
      <c r="CS1041" s="25"/>
      <c r="CT1041" s="25"/>
      <c r="CU1041" s="25"/>
      <c r="CV1041" s="25"/>
      <c r="CW1041" s="25"/>
      <c r="CX1041" s="25"/>
      <c r="CY1041" s="25"/>
      <c r="CZ1041" s="25"/>
      <c r="DA1041" s="25"/>
      <c r="DB1041" s="25"/>
      <c r="DC1041" s="25"/>
      <c r="DD1041" s="25"/>
      <c r="DE1041" s="25"/>
      <c r="DF1041" s="25"/>
      <c r="DG1041" s="25"/>
      <c r="DH1041" s="25"/>
      <c r="DI1041" s="25"/>
      <c r="DJ1041" s="25"/>
      <c r="DK1041" s="25"/>
      <c r="DL1041" s="25"/>
      <c r="DM1041" s="25"/>
      <c r="DN1041" s="25"/>
      <c r="DO1041" s="25"/>
      <c r="DP1041" s="25"/>
      <c r="DQ1041" s="25"/>
      <c r="DR1041" s="25"/>
      <c r="DS1041" s="25"/>
      <c r="DT1041" s="25"/>
      <c r="DU1041" s="25"/>
      <c r="DV1041" s="25"/>
      <c r="DW1041" s="25"/>
      <c r="DX1041" s="25"/>
      <c r="DY1041" s="25"/>
      <c r="DZ1041" s="25"/>
      <c r="EA1041" s="25"/>
      <c r="EB1041" s="25"/>
      <c r="EC1041" s="25"/>
      <c r="ED1041" s="25"/>
      <c r="EE1041" s="25"/>
      <c r="EF1041" s="25"/>
      <c r="EG1041" s="25"/>
      <c r="EH1041" s="25"/>
      <c r="EI1041" s="25"/>
      <c r="EJ1041" s="25"/>
      <c r="EK1041" s="25"/>
      <c r="EL1041" s="25"/>
      <c r="EM1041" s="25"/>
      <c r="EN1041" s="25"/>
      <c r="EO1041" s="25"/>
      <c r="EP1041" s="25"/>
      <c r="EQ1041" s="25"/>
      <c r="ER1041" s="25"/>
      <c r="ES1041" s="25"/>
      <c r="ET1041" s="25"/>
      <c r="EU1041" s="25"/>
      <c r="EV1041" s="25"/>
      <c r="EW1041" s="25"/>
      <c r="EX1041" s="25"/>
      <c r="EY1041" s="25"/>
      <c r="EZ1041" s="25"/>
      <c r="FA1041" s="25"/>
      <c r="FB1041" s="25"/>
      <c r="FC1041" s="25"/>
      <c r="FD1041" s="25"/>
      <c r="FE1041" s="25"/>
      <c r="FF1041" s="25"/>
      <c r="FG1041" s="25"/>
      <c r="FH1041" s="25"/>
      <c r="FI1041" s="25"/>
      <c r="FJ1041" s="25"/>
      <c r="FK1041" s="25"/>
      <c r="FL1041" s="25"/>
      <c r="FM1041" s="25"/>
      <c r="FN1041" s="25"/>
      <c r="FO1041" s="25"/>
      <c r="FP1041" s="25"/>
      <c r="FQ1041" s="25"/>
      <c r="FR1041" s="25"/>
      <c r="FS1041" s="25"/>
      <c r="FT1041" s="25"/>
      <c r="FU1041" s="25"/>
      <c r="FV1041" s="25"/>
      <c r="FW1041" s="25"/>
      <c r="FX1041" s="25"/>
      <c r="FY1041" s="25"/>
      <c r="FZ1041" s="25"/>
      <c r="GA1041" s="25"/>
      <c r="GB1041" s="25"/>
      <c r="GC1041" s="25"/>
      <c r="GD1041" s="25"/>
      <c r="GE1041" s="25"/>
      <c r="GF1041" s="25"/>
      <c r="GG1041" s="25"/>
      <c r="GH1041" s="25"/>
      <c r="GI1041" s="25"/>
      <c r="GJ1041" s="25"/>
      <c r="GK1041" s="25"/>
      <c r="GL1041" s="25"/>
      <c r="GM1041" s="25"/>
      <c r="GN1041" s="25"/>
      <c r="GO1041" s="25"/>
      <c r="GP1041" s="25"/>
      <c r="GQ1041" s="25"/>
      <c r="GR1041" s="25"/>
      <c r="GS1041" s="25"/>
      <c r="GT1041" s="25"/>
      <c r="GU1041" s="25"/>
      <c r="GV1041" s="25"/>
      <c r="GW1041" s="25"/>
      <c r="GX1041" s="25"/>
      <c r="GY1041" s="25"/>
      <c r="GZ1041" s="25"/>
      <c r="HA1041" s="25"/>
      <c r="HB1041" s="25"/>
      <c r="HC1041" s="25"/>
      <c r="HD1041" s="25"/>
      <c r="HE1041" s="25"/>
      <c r="HF1041" s="25"/>
      <c r="HG1041" s="25"/>
      <c r="HH1041" s="25"/>
      <c r="HI1041" s="25"/>
      <c r="HJ1041" s="25"/>
      <c r="HK1041" s="25"/>
      <c r="HL1041" s="25"/>
      <c r="HM1041" s="25"/>
      <c r="HN1041" s="25"/>
      <c r="HO1041" s="25"/>
      <c r="HP1041" s="25"/>
      <c r="HQ1041" s="25"/>
      <c r="HR1041" s="25"/>
      <c r="HS1041" s="25"/>
      <c r="HT1041" s="25"/>
      <c r="HU1041" s="25"/>
      <c r="HV1041" s="25"/>
      <c r="HW1041" s="25"/>
      <c r="HX1041" s="25"/>
      <c r="HY1041" s="25"/>
      <c r="HZ1041" s="25"/>
      <c r="IA1041" s="25"/>
      <c r="IB1041" s="25"/>
      <c r="IC1041" s="25"/>
      <c r="ID1041" s="25"/>
      <c r="IE1041" s="25"/>
      <c r="IF1041" s="25"/>
      <c r="IG1041" s="25"/>
      <c r="IH1041" s="25"/>
      <c r="II1041" s="25"/>
      <c r="IJ1041" s="25"/>
      <c r="IK1041" s="25"/>
      <c r="IL1041" s="25"/>
      <c r="IM1041" s="25"/>
      <c r="IN1041" s="25"/>
      <c r="IO1041" s="25"/>
      <c r="IP1041" s="25"/>
      <c r="IQ1041" s="25"/>
      <c r="IR1041" s="25"/>
      <c r="IS1041" s="25"/>
      <c r="IT1041" s="25"/>
      <c r="IU1041" s="25"/>
      <c r="IV1041" s="25"/>
    </row>
    <row r="1042" spans="14:256"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  <c r="CA1042" s="25"/>
      <c r="CB1042" s="25"/>
      <c r="CC1042" s="25"/>
      <c r="CD1042" s="25"/>
      <c r="CE1042" s="25"/>
      <c r="CF1042" s="25"/>
      <c r="CG1042" s="25"/>
      <c r="CH1042" s="25"/>
      <c r="CI1042" s="25"/>
      <c r="CJ1042" s="25"/>
      <c r="CK1042" s="25"/>
      <c r="CL1042" s="25"/>
      <c r="CM1042" s="25"/>
      <c r="CN1042" s="25"/>
      <c r="CO1042" s="25"/>
      <c r="CP1042" s="25"/>
      <c r="CQ1042" s="25"/>
      <c r="CR1042" s="25"/>
      <c r="CS1042" s="25"/>
      <c r="CT1042" s="25"/>
      <c r="CU1042" s="25"/>
      <c r="CV1042" s="25"/>
      <c r="CW1042" s="25"/>
      <c r="CX1042" s="25"/>
      <c r="CY1042" s="25"/>
      <c r="CZ1042" s="25"/>
      <c r="DA1042" s="25"/>
      <c r="DB1042" s="25"/>
      <c r="DC1042" s="25"/>
      <c r="DD1042" s="25"/>
      <c r="DE1042" s="25"/>
      <c r="DF1042" s="25"/>
      <c r="DG1042" s="25"/>
      <c r="DH1042" s="25"/>
      <c r="DI1042" s="25"/>
      <c r="DJ1042" s="25"/>
      <c r="DK1042" s="25"/>
      <c r="DL1042" s="25"/>
      <c r="DM1042" s="25"/>
      <c r="DN1042" s="25"/>
      <c r="DO1042" s="25"/>
      <c r="DP1042" s="25"/>
      <c r="DQ1042" s="25"/>
      <c r="DR1042" s="25"/>
      <c r="DS1042" s="25"/>
      <c r="DT1042" s="25"/>
      <c r="DU1042" s="25"/>
      <c r="DV1042" s="25"/>
      <c r="DW1042" s="25"/>
      <c r="DX1042" s="25"/>
      <c r="DY1042" s="25"/>
      <c r="DZ1042" s="25"/>
      <c r="EA1042" s="25"/>
      <c r="EB1042" s="25"/>
      <c r="EC1042" s="25"/>
      <c r="ED1042" s="25"/>
      <c r="EE1042" s="25"/>
      <c r="EF1042" s="25"/>
      <c r="EG1042" s="25"/>
      <c r="EH1042" s="25"/>
      <c r="EI1042" s="25"/>
      <c r="EJ1042" s="25"/>
      <c r="EK1042" s="25"/>
      <c r="EL1042" s="25"/>
      <c r="EM1042" s="25"/>
      <c r="EN1042" s="25"/>
      <c r="EO1042" s="25"/>
      <c r="EP1042" s="25"/>
      <c r="EQ1042" s="25"/>
      <c r="ER1042" s="25"/>
      <c r="ES1042" s="25"/>
      <c r="ET1042" s="25"/>
      <c r="EU1042" s="25"/>
      <c r="EV1042" s="25"/>
      <c r="EW1042" s="25"/>
      <c r="EX1042" s="25"/>
      <c r="EY1042" s="25"/>
      <c r="EZ1042" s="25"/>
      <c r="FA1042" s="25"/>
      <c r="FB1042" s="25"/>
      <c r="FC1042" s="25"/>
      <c r="FD1042" s="25"/>
      <c r="FE1042" s="25"/>
      <c r="FF1042" s="25"/>
      <c r="FG1042" s="25"/>
      <c r="FH1042" s="25"/>
      <c r="FI1042" s="25"/>
      <c r="FJ1042" s="25"/>
      <c r="FK1042" s="25"/>
      <c r="FL1042" s="25"/>
      <c r="FM1042" s="25"/>
      <c r="FN1042" s="25"/>
      <c r="FO1042" s="25"/>
      <c r="FP1042" s="25"/>
      <c r="FQ1042" s="25"/>
      <c r="FR1042" s="25"/>
      <c r="FS1042" s="25"/>
      <c r="FT1042" s="25"/>
      <c r="FU1042" s="25"/>
      <c r="FV1042" s="25"/>
      <c r="FW1042" s="25"/>
      <c r="FX1042" s="25"/>
      <c r="FY1042" s="25"/>
      <c r="FZ1042" s="25"/>
      <c r="GA1042" s="25"/>
      <c r="GB1042" s="25"/>
      <c r="GC1042" s="25"/>
      <c r="GD1042" s="25"/>
      <c r="GE1042" s="25"/>
      <c r="GF1042" s="25"/>
      <c r="GG1042" s="25"/>
      <c r="GH1042" s="25"/>
      <c r="GI1042" s="25"/>
      <c r="GJ1042" s="25"/>
      <c r="GK1042" s="25"/>
      <c r="GL1042" s="25"/>
      <c r="GM1042" s="25"/>
      <c r="GN1042" s="25"/>
      <c r="GO1042" s="25"/>
      <c r="GP1042" s="25"/>
      <c r="GQ1042" s="25"/>
      <c r="GR1042" s="25"/>
      <c r="GS1042" s="25"/>
      <c r="GT1042" s="25"/>
      <c r="GU1042" s="25"/>
      <c r="GV1042" s="25"/>
      <c r="GW1042" s="25"/>
      <c r="GX1042" s="25"/>
      <c r="GY1042" s="25"/>
      <c r="GZ1042" s="25"/>
      <c r="HA1042" s="25"/>
      <c r="HB1042" s="25"/>
      <c r="HC1042" s="25"/>
      <c r="HD1042" s="25"/>
      <c r="HE1042" s="25"/>
      <c r="HF1042" s="25"/>
      <c r="HG1042" s="25"/>
      <c r="HH1042" s="25"/>
      <c r="HI1042" s="25"/>
      <c r="HJ1042" s="25"/>
      <c r="HK1042" s="25"/>
      <c r="HL1042" s="25"/>
      <c r="HM1042" s="25"/>
      <c r="HN1042" s="25"/>
      <c r="HO1042" s="25"/>
      <c r="HP1042" s="25"/>
      <c r="HQ1042" s="25"/>
      <c r="HR1042" s="25"/>
      <c r="HS1042" s="25"/>
      <c r="HT1042" s="25"/>
      <c r="HU1042" s="25"/>
      <c r="HV1042" s="25"/>
      <c r="HW1042" s="25"/>
      <c r="HX1042" s="25"/>
      <c r="HY1042" s="25"/>
      <c r="HZ1042" s="25"/>
      <c r="IA1042" s="25"/>
      <c r="IB1042" s="25"/>
      <c r="IC1042" s="25"/>
      <c r="ID1042" s="25"/>
      <c r="IE1042" s="25"/>
      <c r="IF1042" s="25"/>
      <c r="IG1042" s="25"/>
      <c r="IH1042" s="25"/>
      <c r="II1042" s="25"/>
      <c r="IJ1042" s="25"/>
      <c r="IK1042" s="25"/>
      <c r="IL1042" s="25"/>
      <c r="IM1042" s="25"/>
      <c r="IN1042" s="25"/>
      <c r="IO1042" s="25"/>
      <c r="IP1042" s="25"/>
      <c r="IQ1042" s="25"/>
      <c r="IR1042" s="25"/>
      <c r="IS1042" s="25"/>
      <c r="IT1042" s="25"/>
      <c r="IU1042" s="25"/>
      <c r="IV1042" s="25"/>
    </row>
    <row r="1043" spans="14:256"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  <c r="CA1043" s="25"/>
      <c r="CB1043" s="25"/>
      <c r="CC1043" s="25"/>
      <c r="CD1043" s="25"/>
      <c r="CE1043" s="25"/>
      <c r="CF1043" s="25"/>
      <c r="CG1043" s="25"/>
      <c r="CH1043" s="25"/>
      <c r="CI1043" s="25"/>
      <c r="CJ1043" s="25"/>
      <c r="CK1043" s="25"/>
      <c r="CL1043" s="25"/>
      <c r="CM1043" s="25"/>
      <c r="CN1043" s="25"/>
      <c r="CO1043" s="25"/>
      <c r="CP1043" s="25"/>
      <c r="CQ1043" s="25"/>
      <c r="CR1043" s="25"/>
      <c r="CS1043" s="25"/>
      <c r="CT1043" s="25"/>
      <c r="CU1043" s="25"/>
      <c r="CV1043" s="25"/>
      <c r="CW1043" s="25"/>
      <c r="CX1043" s="25"/>
      <c r="CY1043" s="25"/>
      <c r="CZ1043" s="25"/>
      <c r="DA1043" s="25"/>
      <c r="DB1043" s="25"/>
      <c r="DC1043" s="25"/>
      <c r="DD1043" s="25"/>
      <c r="DE1043" s="25"/>
      <c r="DF1043" s="25"/>
      <c r="DG1043" s="25"/>
      <c r="DH1043" s="25"/>
      <c r="DI1043" s="25"/>
      <c r="DJ1043" s="25"/>
      <c r="DK1043" s="25"/>
      <c r="DL1043" s="25"/>
      <c r="DM1043" s="25"/>
      <c r="DN1043" s="25"/>
      <c r="DO1043" s="25"/>
      <c r="DP1043" s="25"/>
      <c r="DQ1043" s="25"/>
      <c r="DR1043" s="25"/>
      <c r="DS1043" s="25"/>
      <c r="DT1043" s="25"/>
      <c r="DU1043" s="25"/>
      <c r="DV1043" s="25"/>
      <c r="DW1043" s="25"/>
      <c r="DX1043" s="25"/>
      <c r="DY1043" s="25"/>
      <c r="DZ1043" s="25"/>
      <c r="EA1043" s="25"/>
      <c r="EB1043" s="25"/>
      <c r="EC1043" s="25"/>
      <c r="ED1043" s="25"/>
      <c r="EE1043" s="25"/>
      <c r="EF1043" s="25"/>
      <c r="EG1043" s="25"/>
      <c r="EH1043" s="25"/>
      <c r="EI1043" s="25"/>
      <c r="EJ1043" s="25"/>
      <c r="EK1043" s="25"/>
      <c r="EL1043" s="25"/>
      <c r="EM1043" s="25"/>
      <c r="EN1043" s="25"/>
      <c r="EO1043" s="25"/>
      <c r="EP1043" s="25"/>
      <c r="EQ1043" s="25"/>
      <c r="ER1043" s="25"/>
      <c r="ES1043" s="25"/>
      <c r="ET1043" s="25"/>
      <c r="EU1043" s="25"/>
      <c r="EV1043" s="25"/>
      <c r="EW1043" s="25"/>
      <c r="EX1043" s="25"/>
      <c r="EY1043" s="25"/>
      <c r="EZ1043" s="25"/>
      <c r="FA1043" s="25"/>
      <c r="FB1043" s="25"/>
      <c r="FC1043" s="25"/>
      <c r="FD1043" s="25"/>
      <c r="FE1043" s="25"/>
      <c r="FF1043" s="25"/>
      <c r="FG1043" s="25"/>
      <c r="FH1043" s="25"/>
      <c r="FI1043" s="25"/>
      <c r="FJ1043" s="25"/>
      <c r="FK1043" s="25"/>
      <c r="FL1043" s="25"/>
      <c r="FM1043" s="25"/>
      <c r="FN1043" s="25"/>
      <c r="FO1043" s="25"/>
      <c r="FP1043" s="25"/>
      <c r="FQ1043" s="25"/>
      <c r="FR1043" s="25"/>
      <c r="FS1043" s="25"/>
      <c r="FT1043" s="25"/>
      <c r="FU1043" s="25"/>
      <c r="FV1043" s="25"/>
      <c r="FW1043" s="25"/>
      <c r="FX1043" s="25"/>
      <c r="FY1043" s="25"/>
      <c r="FZ1043" s="25"/>
      <c r="GA1043" s="25"/>
      <c r="GB1043" s="25"/>
      <c r="GC1043" s="25"/>
      <c r="GD1043" s="25"/>
      <c r="GE1043" s="25"/>
      <c r="GF1043" s="25"/>
      <c r="GG1043" s="25"/>
      <c r="GH1043" s="25"/>
      <c r="GI1043" s="25"/>
      <c r="GJ1043" s="25"/>
      <c r="GK1043" s="25"/>
      <c r="GL1043" s="25"/>
      <c r="GM1043" s="25"/>
      <c r="GN1043" s="25"/>
      <c r="GO1043" s="25"/>
      <c r="GP1043" s="25"/>
      <c r="GQ1043" s="25"/>
      <c r="GR1043" s="25"/>
      <c r="GS1043" s="25"/>
      <c r="GT1043" s="25"/>
      <c r="GU1043" s="25"/>
      <c r="GV1043" s="25"/>
      <c r="GW1043" s="25"/>
      <c r="GX1043" s="25"/>
      <c r="GY1043" s="25"/>
      <c r="GZ1043" s="25"/>
      <c r="HA1043" s="25"/>
      <c r="HB1043" s="25"/>
      <c r="HC1043" s="25"/>
      <c r="HD1043" s="25"/>
      <c r="HE1043" s="25"/>
      <c r="HF1043" s="25"/>
      <c r="HG1043" s="25"/>
      <c r="HH1043" s="25"/>
      <c r="HI1043" s="25"/>
      <c r="HJ1043" s="25"/>
      <c r="HK1043" s="25"/>
      <c r="HL1043" s="25"/>
      <c r="HM1043" s="25"/>
      <c r="HN1043" s="25"/>
      <c r="HO1043" s="25"/>
      <c r="HP1043" s="25"/>
      <c r="HQ1043" s="25"/>
      <c r="HR1043" s="25"/>
      <c r="HS1043" s="25"/>
      <c r="HT1043" s="25"/>
      <c r="HU1043" s="25"/>
      <c r="HV1043" s="25"/>
      <c r="HW1043" s="25"/>
      <c r="HX1043" s="25"/>
      <c r="HY1043" s="25"/>
      <c r="HZ1043" s="25"/>
      <c r="IA1043" s="25"/>
      <c r="IB1043" s="25"/>
      <c r="IC1043" s="25"/>
      <c r="ID1043" s="25"/>
      <c r="IE1043" s="25"/>
      <c r="IF1043" s="25"/>
      <c r="IG1043" s="25"/>
      <c r="IH1043" s="25"/>
      <c r="II1043" s="25"/>
      <c r="IJ1043" s="25"/>
      <c r="IK1043" s="25"/>
      <c r="IL1043" s="25"/>
      <c r="IM1043" s="25"/>
      <c r="IN1043" s="25"/>
      <c r="IO1043" s="25"/>
      <c r="IP1043" s="25"/>
      <c r="IQ1043" s="25"/>
      <c r="IR1043" s="25"/>
      <c r="IS1043" s="25"/>
      <c r="IT1043" s="25"/>
      <c r="IU1043" s="25"/>
      <c r="IV1043" s="25"/>
    </row>
    <row r="1044" spans="14:256"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  <c r="CA1044" s="25"/>
      <c r="CB1044" s="25"/>
      <c r="CC1044" s="25"/>
      <c r="CD1044" s="25"/>
      <c r="CE1044" s="25"/>
      <c r="CF1044" s="25"/>
      <c r="CG1044" s="25"/>
      <c r="CH1044" s="25"/>
      <c r="CI1044" s="25"/>
      <c r="CJ1044" s="25"/>
      <c r="CK1044" s="25"/>
      <c r="CL1044" s="25"/>
      <c r="CM1044" s="25"/>
      <c r="CN1044" s="25"/>
      <c r="CO1044" s="25"/>
      <c r="CP1044" s="25"/>
      <c r="CQ1044" s="25"/>
      <c r="CR1044" s="25"/>
      <c r="CS1044" s="25"/>
      <c r="CT1044" s="25"/>
      <c r="CU1044" s="25"/>
      <c r="CV1044" s="25"/>
      <c r="CW1044" s="25"/>
      <c r="CX1044" s="25"/>
      <c r="CY1044" s="25"/>
      <c r="CZ1044" s="25"/>
      <c r="DA1044" s="25"/>
      <c r="DB1044" s="25"/>
      <c r="DC1044" s="25"/>
      <c r="DD1044" s="25"/>
      <c r="DE1044" s="25"/>
      <c r="DF1044" s="25"/>
      <c r="DG1044" s="25"/>
      <c r="DH1044" s="25"/>
      <c r="DI1044" s="25"/>
      <c r="DJ1044" s="25"/>
      <c r="DK1044" s="25"/>
      <c r="DL1044" s="25"/>
      <c r="DM1044" s="25"/>
      <c r="DN1044" s="25"/>
      <c r="DO1044" s="25"/>
      <c r="DP1044" s="25"/>
      <c r="DQ1044" s="25"/>
      <c r="DR1044" s="25"/>
      <c r="DS1044" s="25"/>
      <c r="DT1044" s="25"/>
      <c r="DU1044" s="25"/>
      <c r="DV1044" s="25"/>
      <c r="DW1044" s="25"/>
      <c r="DX1044" s="25"/>
      <c r="DY1044" s="25"/>
      <c r="DZ1044" s="25"/>
      <c r="EA1044" s="25"/>
      <c r="EB1044" s="25"/>
      <c r="EC1044" s="25"/>
      <c r="ED1044" s="25"/>
      <c r="EE1044" s="25"/>
      <c r="EF1044" s="25"/>
      <c r="EG1044" s="25"/>
      <c r="EH1044" s="25"/>
      <c r="EI1044" s="25"/>
      <c r="EJ1044" s="25"/>
      <c r="EK1044" s="25"/>
      <c r="EL1044" s="25"/>
      <c r="EM1044" s="25"/>
      <c r="EN1044" s="25"/>
      <c r="EO1044" s="25"/>
      <c r="EP1044" s="25"/>
      <c r="EQ1044" s="25"/>
      <c r="ER1044" s="25"/>
      <c r="ES1044" s="25"/>
      <c r="ET1044" s="25"/>
      <c r="EU1044" s="25"/>
      <c r="EV1044" s="25"/>
      <c r="EW1044" s="25"/>
      <c r="EX1044" s="25"/>
      <c r="EY1044" s="25"/>
      <c r="EZ1044" s="25"/>
      <c r="FA1044" s="25"/>
      <c r="FB1044" s="25"/>
      <c r="FC1044" s="25"/>
      <c r="FD1044" s="25"/>
      <c r="FE1044" s="25"/>
      <c r="FF1044" s="25"/>
      <c r="FG1044" s="25"/>
      <c r="FH1044" s="25"/>
      <c r="FI1044" s="25"/>
      <c r="FJ1044" s="25"/>
      <c r="FK1044" s="25"/>
      <c r="FL1044" s="25"/>
      <c r="FM1044" s="25"/>
      <c r="FN1044" s="25"/>
      <c r="FO1044" s="25"/>
      <c r="FP1044" s="25"/>
      <c r="FQ1044" s="25"/>
      <c r="FR1044" s="25"/>
      <c r="FS1044" s="25"/>
      <c r="FT1044" s="25"/>
      <c r="FU1044" s="25"/>
      <c r="FV1044" s="25"/>
      <c r="FW1044" s="25"/>
      <c r="FX1044" s="25"/>
      <c r="FY1044" s="25"/>
      <c r="FZ1044" s="25"/>
      <c r="GA1044" s="25"/>
      <c r="GB1044" s="25"/>
      <c r="GC1044" s="25"/>
      <c r="GD1044" s="25"/>
      <c r="GE1044" s="25"/>
      <c r="GF1044" s="25"/>
      <c r="GG1044" s="25"/>
      <c r="GH1044" s="25"/>
      <c r="GI1044" s="25"/>
      <c r="GJ1044" s="25"/>
      <c r="GK1044" s="25"/>
      <c r="GL1044" s="25"/>
      <c r="GM1044" s="25"/>
      <c r="GN1044" s="25"/>
      <c r="GO1044" s="25"/>
      <c r="GP1044" s="25"/>
      <c r="GQ1044" s="25"/>
      <c r="GR1044" s="25"/>
      <c r="GS1044" s="25"/>
      <c r="GT1044" s="25"/>
      <c r="GU1044" s="25"/>
      <c r="GV1044" s="25"/>
      <c r="GW1044" s="25"/>
      <c r="GX1044" s="25"/>
      <c r="GY1044" s="25"/>
      <c r="GZ1044" s="25"/>
      <c r="HA1044" s="25"/>
      <c r="HB1044" s="25"/>
      <c r="HC1044" s="25"/>
      <c r="HD1044" s="25"/>
      <c r="HE1044" s="25"/>
      <c r="HF1044" s="25"/>
      <c r="HG1044" s="25"/>
      <c r="HH1044" s="25"/>
      <c r="HI1044" s="25"/>
      <c r="HJ1044" s="25"/>
      <c r="HK1044" s="25"/>
      <c r="HL1044" s="25"/>
      <c r="HM1044" s="25"/>
      <c r="HN1044" s="25"/>
      <c r="HO1044" s="25"/>
      <c r="HP1044" s="25"/>
      <c r="HQ1044" s="25"/>
      <c r="HR1044" s="25"/>
      <c r="HS1044" s="25"/>
      <c r="HT1044" s="25"/>
      <c r="HU1044" s="25"/>
      <c r="HV1044" s="25"/>
      <c r="HW1044" s="25"/>
      <c r="HX1044" s="25"/>
      <c r="HY1044" s="25"/>
      <c r="HZ1044" s="25"/>
      <c r="IA1044" s="25"/>
      <c r="IB1044" s="25"/>
      <c r="IC1044" s="25"/>
      <c r="ID1044" s="25"/>
      <c r="IE1044" s="25"/>
      <c r="IF1044" s="25"/>
      <c r="IG1044" s="25"/>
      <c r="IH1044" s="25"/>
      <c r="II1044" s="25"/>
      <c r="IJ1044" s="25"/>
      <c r="IK1044" s="25"/>
      <c r="IL1044" s="25"/>
      <c r="IM1044" s="25"/>
      <c r="IN1044" s="25"/>
      <c r="IO1044" s="25"/>
      <c r="IP1044" s="25"/>
      <c r="IQ1044" s="25"/>
      <c r="IR1044" s="25"/>
      <c r="IS1044" s="25"/>
      <c r="IT1044" s="25"/>
      <c r="IU1044" s="25"/>
      <c r="IV1044" s="25"/>
    </row>
    <row r="1045" spans="14:256"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  <c r="CA1045" s="25"/>
      <c r="CB1045" s="25"/>
      <c r="CC1045" s="25"/>
      <c r="CD1045" s="25"/>
      <c r="CE1045" s="25"/>
      <c r="CF1045" s="25"/>
      <c r="CG1045" s="25"/>
      <c r="CH1045" s="25"/>
      <c r="CI1045" s="25"/>
      <c r="CJ1045" s="25"/>
      <c r="CK1045" s="25"/>
      <c r="CL1045" s="25"/>
      <c r="CM1045" s="25"/>
      <c r="CN1045" s="25"/>
      <c r="CO1045" s="25"/>
      <c r="CP1045" s="25"/>
      <c r="CQ1045" s="25"/>
      <c r="CR1045" s="25"/>
      <c r="CS1045" s="25"/>
      <c r="CT1045" s="25"/>
      <c r="CU1045" s="25"/>
      <c r="CV1045" s="25"/>
      <c r="CW1045" s="25"/>
      <c r="CX1045" s="25"/>
      <c r="CY1045" s="25"/>
      <c r="CZ1045" s="25"/>
      <c r="DA1045" s="25"/>
      <c r="DB1045" s="25"/>
      <c r="DC1045" s="25"/>
      <c r="DD1045" s="25"/>
      <c r="DE1045" s="25"/>
      <c r="DF1045" s="25"/>
      <c r="DG1045" s="25"/>
      <c r="DH1045" s="25"/>
      <c r="DI1045" s="25"/>
      <c r="DJ1045" s="25"/>
      <c r="DK1045" s="25"/>
      <c r="DL1045" s="25"/>
      <c r="DM1045" s="25"/>
      <c r="DN1045" s="25"/>
      <c r="DO1045" s="25"/>
      <c r="DP1045" s="25"/>
      <c r="DQ1045" s="25"/>
      <c r="DR1045" s="25"/>
      <c r="DS1045" s="25"/>
      <c r="DT1045" s="25"/>
      <c r="DU1045" s="25"/>
      <c r="DV1045" s="25"/>
      <c r="DW1045" s="25"/>
      <c r="DX1045" s="25"/>
      <c r="DY1045" s="25"/>
      <c r="DZ1045" s="25"/>
      <c r="EA1045" s="25"/>
      <c r="EB1045" s="25"/>
      <c r="EC1045" s="25"/>
      <c r="ED1045" s="25"/>
      <c r="EE1045" s="25"/>
      <c r="EF1045" s="25"/>
      <c r="EG1045" s="25"/>
      <c r="EH1045" s="25"/>
      <c r="EI1045" s="25"/>
      <c r="EJ1045" s="25"/>
      <c r="EK1045" s="25"/>
      <c r="EL1045" s="25"/>
      <c r="EM1045" s="25"/>
      <c r="EN1045" s="25"/>
      <c r="EO1045" s="25"/>
      <c r="EP1045" s="25"/>
      <c r="EQ1045" s="25"/>
      <c r="ER1045" s="25"/>
      <c r="ES1045" s="25"/>
      <c r="ET1045" s="25"/>
      <c r="EU1045" s="25"/>
      <c r="EV1045" s="25"/>
      <c r="EW1045" s="25"/>
      <c r="EX1045" s="25"/>
      <c r="EY1045" s="25"/>
      <c r="EZ1045" s="25"/>
      <c r="FA1045" s="25"/>
      <c r="FB1045" s="25"/>
      <c r="FC1045" s="25"/>
      <c r="FD1045" s="25"/>
      <c r="FE1045" s="25"/>
      <c r="FF1045" s="25"/>
      <c r="FG1045" s="25"/>
      <c r="FH1045" s="25"/>
      <c r="FI1045" s="25"/>
      <c r="FJ1045" s="25"/>
      <c r="FK1045" s="25"/>
      <c r="FL1045" s="25"/>
      <c r="FM1045" s="25"/>
      <c r="FN1045" s="25"/>
      <c r="FO1045" s="25"/>
      <c r="FP1045" s="25"/>
      <c r="FQ1045" s="25"/>
      <c r="FR1045" s="25"/>
      <c r="FS1045" s="25"/>
      <c r="FT1045" s="25"/>
      <c r="FU1045" s="25"/>
      <c r="FV1045" s="25"/>
      <c r="FW1045" s="25"/>
      <c r="FX1045" s="25"/>
      <c r="FY1045" s="25"/>
      <c r="FZ1045" s="25"/>
      <c r="GA1045" s="25"/>
      <c r="GB1045" s="25"/>
      <c r="GC1045" s="25"/>
      <c r="GD1045" s="25"/>
      <c r="GE1045" s="25"/>
      <c r="GF1045" s="25"/>
      <c r="GG1045" s="25"/>
      <c r="GH1045" s="25"/>
      <c r="GI1045" s="25"/>
      <c r="GJ1045" s="25"/>
      <c r="GK1045" s="25"/>
      <c r="GL1045" s="25"/>
      <c r="GM1045" s="25"/>
      <c r="GN1045" s="25"/>
      <c r="GO1045" s="25"/>
      <c r="GP1045" s="25"/>
      <c r="GQ1045" s="25"/>
      <c r="GR1045" s="25"/>
      <c r="GS1045" s="25"/>
      <c r="GT1045" s="25"/>
      <c r="GU1045" s="25"/>
      <c r="GV1045" s="25"/>
      <c r="GW1045" s="25"/>
      <c r="GX1045" s="25"/>
      <c r="GY1045" s="25"/>
      <c r="GZ1045" s="25"/>
      <c r="HA1045" s="25"/>
      <c r="HB1045" s="25"/>
      <c r="HC1045" s="25"/>
      <c r="HD1045" s="25"/>
      <c r="HE1045" s="25"/>
      <c r="HF1045" s="25"/>
      <c r="HG1045" s="25"/>
      <c r="HH1045" s="25"/>
      <c r="HI1045" s="25"/>
      <c r="HJ1045" s="25"/>
      <c r="HK1045" s="25"/>
      <c r="HL1045" s="25"/>
      <c r="HM1045" s="25"/>
      <c r="HN1045" s="25"/>
      <c r="HO1045" s="25"/>
      <c r="HP1045" s="25"/>
      <c r="HQ1045" s="25"/>
      <c r="HR1045" s="25"/>
      <c r="HS1045" s="25"/>
      <c r="HT1045" s="25"/>
      <c r="HU1045" s="25"/>
      <c r="HV1045" s="25"/>
      <c r="HW1045" s="25"/>
      <c r="HX1045" s="25"/>
      <c r="HY1045" s="25"/>
      <c r="HZ1045" s="25"/>
      <c r="IA1045" s="25"/>
      <c r="IB1045" s="25"/>
      <c r="IC1045" s="25"/>
      <c r="ID1045" s="25"/>
      <c r="IE1045" s="25"/>
      <c r="IF1045" s="25"/>
      <c r="IG1045" s="25"/>
      <c r="IH1045" s="25"/>
      <c r="II1045" s="25"/>
      <c r="IJ1045" s="25"/>
      <c r="IK1045" s="25"/>
      <c r="IL1045" s="25"/>
      <c r="IM1045" s="25"/>
      <c r="IN1045" s="25"/>
      <c r="IO1045" s="25"/>
      <c r="IP1045" s="25"/>
      <c r="IQ1045" s="25"/>
      <c r="IR1045" s="25"/>
      <c r="IS1045" s="25"/>
      <c r="IT1045" s="25"/>
      <c r="IU1045" s="25"/>
      <c r="IV1045" s="25"/>
    </row>
    <row r="1046" spans="14:256"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  <c r="CA1046" s="25"/>
      <c r="CB1046" s="25"/>
      <c r="CC1046" s="25"/>
      <c r="CD1046" s="25"/>
      <c r="CE1046" s="25"/>
      <c r="CF1046" s="25"/>
      <c r="CG1046" s="25"/>
      <c r="CH1046" s="25"/>
      <c r="CI1046" s="25"/>
      <c r="CJ1046" s="25"/>
      <c r="CK1046" s="25"/>
      <c r="CL1046" s="25"/>
      <c r="CM1046" s="25"/>
      <c r="CN1046" s="25"/>
      <c r="CO1046" s="25"/>
      <c r="CP1046" s="25"/>
      <c r="CQ1046" s="25"/>
      <c r="CR1046" s="25"/>
      <c r="CS1046" s="25"/>
      <c r="CT1046" s="25"/>
      <c r="CU1046" s="25"/>
      <c r="CV1046" s="25"/>
      <c r="CW1046" s="25"/>
      <c r="CX1046" s="25"/>
      <c r="CY1046" s="25"/>
      <c r="CZ1046" s="25"/>
      <c r="DA1046" s="25"/>
      <c r="DB1046" s="25"/>
      <c r="DC1046" s="25"/>
      <c r="DD1046" s="25"/>
      <c r="DE1046" s="25"/>
      <c r="DF1046" s="25"/>
      <c r="DG1046" s="25"/>
      <c r="DH1046" s="25"/>
      <c r="DI1046" s="25"/>
      <c r="DJ1046" s="25"/>
      <c r="DK1046" s="25"/>
      <c r="DL1046" s="25"/>
      <c r="DM1046" s="25"/>
      <c r="DN1046" s="25"/>
      <c r="DO1046" s="25"/>
      <c r="DP1046" s="25"/>
      <c r="DQ1046" s="25"/>
      <c r="DR1046" s="25"/>
      <c r="DS1046" s="25"/>
      <c r="DT1046" s="25"/>
      <c r="DU1046" s="25"/>
      <c r="DV1046" s="25"/>
      <c r="DW1046" s="25"/>
      <c r="DX1046" s="25"/>
      <c r="DY1046" s="25"/>
      <c r="DZ1046" s="25"/>
      <c r="EA1046" s="25"/>
      <c r="EB1046" s="25"/>
      <c r="EC1046" s="25"/>
      <c r="ED1046" s="25"/>
      <c r="EE1046" s="25"/>
      <c r="EF1046" s="25"/>
      <c r="EG1046" s="25"/>
      <c r="EH1046" s="25"/>
      <c r="EI1046" s="25"/>
      <c r="EJ1046" s="25"/>
      <c r="EK1046" s="25"/>
      <c r="EL1046" s="25"/>
      <c r="EM1046" s="25"/>
      <c r="EN1046" s="25"/>
      <c r="EO1046" s="25"/>
      <c r="EP1046" s="25"/>
      <c r="EQ1046" s="25"/>
      <c r="ER1046" s="25"/>
      <c r="ES1046" s="25"/>
      <c r="ET1046" s="25"/>
      <c r="EU1046" s="25"/>
      <c r="EV1046" s="25"/>
      <c r="EW1046" s="25"/>
      <c r="EX1046" s="25"/>
      <c r="EY1046" s="25"/>
      <c r="EZ1046" s="25"/>
      <c r="FA1046" s="25"/>
      <c r="FB1046" s="25"/>
      <c r="FC1046" s="25"/>
      <c r="FD1046" s="25"/>
      <c r="FE1046" s="25"/>
      <c r="FF1046" s="25"/>
      <c r="FG1046" s="25"/>
      <c r="FH1046" s="25"/>
      <c r="FI1046" s="25"/>
      <c r="FJ1046" s="25"/>
      <c r="FK1046" s="25"/>
      <c r="FL1046" s="25"/>
      <c r="FM1046" s="25"/>
      <c r="FN1046" s="25"/>
      <c r="FO1046" s="25"/>
      <c r="FP1046" s="25"/>
      <c r="FQ1046" s="25"/>
      <c r="FR1046" s="25"/>
      <c r="FS1046" s="25"/>
      <c r="FT1046" s="25"/>
      <c r="FU1046" s="25"/>
      <c r="FV1046" s="25"/>
      <c r="FW1046" s="25"/>
      <c r="FX1046" s="25"/>
      <c r="FY1046" s="25"/>
      <c r="FZ1046" s="25"/>
      <c r="GA1046" s="25"/>
      <c r="GB1046" s="25"/>
      <c r="GC1046" s="25"/>
      <c r="GD1046" s="25"/>
      <c r="GE1046" s="25"/>
      <c r="GF1046" s="25"/>
      <c r="GG1046" s="25"/>
      <c r="GH1046" s="25"/>
      <c r="GI1046" s="25"/>
      <c r="GJ1046" s="25"/>
      <c r="GK1046" s="25"/>
      <c r="GL1046" s="25"/>
      <c r="GM1046" s="25"/>
      <c r="GN1046" s="25"/>
      <c r="GO1046" s="25"/>
      <c r="GP1046" s="25"/>
      <c r="GQ1046" s="25"/>
      <c r="GR1046" s="25"/>
      <c r="GS1046" s="25"/>
      <c r="GT1046" s="25"/>
      <c r="GU1046" s="25"/>
      <c r="GV1046" s="25"/>
      <c r="GW1046" s="25"/>
      <c r="GX1046" s="25"/>
      <c r="GY1046" s="25"/>
      <c r="GZ1046" s="25"/>
      <c r="HA1046" s="25"/>
      <c r="HB1046" s="25"/>
      <c r="HC1046" s="25"/>
      <c r="HD1046" s="25"/>
      <c r="HE1046" s="25"/>
      <c r="HF1046" s="25"/>
      <c r="HG1046" s="25"/>
      <c r="HH1046" s="25"/>
      <c r="HI1046" s="25"/>
      <c r="HJ1046" s="25"/>
      <c r="HK1046" s="25"/>
      <c r="HL1046" s="25"/>
      <c r="HM1046" s="25"/>
      <c r="HN1046" s="25"/>
      <c r="HO1046" s="25"/>
      <c r="HP1046" s="25"/>
      <c r="HQ1046" s="25"/>
      <c r="HR1046" s="25"/>
      <c r="HS1046" s="25"/>
      <c r="HT1046" s="25"/>
      <c r="HU1046" s="25"/>
      <c r="HV1046" s="25"/>
      <c r="HW1046" s="25"/>
      <c r="HX1046" s="25"/>
      <c r="HY1046" s="25"/>
      <c r="HZ1046" s="25"/>
      <c r="IA1046" s="25"/>
      <c r="IB1046" s="25"/>
      <c r="IC1046" s="25"/>
      <c r="ID1046" s="25"/>
      <c r="IE1046" s="25"/>
      <c r="IF1046" s="25"/>
      <c r="IG1046" s="25"/>
      <c r="IH1046" s="25"/>
      <c r="II1046" s="25"/>
      <c r="IJ1046" s="25"/>
      <c r="IK1046" s="25"/>
      <c r="IL1046" s="25"/>
      <c r="IM1046" s="25"/>
      <c r="IN1046" s="25"/>
      <c r="IO1046" s="25"/>
      <c r="IP1046" s="25"/>
      <c r="IQ1046" s="25"/>
      <c r="IR1046" s="25"/>
      <c r="IS1046" s="25"/>
      <c r="IT1046" s="25"/>
      <c r="IU1046" s="25"/>
      <c r="IV1046" s="25"/>
    </row>
    <row r="1047" spans="14:256"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  <c r="CA1047" s="25"/>
      <c r="CB1047" s="25"/>
      <c r="CC1047" s="25"/>
      <c r="CD1047" s="25"/>
      <c r="CE1047" s="25"/>
      <c r="CF1047" s="25"/>
      <c r="CG1047" s="25"/>
      <c r="CH1047" s="25"/>
      <c r="CI1047" s="25"/>
      <c r="CJ1047" s="25"/>
      <c r="CK1047" s="25"/>
      <c r="CL1047" s="25"/>
      <c r="CM1047" s="25"/>
      <c r="CN1047" s="25"/>
      <c r="CO1047" s="25"/>
      <c r="CP1047" s="25"/>
      <c r="CQ1047" s="25"/>
      <c r="CR1047" s="25"/>
      <c r="CS1047" s="25"/>
      <c r="CT1047" s="25"/>
      <c r="CU1047" s="25"/>
      <c r="CV1047" s="25"/>
      <c r="CW1047" s="25"/>
      <c r="CX1047" s="25"/>
      <c r="CY1047" s="25"/>
      <c r="CZ1047" s="25"/>
      <c r="DA1047" s="25"/>
      <c r="DB1047" s="25"/>
      <c r="DC1047" s="25"/>
      <c r="DD1047" s="25"/>
      <c r="DE1047" s="25"/>
      <c r="DF1047" s="25"/>
      <c r="DG1047" s="25"/>
      <c r="DH1047" s="25"/>
      <c r="DI1047" s="25"/>
      <c r="DJ1047" s="25"/>
      <c r="DK1047" s="25"/>
      <c r="DL1047" s="25"/>
      <c r="DM1047" s="25"/>
      <c r="DN1047" s="25"/>
      <c r="DO1047" s="25"/>
      <c r="DP1047" s="25"/>
      <c r="DQ1047" s="25"/>
      <c r="DR1047" s="25"/>
      <c r="DS1047" s="25"/>
      <c r="DT1047" s="25"/>
      <c r="DU1047" s="25"/>
      <c r="DV1047" s="25"/>
      <c r="DW1047" s="25"/>
      <c r="DX1047" s="25"/>
      <c r="DY1047" s="25"/>
      <c r="DZ1047" s="25"/>
      <c r="EA1047" s="25"/>
      <c r="EB1047" s="25"/>
      <c r="EC1047" s="25"/>
      <c r="ED1047" s="25"/>
      <c r="EE1047" s="25"/>
      <c r="EF1047" s="25"/>
      <c r="EG1047" s="25"/>
      <c r="EH1047" s="25"/>
      <c r="EI1047" s="25"/>
      <c r="EJ1047" s="25"/>
      <c r="EK1047" s="25"/>
      <c r="EL1047" s="25"/>
      <c r="EM1047" s="25"/>
      <c r="EN1047" s="25"/>
      <c r="EO1047" s="25"/>
      <c r="EP1047" s="25"/>
      <c r="EQ1047" s="25"/>
      <c r="ER1047" s="25"/>
      <c r="ES1047" s="25"/>
      <c r="ET1047" s="25"/>
      <c r="EU1047" s="25"/>
      <c r="EV1047" s="25"/>
      <c r="EW1047" s="25"/>
      <c r="EX1047" s="25"/>
      <c r="EY1047" s="25"/>
      <c r="EZ1047" s="25"/>
      <c r="FA1047" s="25"/>
      <c r="FB1047" s="25"/>
      <c r="FC1047" s="25"/>
      <c r="FD1047" s="25"/>
      <c r="FE1047" s="25"/>
      <c r="FF1047" s="25"/>
      <c r="FG1047" s="25"/>
      <c r="FH1047" s="25"/>
      <c r="FI1047" s="25"/>
      <c r="FJ1047" s="25"/>
      <c r="FK1047" s="25"/>
      <c r="FL1047" s="25"/>
      <c r="FM1047" s="25"/>
      <c r="FN1047" s="25"/>
      <c r="FO1047" s="25"/>
      <c r="FP1047" s="25"/>
      <c r="FQ1047" s="25"/>
      <c r="FR1047" s="25"/>
      <c r="FS1047" s="25"/>
      <c r="FT1047" s="25"/>
      <c r="FU1047" s="25"/>
      <c r="FV1047" s="25"/>
      <c r="FW1047" s="25"/>
      <c r="FX1047" s="25"/>
      <c r="FY1047" s="25"/>
      <c r="FZ1047" s="25"/>
      <c r="GA1047" s="25"/>
      <c r="GB1047" s="25"/>
      <c r="GC1047" s="25"/>
      <c r="GD1047" s="25"/>
      <c r="GE1047" s="25"/>
      <c r="GF1047" s="25"/>
      <c r="GG1047" s="25"/>
      <c r="GH1047" s="25"/>
      <c r="GI1047" s="25"/>
      <c r="GJ1047" s="25"/>
      <c r="GK1047" s="25"/>
      <c r="GL1047" s="25"/>
      <c r="GM1047" s="25"/>
      <c r="GN1047" s="25"/>
      <c r="GO1047" s="25"/>
      <c r="GP1047" s="25"/>
      <c r="GQ1047" s="25"/>
      <c r="GR1047" s="25"/>
      <c r="GS1047" s="25"/>
      <c r="GT1047" s="25"/>
      <c r="GU1047" s="25"/>
      <c r="GV1047" s="25"/>
      <c r="GW1047" s="25"/>
      <c r="GX1047" s="25"/>
      <c r="GY1047" s="25"/>
      <c r="GZ1047" s="25"/>
      <c r="HA1047" s="25"/>
      <c r="HB1047" s="25"/>
      <c r="HC1047" s="25"/>
      <c r="HD1047" s="25"/>
      <c r="HE1047" s="25"/>
      <c r="HF1047" s="25"/>
      <c r="HG1047" s="25"/>
      <c r="HH1047" s="25"/>
      <c r="HI1047" s="25"/>
      <c r="HJ1047" s="25"/>
      <c r="HK1047" s="25"/>
      <c r="HL1047" s="25"/>
      <c r="HM1047" s="25"/>
      <c r="HN1047" s="25"/>
      <c r="HO1047" s="25"/>
      <c r="HP1047" s="25"/>
      <c r="HQ1047" s="25"/>
      <c r="HR1047" s="25"/>
      <c r="HS1047" s="25"/>
      <c r="HT1047" s="25"/>
      <c r="HU1047" s="25"/>
      <c r="HV1047" s="25"/>
      <c r="HW1047" s="25"/>
      <c r="HX1047" s="25"/>
      <c r="HY1047" s="25"/>
      <c r="HZ1047" s="25"/>
      <c r="IA1047" s="25"/>
      <c r="IB1047" s="25"/>
      <c r="IC1047" s="25"/>
      <c r="ID1047" s="25"/>
      <c r="IE1047" s="25"/>
      <c r="IF1047" s="25"/>
      <c r="IG1047" s="25"/>
      <c r="IH1047" s="25"/>
      <c r="II1047" s="25"/>
      <c r="IJ1047" s="25"/>
      <c r="IK1047" s="25"/>
      <c r="IL1047" s="25"/>
      <c r="IM1047" s="25"/>
      <c r="IN1047" s="25"/>
      <c r="IO1047" s="25"/>
      <c r="IP1047" s="25"/>
      <c r="IQ1047" s="25"/>
      <c r="IR1047" s="25"/>
      <c r="IS1047" s="25"/>
      <c r="IT1047" s="25"/>
      <c r="IU1047" s="25"/>
      <c r="IV1047" s="25"/>
    </row>
    <row r="1048" spans="14:256"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  <c r="CA1048" s="25"/>
      <c r="CB1048" s="25"/>
      <c r="CC1048" s="25"/>
      <c r="CD1048" s="25"/>
      <c r="CE1048" s="25"/>
      <c r="CF1048" s="25"/>
      <c r="CG1048" s="25"/>
      <c r="CH1048" s="25"/>
      <c r="CI1048" s="25"/>
      <c r="CJ1048" s="25"/>
      <c r="CK1048" s="25"/>
      <c r="CL1048" s="25"/>
      <c r="CM1048" s="25"/>
      <c r="CN1048" s="25"/>
      <c r="CO1048" s="25"/>
      <c r="CP1048" s="25"/>
      <c r="CQ1048" s="25"/>
      <c r="CR1048" s="25"/>
      <c r="CS1048" s="25"/>
      <c r="CT1048" s="25"/>
      <c r="CU1048" s="25"/>
      <c r="CV1048" s="25"/>
      <c r="CW1048" s="25"/>
      <c r="CX1048" s="25"/>
      <c r="CY1048" s="25"/>
      <c r="CZ1048" s="25"/>
      <c r="DA1048" s="25"/>
      <c r="DB1048" s="25"/>
      <c r="DC1048" s="25"/>
      <c r="DD1048" s="25"/>
      <c r="DE1048" s="25"/>
      <c r="DF1048" s="25"/>
      <c r="DG1048" s="25"/>
      <c r="DH1048" s="25"/>
      <c r="DI1048" s="25"/>
      <c r="DJ1048" s="25"/>
      <c r="DK1048" s="25"/>
      <c r="DL1048" s="25"/>
      <c r="DM1048" s="25"/>
      <c r="DN1048" s="25"/>
      <c r="DO1048" s="25"/>
      <c r="DP1048" s="25"/>
      <c r="DQ1048" s="25"/>
      <c r="DR1048" s="25"/>
      <c r="DS1048" s="25"/>
      <c r="DT1048" s="25"/>
      <c r="DU1048" s="25"/>
      <c r="DV1048" s="25"/>
      <c r="DW1048" s="25"/>
      <c r="DX1048" s="25"/>
      <c r="DY1048" s="25"/>
      <c r="DZ1048" s="25"/>
      <c r="EA1048" s="25"/>
      <c r="EB1048" s="25"/>
      <c r="EC1048" s="25"/>
      <c r="ED1048" s="25"/>
      <c r="EE1048" s="25"/>
      <c r="EF1048" s="25"/>
      <c r="EG1048" s="25"/>
      <c r="EH1048" s="25"/>
      <c r="EI1048" s="25"/>
      <c r="EJ1048" s="25"/>
      <c r="EK1048" s="25"/>
      <c r="EL1048" s="25"/>
      <c r="EM1048" s="25"/>
      <c r="EN1048" s="25"/>
      <c r="EO1048" s="25"/>
      <c r="EP1048" s="25"/>
      <c r="EQ1048" s="25"/>
      <c r="ER1048" s="25"/>
      <c r="ES1048" s="25"/>
      <c r="ET1048" s="25"/>
      <c r="EU1048" s="25"/>
      <c r="EV1048" s="25"/>
      <c r="EW1048" s="25"/>
      <c r="EX1048" s="25"/>
      <c r="EY1048" s="25"/>
      <c r="EZ1048" s="25"/>
      <c r="FA1048" s="25"/>
      <c r="FB1048" s="25"/>
      <c r="FC1048" s="25"/>
      <c r="FD1048" s="25"/>
      <c r="FE1048" s="25"/>
      <c r="FF1048" s="25"/>
      <c r="FG1048" s="25"/>
      <c r="FH1048" s="25"/>
      <c r="FI1048" s="25"/>
      <c r="FJ1048" s="25"/>
      <c r="FK1048" s="25"/>
      <c r="FL1048" s="25"/>
      <c r="FM1048" s="25"/>
      <c r="FN1048" s="25"/>
      <c r="FO1048" s="25"/>
      <c r="FP1048" s="25"/>
      <c r="FQ1048" s="25"/>
      <c r="FR1048" s="25"/>
      <c r="FS1048" s="25"/>
      <c r="FT1048" s="25"/>
      <c r="FU1048" s="25"/>
      <c r="FV1048" s="25"/>
      <c r="FW1048" s="25"/>
      <c r="FX1048" s="25"/>
      <c r="FY1048" s="25"/>
      <c r="FZ1048" s="25"/>
      <c r="GA1048" s="25"/>
      <c r="GB1048" s="25"/>
      <c r="GC1048" s="25"/>
      <c r="GD1048" s="25"/>
      <c r="GE1048" s="25"/>
      <c r="GF1048" s="25"/>
      <c r="GG1048" s="25"/>
      <c r="GH1048" s="25"/>
      <c r="GI1048" s="25"/>
      <c r="GJ1048" s="25"/>
      <c r="GK1048" s="25"/>
      <c r="GL1048" s="25"/>
      <c r="GM1048" s="25"/>
      <c r="GN1048" s="25"/>
      <c r="GO1048" s="25"/>
      <c r="GP1048" s="25"/>
      <c r="GQ1048" s="25"/>
      <c r="GR1048" s="25"/>
      <c r="GS1048" s="25"/>
      <c r="GT1048" s="25"/>
      <c r="GU1048" s="25"/>
      <c r="GV1048" s="25"/>
      <c r="GW1048" s="25"/>
      <c r="GX1048" s="25"/>
      <c r="GY1048" s="25"/>
      <c r="GZ1048" s="25"/>
      <c r="HA1048" s="25"/>
      <c r="HB1048" s="25"/>
      <c r="HC1048" s="25"/>
      <c r="HD1048" s="25"/>
      <c r="HE1048" s="25"/>
      <c r="HF1048" s="25"/>
      <c r="HG1048" s="25"/>
      <c r="HH1048" s="25"/>
      <c r="HI1048" s="25"/>
      <c r="HJ1048" s="25"/>
      <c r="HK1048" s="25"/>
      <c r="HL1048" s="25"/>
      <c r="HM1048" s="25"/>
      <c r="HN1048" s="25"/>
      <c r="HO1048" s="25"/>
      <c r="HP1048" s="25"/>
      <c r="HQ1048" s="25"/>
      <c r="HR1048" s="25"/>
      <c r="HS1048" s="25"/>
      <c r="HT1048" s="25"/>
      <c r="HU1048" s="25"/>
      <c r="HV1048" s="25"/>
      <c r="HW1048" s="25"/>
      <c r="HX1048" s="25"/>
      <c r="HY1048" s="25"/>
      <c r="HZ1048" s="25"/>
      <c r="IA1048" s="25"/>
      <c r="IB1048" s="25"/>
      <c r="IC1048" s="25"/>
      <c r="ID1048" s="25"/>
      <c r="IE1048" s="25"/>
      <c r="IF1048" s="25"/>
      <c r="IG1048" s="25"/>
      <c r="IH1048" s="25"/>
      <c r="II1048" s="25"/>
      <c r="IJ1048" s="25"/>
      <c r="IK1048" s="25"/>
      <c r="IL1048" s="25"/>
      <c r="IM1048" s="25"/>
      <c r="IN1048" s="25"/>
      <c r="IO1048" s="25"/>
      <c r="IP1048" s="25"/>
      <c r="IQ1048" s="25"/>
      <c r="IR1048" s="25"/>
      <c r="IS1048" s="25"/>
      <c r="IT1048" s="25"/>
      <c r="IU1048" s="25"/>
      <c r="IV1048" s="25"/>
    </row>
    <row r="1049" spans="14:256"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  <c r="CA1049" s="25"/>
      <c r="CB1049" s="25"/>
      <c r="CC1049" s="25"/>
      <c r="CD1049" s="25"/>
      <c r="CE1049" s="25"/>
      <c r="CF1049" s="25"/>
      <c r="CG1049" s="25"/>
      <c r="CH1049" s="25"/>
      <c r="CI1049" s="25"/>
      <c r="CJ1049" s="25"/>
      <c r="CK1049" s="25"/>
      <c r="CL1049" s="25"/>
      <c r="CM1049" s="25"/>
      <c r="CN1049" s="25"/>
      <c r="CO1049" s="25"/>
      <c r="CP1049" s="25"/>
      <c r="CQ1049" s="25"/>
      <c r="CR1049" s="25"/>
      <c r="CS1049" s="25"/>
      <c r="CT1049" s="25"/>
      <c r="CU1049" s="25"/>
      <c r="CV1049" s="25"/>
      <c r="CW1049" s="25"/>
      <c r="CX1049" s="25"/>
      <c r="CY1049" s="25"/>
      <c r="CZ1049" s="25"/>
      <c r="DA1049" s="25"/>
      <c r="DB1049" s="25"/>
      <c r="DC1049" s="25"/>
      <c r="DD1049" s="25"/>
      <c r="DE1049" s="25"/>
      <c r="DF1049" s="25"/>
      <c r="DG1049" s="25"/>
      <c r="DH1049" s="25"/>
      <c r="DI1049" s="25"/>
      <c r="DJ1049" s="25"/>
      <c r="DK1049" s="25"/>
      <c r="DL1049" s="25"/>
      <c r="DM1049" s="25"/>
      <c r="DN1049" s="25"/>
      <c r="DO1049" s="25"/>
      <c r="DP1049" s="25"/>
      <c r="DQ1049" s="25"/>
      <c r="DR1049" s="25"/>
      <c r="DS1049" s="25"/>
      <c r="DT1049" s="25"/>
      <c r="DU1049" s="25"/>
      <c r="DV1049" s="25"/>
      <c r="DW1049" s="25"/>
      <c r="DX1049" s="25"/>
      <c r="DY1049" s="25"/>
      <c r="DZ1049" s="25"/>
      <c r="EA1049" s="25"/>
      <c r="EB1049" s="25"/>
      <c r="EC1049" s="25"/>
      <c r="ED1049" s="25"/>
      <c r="EE1049" s="25"/>
      <c r="EF1049" s="25"/>
      <c r="EG1049" s="25"/>
      <c r="EH1049" s="25"/>
      <c r="EI1049" s="25"/>
      <c r="EJ1049" s="25"/>
      <c r="EK1049" s="25"/>
      <c r="EL1049" s="25"/>
      <c r="EM1049" s="25"/>
      <c r="EN1049" s="25"/>
      <c r="EO1049" s="25"/>
      <c r="EP1049" s="25"/>
      <c r="EQ1049" s="25"/>
      <c r="ER1049" s="25"/>
      <c r="ES1049" s="25"/>
      <c r="ET1049" s="25"/>
      <c r="EU1049" s="25"/>
      <c r="EV1049" s="25"/>
      <c r="EW1049" s="25"/>
      <c r="EX1049" s="25"/>
      <c r="EY1049" s="25"/>
      <c r="EZ1049" s="25"/>
      <c r="FA1049" s="25"/>
      <c r="FB1049" s="25"/>
      <c r="FC1049" s="25"/>
      <c r="FD1049" s="25"/>
      <c r="FE1049" s="25"/>
      <c r="FF1049" s="25"/>
      <c r="FG1049" s="25"/>
      <c r="FH1049" s="25"/>
      <c r="FI1049" s="25"/>
      <c r="FJ1049" s="25"/>
      <c r="FK1049" s="25"/>
      <c r="FL1049" s="25"/>
      <c r="FM1049" s="25"/>
      <c r="FN1049" s="25"/>
      <c r="FO1049" s="25"/>
      <c r="FP1049" s="25"/>
      <c r="FQ1049" s="25"/>
      <c r="FR1049" s="25"/>
      <c r="FS1049" s="25"/>
      <c r="FT1049" s="25"/>
      <c r="FU1049" s="25"/>
      <c r="FV1049" s="25"/>
      <c r="FW1049" s="25"/>
      <c r="FX1049" s="25"/>
      <c r="FY1049" s="25"/>
      <c r="FZ1049" s="25"/>
      <c r="GA1049" s="25"/>
      <c r="GB1049" s="25"/>
      <c r="GC1049" s="25"/>
      <c r="GD1049" s="25"/>
      <c r="GE1049" s="25"/>
      <c r="GF1049" s="25"/>
      <c r="GG1049" s="25"/>
      <c r="GH1049" s="25"/>
      <c r="GI1049" s="25"/>
      <c r="GJ1049" s="25"/>
      <c r="GK1049" s="25"/>
      <c r="GL1049" s="25"/>
      <c r="GM1049" s="25"/>
      <c r="GN1049" s="25"/>
      <c r="GO1049" s="25"/>
      <c r="GP1049" s="25"/>
      <c r="GQ1049" s="25"/>
      <c r="GR1049" s="25"/>
      <c r="GS1049" s="25"/>
      <c r="GT1049" s="25"/>
      <c r="GU1049" s="25"/>
      <c r="GV1049" s="25"/>
      <c r="GW1049" s="25"/>
      <c r="GX1049" s="25"/>
      <c r="GY1049" s="25"/>
      <c r="GZ1049" s="25"/>
      <c r="HA1049" s="25"/>
      <c r="HB1049" s="25"/>
      <c r="HC1049" s="25"/>
      <c r="HD1049" s="25"/>
      <c r="HE1049" s="25"/>
      <c r="HF1049" s="25"/>
      <c r="HG1049" s="25"/>
      <c r="HH1049" s="25"/>
      <c r="HI1049" s="25"/>
      <c r="HJ1049" s="25"/>
      <c r="HK1049" s="25"/>
      <c r="HL1049" s="25"/>
      <c r="HM1049" s="25"/>
      <c r="HN1049" s="25"/>
      <c r="HO1049" s="25"/>
      <c r="HP1049" s="25"/>
      <c r="HQ1049" s="25"/>
      <c r="HR1049" s="25"/>
      <c r="HS1049" s="25"/>
      <c r="HT1049" s="25"/>
      <c r="HU1049" s="25"/>
      <c r="HV1049" s="25"/>
      <c r="HW1049" s="25"/>
      <c r="HX1049" s="25"/>
      <c r="HY1049" s="25"/>
      <c r="HZ1049" s="25"/>
      <c r="IA1049" s="25"/>
      <c r="IB1049" s="25"/>
      <c r="IC1049" s="25"/>
      <c r="ID1049" s="25"/>
      <c r="IE1049" s="25"/>
      <c r="IF1049" s="25"/>
      <c r="IG1049" s="25"/>
      <c r="IH1049" s="25"/>
      <c r="II1049" s="25"/>
      <c r="IJ1049" s="25"/>
      <c r="IK1049" s="25"/>
      <c r="IL1049" s="25"/>
      <c r="IM1049" s="25"/>
      <c r="IN1049" s="25"/>
      <c r="IO1049" s="25"/>
      <c r="IP1049" s="25"/>
      <c r="IQ1049" s="25"/>
      <c r="IR1049" s="25"/>
      <c r="IS1049" s="25"/>
      <c r="IT1049" s="25"/>
      <c r="IU1049" s="25"/>
      <c r="IV1049" s="25"/>
    </row>
    <row r="1050" spans="14:256"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  <c r="CA1050" s="25"/>
      <c r="CB1050" s="25"/>
      <c r="CC1050" s="25"/>
      <c r="CD1050" s="25"/>
      <c r="CE1050" s="25"/>
      <c r="CF1050" s="25"/>
      <c r="CG1050" s="25"/>
      <c r="CH1050" s="25"/>
      <c r="CI1050" s="25"/>
      <c r="CJ1050" s="25"/>
      <c r="CK1050" s="25"/>
      <c r="CL1050" s="25"/>
      <c r="CM1050" s="25"/>
      <c r="CN1050" s="25"/>
      <c r="CO1050" s="25"/>
      <c r="CP1050" s="25"/>
      <c r="CQ1050" s="25"/>
      <c r="CR1050" s="25"/>
      <c r="CS1050" s="25"/>
      <c r="CT1050" s="25"/>
      <c r="CU1050" s="25"/>
      <c r="CV1050" s="25"/>
      <c r="CW1050" s="25"/>
      <c r="CX1050" s="25"/>
      <c r="CY1050" s="25"/>
      <c r="CZ1050" s="25"/>
      <c r="DA1050" s="25"/>
      <c r="DB1050" s="25"/>
      <c r="DC1050" s="25"/>
      <c r="DD1050" s="25"/>
      <c r="DE1050" s="25"/>
      <c r="DF1050" s="25"/>
      <c r="DG1050" s="25"/>
      <c r="DH1050" s="25"/>
      <c r="DI1050" s="25"/>
      <c r="DJ1050" s="25"/>
      <c r="DK1050" s="25"/>
      <c r="DL1050" s="25"/>
      <c r="DM1050" s="25"/>
      <c r="DN1050" s="25"/>
      <c r="DO1050" s="25"/>
      <c r="DP1050" s="25"/>
      <c r="DQ1050" s="25"/>
      <c r="DR1050" s="25"/>
      <c r="DS1050" s="25"/>
      <c r="DT1050" s="25"/>
      <c r="DU1050" s="25"/>
      <c r="DV1050" s="25"/>
      <c r="DW1050" s="25"/>
      <c r="DX1050" s="25"/>
      <c r="DY1050" s="25"/>
      <c r="DZ1050" s="25"/>
      <c r="EA1050" s="25"/>
      <c r="EB1050" s="25"/>
      <c r="EC1050" s="25"/>
      <c r="ED1050" s="25"/>
      <c r="EE1050" s="25"/>
      <c r="EF1050" s="25"/>
      <c r="EG1050" s="25"/>
      <c r="EH1050" s="25"/>
      <c r="EI1050" s="25"/>
      <c r="EJ1050" s="25"/>
      <c r="EK1050" s="25"/>
      <c r="EL1050" s="25"/>
      <c r="EM1050" s="25"/>
      <c r="EN1050" s="25"/>
      <c r="EO1050" s="25"/>
      <c r="EP1050" s="25"/>
      <c r="EQ1050" s="25"/>
      <c r="ER1050" s="25"/>
      <c r="ES1050" s="25"/>
      <c r="ET1050" s="25"/>
      <c r="EU1050" s="25"/>
      <c r="EV1050" s="25"/>
      <c r="EW1050" s="25"/>
      <c r="EX1050" s="25"/>
      <c r="EY1050" s="25"/>
      <c r="EZ1050" s="25"/>
      <c r="FA1050" s="25"/>
      <c r="FB1050" s="25"/>
      <c r="FC1050" s="25"/>
      <c r="FD1050" s="25"/>
      <c r="FE1050" s="25"/>
      <c r="FF1050" s="25"/>
      <c r="FG1050" s="25"/>
      <c r="FH1050" s="25"/>
      <c r="FI1050" s="25"/>
      <c r="FJ1050" s="25"/>
      <c r="FK1050" s="25"/>
      <c r="FL1050" s="25"/>
      <c r="FM1050" s="25"/>
      <c r="FN1050" s="25"/>
      <c r="FO1050" s="25"/>
      <c r="FP1050" s="25"/>
      <c r="FQ1050" s="25"/>
      <c r="FR1050" s="25"/>
      <c r="FS1050" s="25"/>
      <c r="FT1050" s="25"/>
      <c r="FU1050" s="25"/>
      <c r="FV1050" s="25"/>
      <c r="FW1050" s="25"/>
      <c r="FX1050" s="25"/>
      <c r="FY1050" s="25"/>
      <c r="FZ1050" s="25"/>
      <c r="GA1050" s="25"/>
      <c r="GB1050" s="25"/>
      <c r="GC1050" s="25"/>
      <c r="GD1050" s="25"/>
      <c r="GE1050" s="25"/>
      <c r="GF1050" s="25"/>
      <c r="GG1050" s="25"/>
      <c r="GH1050" s="25"/>
      <c r="GI1050" s="25"/>
      <c r="GJ1050" s="25"/>
      <c r="GK1050" s="25"/>
      <c r="GL1050" s="25"/>
      <c r="GM1050" s="25"/>
      <c r="GN1050" s="25"/>
      <c r="GO1050" s="25"/>
      <c r="GP1050" s="25"/>
      <c r="GQ1050" s="25"/>
      <c r="GR1050" s="25"/>
      <c r="GS1050" s="25"/>
      <c r="GT1050" s="25"/>
      <c r="GU1050" s="25"/>
      <c r="GV1050" s="25"/>
      <c r="GW1050" s="25"/>
      <c r="GX1050" s="25"/>
      <c r="GY1050" s="25"/>
      <c r="GZ1050" s="25"/>
      <c r="HA1050" s="25"/>
      <c r="HB1050" s="25"/>
      <c r="HC1050" s="25"/>
      <c r="HD1050" s="25"/>
      <c r="HE1050" s="25"/>
      <c r="HF1050" s="25"/>
      <c r="HG1050" s="25"/>
      <c r="HH1050" s="25"/>
      <c r="HI1050" s="25"/>
      <c r="HJ1050" s="25"/>
      <c r="HK1050" s="25"/>
      <c r="HL1050" s="25"/>
      <c r="HM1050" s="25"/>
      <c r="HN1050" s="25"/>
      <c r="HO1050" s="25"/>
      <c r="HP1050" s="25"/>
      <c r="HQ1050" s="25"/>
      <c r="HR1050" s="25"/>
      <c r="HS1050" s="25"/>
      <c r="HT1050" s="25"/>
      <c r="HU1050" s="25"/>
      <c r="HV1050" s="25"/>
      <c r="HW1050" s="25"/>
      <c r="HX1050" s="25"/>
      <c r="HY1050" s="25"/>
      <c r="HZ1050" s="25"/>
      <c r="IA1050" s="25"/>
      <c r="IB1050" s="25"/>
      <c r="IC1050" s="25"/>
      <c r="ID1050" s="25"/>
      <c r="IE1050" s="25"/>
      <c r="IF1050" s="25"/>
      <c r="IG1050" s="25"/>
      <c r="IH1050" s="25"/>
      <c r="II1050" s="25"/>
      <c r="IJ1050" s="25"/>
      <c r="IK1050" s="25"/>
      <c r="IL1050" s="25"/>
      <c r="IM1050" s="25"/>
      <c r="IN1050" s="25"/>
      <c r="IO1050" s="25"/>
      <c r="IP1050" s="25"/>
      <c r="IQ1050" s="25"/>
      <c r="IR1050" s="25"/>
      <c r="IS1050" s="25"/>
      <c r="IT1050" s="25"/>
      <c r="IU1050" s="25"/>
      <c r="IV1050" s="25"/>
    </row>
    <row r="1051" spans="14:256"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  <c r="CA1051" s="25"/>
      <c r="CB1051" s="25"/>
      <c r="CC1051" s="25"/>
      <c r="CD1051" s="25"/>
      <c r="CE1051" s="25"/>
      <c r="CF1051" s="25"/>
      <c r="CG1051" s="25"/>
      <c r="CH1051" s="25"/>
      <c r="CI1051" s="25"/>
      <c r="CJ1051" s="25"/>
      <c r="CK1051" s="25"/>
      <c r="CL1051" s="25"/>
      <c r="CM1051" s="25"/>
      <c r="CN1051" s="25"/>
      <c r="CO1051" s="25"/>
      <c r="CP1051" s="25"/>
      <c r="CQ1051" s="25"/>
      <c r="CR1051" s="25"/>
      <c r="CS1051" s="25"/>
      <c r="CT1051" s="25"/>
      <c r="CU1051" s="25"/>
      <c r="CV1051" s="25"/>
      <c r="CW1051" s="25"/>
      <c r="CX1051" s="25"/>
      <c r="CY1051" s="25"/>
      <c r="CZ1051" s="25"/>
      <c r="DA1051" s="25"/>
      <c r="DB1051" s="25"/>
      <c r="DC1051" s="25"/>
      <c r="DD1051" s="25"/>
      <c r="DE1051" s="25"/>
      <c r="DF1051" s="25"/>
      <c r="DG1051" s="25"/>
      <c r="DH1051" s="25"/>
      <c r="DI1051" s="25"/>
      <c r="DJ1051" s="25"/>
      <c r="DK1051" s="25"/>
      <c r="DL1051" s="25"/>
      <c r="DM1051" s="25"/>
      <c r="DN1051" s="25"/>
      <c r="DO1051" s="25"/>
      <c r="DP1051" s="25"/>
      <c r="DQ1051" s="25"/>
      <c r="DR1051" s="25"/>
      <c r="DS1051" s="25"/>
      <c r="DT1051" s="25"/>
      <c r="DU1051" s="25"/>
      <c r="DV1051" s="25"/>
      <c r="DW1051" s="25"/>
      <c r="DX1051" s="25"/>
      <c r="DY1051" s="25"/>
      <c r="DZ1051" s="25"/>
      <c r="EA1051" s="25"/>
      <c r="EB1051" s="25"/>
      <c r="EC1051" s="25"/>
      <c r="ED1051" s="25"/>
      <c r="EE1051" s="25"/>
      <c r="EF1051" s="25"/>
      <c r="EG1051" s="25"/>
      <c r="EH1051" s="25"/>
      <c r="EI1051" s="25"/>
      <c r="EJ1051" s="25"/>
      <c r="EK1051" s="25"/>
      <c r="EL1051" s="25"/>
      <c r="EM1051" s="25"/>
      <c r="EN1051" s="25"/>
      <c r="EO1051" s="25"/>
      <c r="EP1051" s="25"/>
      <c r="EQ1051" s="25"/>
      <c r="ER1051" s="25"/>
      <c r="ES1051" s="25"/>
      <c r="ET1051" s="25"/>
      <c r="EU1051" s="25"/>
      <c r="EV1051" s="25"/>
      <c r="EW1051" s="25"/>
      <c r="EX1051" s="25"/>
      <c r="EY1051" s="25"/>
      <c r="EZ1051" s="25"/>
      <c r="FA1051" s="25"/>
      <c r="FB1051" s="25"/>
      <c r="FC1051" s="25"/>
      <c r="FD1051" s="25"/>
      <c r="FE1051" s="25"/>
      <c r="FF1051" s="25"/>
      <c r="FG1051" s="25"/>
      <c r="FH1051" s="25"/>
      <c r="FI1051" s="25"/>
      <c r="FJ1051" s="25"/>
      <c r="FK1051" s="25"/>
      <c r="FL1051" s="25"/>
      <c r="FM1051" s="25"/>
      <c r="FN1051" s="25"/>
      <c r="FO1051" s="25"/>
      <c r="FP1051" s="25"/>
      <c r="FQ1051" s="25"/>
      <c r="FR1051" s="25"/>
      <c r="FS1051" s="25"/>
      <c r="FT1051" s="25"/>
      <c r="FU1051" s="25"/>
      <c r="FV1051" s="25"/>
      <c r="FW1051" s="25"/>
      <c r="FX1051" s="25"/>
      <c r="FY1051" s="25"/>
      <c r="FZ1051" s="25"/>
      <c r="GA1051" s="25"/>
      <c r="GB1051" s="25"/>
      <c r="GC1051" s="25"/>
      <c r="GD1051" s="25"/>
      <c r="GE1051" s="25"/>
      <c r="GF1051" s="25"/>
      <c r="GG1051" s="25"/>
      <c r="GH1051" s="25"/>
      <c r="GI1051" s="25"/>
      <c r="GJ1051" s="25"/>
      <c r="GK1051" s="25"/>
      <c r="GL1051" s="25"/>
      <c r="GM1051" s="25"/>
      <c r="GN1051" s="25"/>
      <c r="GO1051" s="25"/>
      <c r="GP1051" s="25"/>
      <c r="GQ1051" s="25"/>
      <c r="GR1051" s="25"/>
      <c r="GS1051" s="25"/>
      <c r="GT1051" s="25"/>
      <c r="GU1051" s="25"/>
      <c r="GV1051" s="25"/>
      <c r="GW1051" s="25"/>
      <c r="GX1051" s="25"/>
      <c r="GY1051" s="25"/>
      <c r="GZ1051" s="25"/>
      <c r="HA1051" s="25"/>
      <c r="HB1051" s="25"/>
      <c r="HC1051" s="25"/>
      <c r="HD1051" s="25"/>
      <c r="HE1051" s="25"/>
      <c r="HF1051" s="25"/>
      <c r="HG1051" s="25"/>
      <c r="HH1051" s="25"/>
      <c r="HI1051" s="25"/>
      <c r="HJ1051" s="25"/>
      <c r="HK1051" s="25"/>
      <c r="HL1051" s="25"/>
      <c r="HM1051" s="25"/>
      <c r="HN1051" s="25"/>
      <c r="HO1051" s="25"/>
      <c r="HP1051" s="25"/>
      <c r="HQ1051" s="25"/>
      <c r="HR1051" s="25"/>
      <c r="HS1051" s="25"/>
      <c r="HT1051" s="25"/>
      <c r="HU1051" s="25"/>
      <c r="HV1051" s="25"/>
      <c r="HW1051" s="25"/>
      <c r="HX1051" s="25"/>
      <c r="HY1051" s="25"/>
      <c r="HZ1051" s="25"/>
      <c r="IA1051" s="25"/>
      <c r="IB1051" s="25"/>
      <c r="IC1051" s="25"/>
      <c r="ID1051" s="25"/>
      <c r="IE1051" s="25"/>
      <c r="IF1051" s="25"/>
      <c r="IG1051" s="25"/>
      <c r="IH1051" s="25"/>
      <c r="II1051" s="25"/>
      <c r="IJ1051" s="25"/>
      <c r="IK1051" s="25"/>
      <c r="IL1051" s="25"/>
      <c r="IM1051" s="25"/>
      <c r="IN1051" s="25"/>
      <c r="IO1051" s="25"/>
      <c r="IP1051" s="25"/>
      <c r="IQ1051" s="25"/>
      <c r="IR1051" s="25"/>
      <c r="IS1051" s="25"/>
      <c r="IT1051" s="25"/>
      <c r="IU1051" s="25"/>
      <c r="IV1051" s="25"/>
    </row>
    <row r="1052" spans="14:256"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  <c r="CA1052" s="25"/>
      <c r="CB1052" s="25"/>
      <c r="CC1052" s="25"/>
      <c r="CD1052" s="25"/>
      <c r="CE1052" s="25"/>
      <c r="CF1052" s="25"/>
      <c r="CG1052" s="25"/>
      <c r="CH1052" s="25"/>
      <c r="CI1052" s="25"/>
      <c r="CJ1052" s="25"/>
      <c r="CK1052" s="25"/>
      <c r="CL1052" s="25"/>
      <c r="CM1052" s="25"/>
      <c r="CN1052" s="25"/>
      <c r="CO1052" s="25"/>
      <c r="CP1052" s="25"/>
      <c r="CQ1052" s="25"/>
      <c r="CR1052" s="25"/>
      <c r="CS1052" s="25"/>
      <c r="CT1052" s="25"/>
      <c r="CU1052" s="25"/>
      <c r="CV1052" s="25"/>
      <c r="CW1052" s="25"/>
      <c r="CX1052" s="25"/>
      <c r="CY1052" s="25"/>
      <c r="CZ1052" s="25"/>
      <c r="DA1052" s="25"/>
      <c r="DB1052" s="25"/>
      <c r="DC1052" s="25"/>
      <c r="DD1052" s="25"/>
      <c r="DE1052" s="25"/>
      <c r="DF1052" s="25"/>
      <c r="DG1052" s="25"/>
      <c r="DH1052" s="25"/>
      <c r="DI1052" s="25"/>
      <c r="DJ1052" s="25"/>
      <c r="DK1052" s="25"/>
      <c r="DL1052" s="25"/>
      <c r="DM1052" s="25"/>
      <c r="DN1052" s="25"/>
      <c r="DO1052" s="25"/>
      <c r="DP1052" s="25"/>
      <c r="DQ1052" s="25"/>
      <c r="DR1052" s="25"/>
      <c r="DS1052" s="25"/>
      <c r="DT1052" s="25"/>
      <c r="DU1052" s="25"/>
      <c r="DV1052" s="25"/>
      <c r="DW1052" s="25"/>
      <c r="DX1052" s="25"/>
      <c r="DY1052" s="25"/>
      <c r="DZ1052" s="25"/>
      <c r="EA1052" s="25"/>
      <c r="EB1052" s="25"/>
      <c r="EC1052" s="25"/>
      <c r="ED1052" s="25"/>
      <c r="EE1052" s="25"/>
      <c r="EF1052" s="25"/>
      <c r="EG1052" s="25"/>
      <c r="EH1052" s="25"/>
      <c r="EI1052" s="25"/>
      <c r="EJ1052" s="25"/>
      <c r="EK1052" s="25"/>
      <c r="EL1052" s="25"/>
      <c r="EM1052" s="25"/>
      <c r="EN1052" s="25"/>
      <c r="EO1052" s="25"/>
      <c r="EP1052" s="25"/>
      <c r="EQ1052" s="25"/>
      <c r="ER1052" s="25"/>
      <c r="ES1052" s="25"/>
      <c r="ET1052" s="25"/>
      <c r="EU1052" s="25"/>
      <c r="EV1052" s="25"/>
      <c r="EW1052" s="25"/>
      <c r="EX1052" s="25"/>
      <c r="EY1052" s="25"/>
      <c r="EZ1052" s="25"/>
      <c r="FA1052" s="25"/>
      <c r="FB1052" s="25"/>
      <c r="FC1052" s="25"/>
      <c r="FD1052" s="25"/>
      <c r="FE1052" s="25"/>
      <c r="FF1052" s="25"/>
      <c r="FG1052" s="25"/>
      <c r="FH1052" s="25"/>
      <c r="FI1052" s="25"/>
      <c r="FJ1052" s="25"/>
      <c r="FK1052" s="25"/>
      <c r="FL1052" s="25"/>
      <c r="FM1052" s="25"/>
      <c r="FN1052" s="25"/>
      <c r="FO1052" s="25"/>
      <c r="FP1052" s="25"/>
      <c r="FQ1052" s="25"/>
      <c r="FR1052" s="25"/>
      <c r="FS1052" s="25"/>
      <c r="FT1052" s="25"/>
      <c r="FU1052" s="25"/>
      <c r="FV1052" s="25"/>
      <c r="FW1052" s="25"/>
      <c r="FX1052" s="25"/>
      <c r="FY1052" s="25"/>
      <c r="FZ1052" s="25"/>
      <c r="GA1052" s="25"/>
      <c r="GB1052" s="25"/>
      <c r="GC1052" s="25"/>
      <c r="GD1052" s="25"/>
      <c r="GE1052" s="25"/>
      <c r="GF1052" s="25"/>
      <c r="GG1052" s="25"/>
      <c r="GH1052" s="25"/>
      <c r="GI1052" s="25"/>
      <c r="GJ1052" s="25"/>
      <c r="GK1052" s="25"/>
      <c r="GL1052" s="25"/>
      <c r="GM1052" s="25"/>
      <c r="GN1052" s="25"/>
      <c r="GO1052" s="25"/>
      <c r="GP1052" s="25"/>
      <c r="GQ1052" s="25"/>
      <c r="GR1052" s="25"/>
      <c r="GS1052" s="25"/>
      <c r="GT1052" s="25"/>
      <c r="GU1052" s="25"/>
      <c r="GV1052" s="25"/>
      <c r="GW1052" s="25"/>
      <c r="GX1052" s="25"/>
      <c r="GY1052" s="25"/>
      <c r="GZ1052" s="25"/>
      <c r="HA1052" s="25"/>
      <c r="HB1052" s="25"/>
      <c r="HC1052" s="25"/>
      <c r="HD1052" s="25"/>
      <c r="HE1052" s="25"/>
      <c r="HF1052" s="25"/>
      <c r="HG1052" s="25"/>
      <c r="HH1052" s="25"/>
      <c r="HI1052" s="25"/>
      <c r="HJ1052" s="25"/>
      <c r="HK1052" s="25"/>
      <c r="HL1052" s="25"/>
      <c r="HM1052" s="25"/>
      <c r="HN1052" s="25"/>
      <c r="HO1052" s="25"/>
      <c r="HP1052" s="25"/>
      <c r="HQ1052" s="25"/>
      <c r="HR1052" s="25"/>
      <c r="HS1052" s="25"/>
      <c r="HT1052" s="25"/>
      <c r="HU1052" s="25"/>
      <c r="HV1052" s="25"/>
      <c r="HW1052" s="25"/>
      <c r="HX1052" s="25"/>
      <c r="HY1052" s="25"/>
      <c r="HZ1052" s="25"/>
      <c r="IA1052" s="25"/>
      <c r="IB1052" s="25"/>
      <c r="IC1052" s="25"/>
      <c r="ID1052" s="25"/>
      <c r="IE1052" s="25"/>
      <c r="IF1052" s="25"/>
      <c r="IG1052" s="25"/>
      <c r="IH1052" s="25"/>
      <c r="II1052" s="25"/>
      <c r="IJ1052" s="25"/>
      <c r="IK1052" s="25"/>
      <c r="IL1052" s="25"/>
      <c r="IM1052" s="25"/>
      <c r="IN1052" s="25"/>
      <c r="IO1052" s="25"/>
      <c r="IP1052" s="25"/>
      <c r="IQ1052" s="25"/>
      <c r="IR1052" s="25"/>
      <c r="IS1052" s="25"/>
      <c r="IT1052" s="25"/>
      <c r="IU1052" s="25"/>
      <c r="IV1052" s="25"/>
    </row>
    <row r="1053" spans="14:256"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  <c r="CA1053" s="25"/>
      <c r="CB1053" s="25"/>
      <c r="CC1053" s="25"/>
      <c r="CD1053" s="25"/>
      <c r="CE1053" s="25"/>
      <c r="CF1053" s="25"/>
      <c r="CG1053" s="25"/>
      <c r="CH1053" s="25"/>
      <c r="CI1053" s="25"/>
      <c r="CJ1053" s="25"/>
      <c r="CK1053" s="25"/>
      <c r="CL1053" s="25"/>
      <c r="CM1053" s="25"/>
      <c r="CN1053" s="25"/>
      <c r="CO1053" s="25"/>
      <c r="CP1053" s="25"/>
      <c r="CQ1053" s="25"/>
      <c r="CR1053" s="25"/>
      <c r="CS1053" s="25"/>
      <c r="CT1053" s="25"/>
      <c r="CU1053" s="25"/>
      <c r="CV1053" s="25"/>
      <c r="CW1053" s="25"/>
      <c r="CX1053" s="25"/>
      <c r="CY1053" s="25"/>
      <c r="CZ1053" s="25"/>
      <c r="DA1053" s="25"/>
      <c r="DB1053" s="25"/>
      <c r="DC1053" s="25"/>
      <c r="DD1053" s="25"/>
      <c r="DE1053" s="25"/>
      <c r="DF1053" s="25"/>
      <c r="DG1053" s="25"/>
      <c r="DH1053" s="25"/>
      <c r="DI1053" s="25"/>
      <c r="DJ1053" s="25"/>
      <c r="DK1053" s="25"/>
      <c r="DL1053" s="25"/>
      <c r="DM1053" s="25"/>
      <c r="DN1053" s="25"/>
      <c r="DO1053" s="25"/>
      <c r="DP1053" s="25"/>
      <c r="DQ1053" s="25"/>
      <c r="DR1053" s="25"/>
      <c r="DS1053" s="25"/>
      <c r="DT1053" s="25"/>
      <c r="DU1053" s="25"/>
      <c r="DV1053" s="25"/>
      <c r="DW1053" s="25"/>
      <c r="DX1053" s="25"/>
      <c r="DY1053" s="25"/>
      <c r="DZ1053" s="25"/>
      <c r="EA1053" s="25"/>
      <c r="EB1053" s="25"/>
      <c r="EC1053" s="25"/>
      <c r="ED1053" s="25"/>
      <c r="EE1053" s="25"/>
      <c r="EF1053" s="25"/>
      <c r="EG1053" s="25"/>
      <c r="EH1053" s="25"/>
      <c r="EI1053" s="25"/>
      <c r="EJ1053" s="25"/>
      <c r="EK1053" s="25"/>
      <c r="EL1053" s="25"/>
      <c r="EM1053" s="25"/>
      <c r="EN1053" s="25"/>
      <c r="EO1053" s="25"/>
      <c r="EP1053" s="25"/>
      <c r="EQ1053" s="25"/>
      <c r="ER1053" s="25"/>
      <c r="ES1053" s="25"/>
      <c r="ET1053" s="25"/>
      <c r="EU1053" s="25"/>
      <c r="EV1053" s="25"/>
      <c r="EW1053" s="25"/>
      <c r="EX1053" s="25"/>
      <c r="EY1053" s="25"/>
      <c r="EZ1053" s="25"/>
      <c r="FA1053" s="25"/>
      <c r="FB1053" s="25"/>
      <c r="FC1053" s="25"/>
      <c r="FD1053" s="25"/>
      <c r="FE1053" s="25"/>
      <c r="FF1053" s="25"/>
      <c r="FG1053" s="25"/>
      <c r="FH1053" s="25"/>
      <c r="FI1053" s="25"/>
      <c r="FJ1053" s="25"/>
      <c r="FK1053" s="25"/>
      <c r="FL1053" s="25"/>
      <c r="FM1053" s="25"/>
      <c r="FN1053" s="25"/>
      <c r="FO1053" s="25"/>
      <c r="FP1053" s="25"/>
      <c r="FQ1053" s="25"/>
      <c r="FR1053" s="25"/>
      <c r="FS1053" s="25"/>
      <c r="FT1053" s="25"/>
      <c r="FU1053" s="25"/>
      <c r="FV1053" s="25"/>
      <c r="FW1053" s="25"/>
      <c r="FX1053" s="25"/>
      <c r="FY1053" s="25"/>
      <c r="FZ1053" s="25"/>
      <c r="GA1053" s="25"/>
      <c r="GB1053" s="25"/>
      <c r="GC1053" s="25"/>
      <c r="GD1053" s="25"/>
      <c r="GE1053" s="25"/>
      <c r="GF1053" s="25"/>
      <c r="GG1053" s="25"/>
      <c r="GH1053" s="25"/>
      <c r="GI1053" s="25"/>
      <c r="GJ1053" s="25"/>
      <c r="GK1053" s="25"/>
      <c r="GL1053" s="25"/>
      <c r="GM1053" s="25"/>
      <c r="GN1053" s="25"/>
      <c r="GO1053" s="25"/>
      <c r="GP1053" s="25"/>
      <c r="GQ1053" s="25"/>
      <c r="GR1053" s="25"/>
      <c r="GS1053" s="25"/>
      <c r="GT1053" s="25"/>
      <c r="GU1053" s="25"/>
      <c r="GV1053" s="25"/>
      <c r="GW1053" s="25"/>
      <c r="GX1053" s="25"/>
      <c r="GY1053" s="25"/>
      <c r="GZ1053" s="25"/>
      <c r="HA1053" s="25"/>
      <c r="HB1053" s="25"/>
      <c r="HC1053" s="25"/>
      <c r="HD1053" s="25"/>
      <c r="HE1053" s="25"/>
      <c r="HF1053" s="25"/>
      <c r="HG1053" s="25"/>
      <c r="HH1053" s="25"/>
      <c r="HI1053" s="25"/>
      <c r="HJ1053" s="25"/>
      <c r="HK1053" s="25"/>
      <c r="HL1053" s="25"/>
      <c r="HM1053" s="25"/>
      <c r="HN1053" s="25"/>
      <c r="HO1053" s="25"/>
      <c r="HP1053" s="25"/>
      <c r="HQ1053" s="25"/>
      <c r="HR1053" s="25"/>
      <c r="HS1053" s="25"/>
      <c r="HT1053" s="25"/>
      <c r="HU1053" s="25"/>
      <c r="HV1053" s="25"/>
      <c r="HW1053" s="25"/>
      <c r="HX1053" s="25"/>
      <c r="HY1053" s="25"/>
      <c r="HZ1053" s="25"/>
      <c r="IA1053" s="25"/>
      <c r="IB1053" s="25"/>
      <c r="IC1053" s="25"/>
      <c r="ID1053" s="25"/>
      <c r="IE1053" s="25"/>
      <c r="IF1053" s="25"/>
      <c r="IG1053" s="25"/>
      <c r="IH1053" s="25"/>
      <c r="II1053" s="25"/>
      <c r="IJ1053" s="25"/>
      <c r="IK1053" s="25"/>
      <c r="IL1053" s="25"/>
      <c r="IM1053" s="25"/>
      <c r="IN1053" s="25"/>
      <c r="IO1053" s="25"/>
      <c r="IP1053" s="25"/>
      <c r="IQ1053" s="25"/>
      <c r="IR1053" s="25"/>
      <c r="IS1053" s="25"/>
      <c r="IT1053" s="25"/>
      <c r="IU1053" s="25"/>
      <c r="IV1053" s="25"/>
    </row>
    <row r="1054" spans="14:256"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  <c r="CA1054" s="25"/>
      <c r="CB1054" s="25"/>
      <c r="CC1054" s="25"/>
      <c r="CD1054" s="25"/>
      <c r="CE1054" s="25"/>
      <c r="CF1054" s="25"/>
      <c r="CG1054" s="25"/>
      <c r="CH1054" s="25"/>
      <c r="CI1054" s="25"/>
      <c r="CJ1054" s="25"/>
      <c r="CK1054" s="25"/>
      <c r="CL1054" s="25"/>
      <c r="CM1054" s="25"/>
      <c r="CN1054" s="25"/>
      <c r="CO1054" s="25"/>
      <c r="CP1054" s="25"/>
      <c r="CQ1054" s="25"/>
      <c r="CR1054" s="25"/>
      <c r="CS1054" s="25"/>
      <c r="CT1054" s="25"/>
      <c r="CU1054" s="25"/>
      <c r="CV1054" s="25"/>
      <c r="CW1054" s="25"/>
      <c r="CX1054" s="25"/>
      <c r="CY1054" s="25"/>
      <c r="CZ1054" s="25"/>
      <c r="DA1054" s="25"/>
      <c r="DB1054" s="25"/>
      <c r="DC1054" s="25"/>
      <c r="DD1054" s="25"/>
      <c r="DE1054" s="25"/>
      <c r="DF1054" s="25"/>
      <c r="DG1054" s="25"/>
      <c r="DH1054" s="25"/>
      <c r="DI1054" s="25"/>
      <c r="DJ1054" s="25"/>
      <c r="DK1054" s="25"/>
      <c r="DL1054" s="25"/>
      <c r="DM1054" s="25"/>
      <c r="DN1054" s="25"/>
      <c r="DO1054" s="25"/>
      <c r="DP1054" s="25"/>
      <c r="DQ1054" s="25"/>
      <c r="DR1054" s="25"/>
      <c r="DS1054" s="25"/>
      <c r="DT1054" s="25"/>
      <c r="DU1054" s="25"/>
      <c r="DV1054" s="25"/>
      <c r="DW1054" s="25"/>
      <c r="DX1054" s="25"/>
      <c r="DY1054" s="25"/>
      <c r="DZ1054" s="25"/>
      <c r="EA1054" s="25"/>
      <c r="EB1054" s="25"/>
      <c r="EC1054" s="25"/>
      <c r="ED1054" s="25"/>
      <c r="EE1054" s="25"/>
      <c r="EF1054" s="25"/>
      <c r="EG1054" s="25"/>
      <c r="EH1054" s="25"/>
      <c r="EI1054" s="25"/>
      <c r="EJ1054" s="25"/>
      <c r="EK1054" s="25"/>
      <c r="EL1054" s="25"/>
      <c r="EM1054" s="25"/>
      <c r="EN1054" s="25"/>
      <c r="EO1054" s="25"/>
      <c r="EP1054" s="25"/>
      <c r="EQ1054" s="25"/>
      <c r="ER1054" s="25"/>
      <c r="ES1054" s="25"/>
      <c r="ET1054" s="25"/>
      <c r="EU1054" s="25"/>
      <c r="EV1054" s="25"/>
      <c r="EW1054" s="25"/>
      <c r="EX1054" s="25"/>
      <c r="EY1054" s="25"/>
      <c r="EZ1054" s="25"/>
      <c r="FA1054" s="25"/>
      <c r="FB1054" s="25"/>
      <c r="FC1054" s="25"/>
      <c r="FD1054" s="25"/>
      <c r="FE1054" s="25"/>
      <c r="FF1054" s="25"/>
      <c r="FG1054" s="25"/>
      <c r="FH1054" s="25"/>
      <c r="FI1054" s="25"/>
      <c r="FJ1054" s="25"/>
      <c r="FK1054" s="25"/>
      <c r="FL1054" s="25"/>
      <c r="FM1054" s="25"/>
      <c r="FN1054" s="25"/>
      <c r="FO1054" s="25"/>
      <c r="FP1054" s="25"/>
      <c r="FQ1054" s="25"/>
      <c r="FR1054" s="25"/>
      <c r="FS1054" s="25"/>
      <c r="FT1054" s="25"/>
      <c r="FU1054" s="25"/>
      <c r="FV1054" s="25"/>
      <c r="FW1054" s="25"/>
      <c r="FX1054" s="25"/>
      <c r="FY1054" s="25"/>
      <c r="FZ1054" s="25"/>
      <c r="GA1054" s="25"/>
      <c r="GB1054" s="25"/>
      <c r="GC1054" s="25"/>
      <c r="GD1054" s="25"/>
      <c r="GE1054" s="25"/>
      <c r="GF1054" s="25"/>
      <c r="GG1054" s="25"/>
      <c r="GH1054" s="25"/>
      <c r="GI1054" s="25"/>
      <c r="GJ1054" s="25"/>
      <c r="GK1054" s="25"/>
      <c r="GL1054" s="25"/>
      <c r="GM1054" s="25"/>
      <c r="GN1054" s="25"/>
      <c r="GO1054" s="25"/>
      <c r="GP1054" s="25"/>
      <c r="GQ1054" s="25"/>
      <c r="GR1054" s="25"/>
      <c r="GS1054" s="25"/>
      <c r="GT1054" s="25"/>
      <c r="GU1054" s="25"/>
      <c r="GV1054" s="25"/>
      <c r="GW1054" s="25"/>
      <c r="GX1054" s="25"/>
      <c r="GY1054" s="25"/>
      <c r="GZ1054" s="25"/>
      <c r="HA1054" s="25"/>
      <c r="HB1054" s="25"/>
      <c r="HC1054" s="25"/>
      <c r="HD1054" s="25"/>
      <c r="HE1054" s="25"/>
      <c r="HF1054" s="25"/>
      <c r="HG1054" s="25"/>
      <c r="HH1054" s="25"/>
      <c r="HI1054" s="25"/>
      <c r="HJ1054" s="25"/>
      <c r="HK1054" s="25"/>
      <c r="HL1054" s="25"/>
      <c r="HM1054" s="25"/>
      <c r="HN1054" s="25"/>
      <c r="HO1054" s="25"/>
      <c r="HP1054" s="25"/>
      <c r="HQ1054" s="25"/>
      <c r="HR1054" s="25"/>
      <c r="HS1054" s="25"/>
      <c r="HT1054" s="25"/>
      <c r="HU1054" s="25"/>
      <c r="HV1054" s="25"/>
      <c r="HW1054" s="25"/>
      <c r="HX1054" s="25"/>
      <c r="HY1054" s="25"/>
      <c r="HZ1054" s="25"/>
      <c r="IA1054" s="25"/>
      <c r="IB1054" s="25"/>
      <c r="IC1054" s="25"/>
      <c r="ID1054" s="25"/>
      <c r="IE1054" s="25"/>
      <c r="IF1054" s="25"/>
      <c r="IG1054" s="25"/>
      <c r="IH1054" s="25"/>
      <c r="II1054" s="25"/>
      <c r="IJ1054" s="25"/>
      <c r="IK1054" s="25"/>
      <c r="IL1054" s="25"/>
      <c r="IM1054" s="25"/>
      <c r="IN1054" s="25"/>
      <c r="IO1054" s="25"/>
      <c r="IP1054" s="25"/>
      <c r="IQ1054" s="25"/>
      <c r="IR1054" s="25"/>
      <c r="IS1054" s="25"/>
      <c r="IT1054" s="25"/>
      <c r="IU1054" s="25"/>
      <c r="IV1054" s="25"/>
    </row>
    <row r="1055" spans="14:256"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  <c r="CA1055" s="25"/>
      <c r="CB1055" s="25"/>
      <c r="CC1055" s="25"/>
      <c r="CD1055" s="25"/>
      <c r="CE1055" s="25"/>
      <c r="CF1055" s="25"/>
      <c r="CG1055" s="25"/>
      <c r="CH1055" s="25"/>
      <c r="CI1055" s="25"/>
      <c r="CJ1055" s="25"/>
      <c r="CK1055" s="25"/>
      <c r="CL1055" s="25"/>
      <c r="CM1055" s="25"/>
      <c r="CN1055" s="25"/>
      <c r="CO1055" s="25"/>
      <c r="CP1055" s="25"/>
      <c r="CQ1055" s="25"/>
      <c r="CR1055" s="25"/>
      <c r="CS1055" s="25"/>
      <c r="CT1055" s="25"/>
      <c r="CU1055" s="25"/>
      <c r="CV1055" s="25"/>
      <c r="CW1055" s="25"/>
      <c r="CX1055" s="25"/>
      <c r="CY1055" s="25"/>
      <c r="CZ1055" s="25"/>
      <c r="DA1055" s="25"/>
      <c r="DB1055" s="25"/>
      <c r="DC1055" s="25"/>
      <c r="DD1055" s="25"/>
      <c r="DE1055" s="25"/>
      <c r="DF1055" s="25"/>
      <c r="DG1055" s="25"/>
      <c r="DH1055" s="25"/>
      <c r="DI1055" s="25"/>
      <c r="DJ1055" s="25"/>
      <c r="DK1055" s="25"/>
      <c r="DL1055" s="25"/>
      <c r="DM1055" s="25"/>
      <c r="DN1055" s="25"/>
      <c r="DO1055" s="25"/>
      <c r="DP1055" s="25"/>
      <c r="DQ1055" s="25"/>
      <c r="DR1055" s="25"/>
      <c r="DS1055" s="25"/>
      <c r="DT1055" s="25"/>
      <c r="DU1055" s="25"/>
      <c r="DV1055" s="25"/>
      <c r="DW1055" s="25"/>
      <c r="DX1055" s="25"/>
      <c r="DY1055" s="25"/>
      <c r="DZ1055" s="25"/>
      <c r="EA1055" s="25"/>
      <c r="EB1055" s="25"/>
      <c r="EC1055" s="25"/>
      <c r="ED1055" s="25"/>
      <c r="EE1055" s="25"/>
      <c r="EF1055" s="25"/>
      <c r="EG1055" s="25"/>
      <c r="EH1055" s="25"/>
      <c r="EI1055" s="25"/>
      <c r="EJ1055" s="25"/>
      <c r="EK1055" s="25"/>
      <c r="EL1055" s="25"/>
      <c r="EM1055" s="25"/>
      <c r="EN1055" s="25"/>
      <c r="EO1055" s="25"/>
      <c r="EP1055" s="25"/>
      <c r="EQ1055" s="25"/>
      <c r="ER1055" s="25"/>
      <c r="ES1055" s="25"/>
      <c r="ET1055" s="25"/>
      <c r="EU1055" s="25"/>
      <c r="EV1055" s="25"/>
      <c r="EW1055" s="25"/>
      <c r="EX1055" s="25"/>
      <c r="EY1055" s="25"/>
      <c r="EZ1055" s="25"/>
      <c r="FA1055" s="25"/>
      <c r="FB1055" s="25"/>
      <c r="FC1055" s="25"/>
      <c r="FD1055" s="25"/>
      <c r="FE1055" s="25"/>
      <c r="FF1055" s="25"/>
      <c r="FG1055" s="25"/>
      <c r="FH1055" s="25"/>
      <c r="FI1055" s="25"/>
      <c r="FJ1055" s="25"/>
      <c r="FK1055" s="25"/>
      <c r="FL1055" s="25"/>
      <c r="FM1055" s="25"/>
      <c r="FN1055" s="25"/>
      <c r="FO1055" s="25"/>
      <c r="FP1055" s="25"/>
      <c r="FQ1055" s="25"/>
      <c r="FR1055" s="25"/>
      <c r="FS1055" s="25"/>
      <c r="FT1055" s="25"/>
      <c r="FU1055" s="25"/>
      <c r="FV1055" s="25"/>
      <c r="FW1055" s="25"/>
      <c r="FX1055" s="25"/>
      <c r="FY1055" s="25"/>
      <c r="FZ1055" s="25"/>
      <c r="GA1055" s="25"/>
      <c r="GB1055" s="25"/>
      <c r="GC1055" s="25"/>
      <c r="GD1055" s="25"/>
      <c r="GE1055" s="25"/>
      <c r="GF1055" s="25"/>
      <c r="GG1055" s="25"/>
      <c r="GH1055" s="25"/>
      <c r="GI1055" s="25"/>
      <c r="GJ1055" s="25"/>
      <c r="GK1055" s="25"/>
      <c r="GL1055" s="25"/>
      <c r="GM1055" s="25"/>
      <c r="GN1055" s="25"/>
      <c r="GO1055" s="25"/>
      <c r="GP1055" s="25"/>
      <c r="GQ1055" s="25"/>
      <c r="GR1055" s="25"/>
      <c r="GS1055" s="25"/>
      <c r="GT1055" s="25"/>
      <c r="GU1055" s="25"/>
      <c r="GV1055" s="25"/>
      <c r="GW1055" s="25"/>
      <c r="GX1055" s="25"/>
      <c r="GY1055" s="25"/>
      <c r="GZ1055" s="25"/>
      <c r="HA1055" s="25"/>
      <c r="HB1055" s="25"/>
      <c r="HC1055" s="25"/>
      <c r="HD1055" s="25"/>
      <c r="HE1055" s="25"/>
      <c r="HF1055" s="25"/>
      <c r="HG1055" s="25"/>
      <c r="HH1055" s="25"/>
      <c r="HI1055" s="25"/>
      <c r="HJ1055" s="25"/>
      <c r="HK1055" s="25"/>
      <c r="HL1055" s="25"/>
      <c r="HM1055" s="25"/>
      <c r="HN1055" s="25"/>
      <c r="HO1055" s="25"/>
      <c r="HP1055" s="25"/>
      <c r="HQ1055" s="25"/>
      <c r="HR1055" s="25"/>
      <c r="HS1055" s="25"/>
      <c r="HT1055" s="25"/>
      <c r="HU1055" s="25"/>
      <c r="HV1055" s="25"/>
      <c r="HW1055" s="25"/>
      <c r="HX1055" s="25"/>
      <c r="HY1055" s="25"/>
      <c r="HZ1055" s="25"/>
      <c r="IA1055" s="25"/>
      <c r="IB1055" s="25"/>
      <c r="IC1055" s="25"/>
      <c r="ID1055" s="25"/>
      <c r="IE1055" s="25"/>
      <c r="IF1055" s="25"/>
      <c r="IG1055" s="25"/>
      <c r="IH1055" s="25"/>
      <c r="II1055" s="25"/>
      <c r="IJ1055" s="25"/>
      <c r="IK1055" s="25"/>
      <c r="IL1055" s="25"/>
      <c r="IM1055" s="25"/>
      <c r="IN1055" s="25"/>
      <c r="IO1055" s="25"/>
      <c r="IP1055" s="25"/>
      <c r="IQ1055" s="25"/>
      <c r="IR1055" s="25"/>
      <c r="IS1055" s="25"/>
      <c r="IT1055" s="25"/>
      <c r="IU1055" s="25"/>
      <c r="IV1055" s="25"/>
    </row>
    <row r="1056" spans="14:256"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  <c r="CA1056" s="25"/>
      <c r="CB1056" s="25"/>
      <c r="CC1056" s="25"/>
      <c r="CD1056" s="25"/>
      <c r="CE1056" s="25"/>
      <c r="CF1056" s="25"/>
      <c r="CG1056" s="25"/>
      <c r="CH1056" s="25"/>
      <c r="CI1056" s="25"/>
      <c r="CJ1056" s="25"/>
      <c r="CK1056" s="25"/>
      <c r="CL1056" s="25"/>
      <c r="CM1056" s="25"/>
      <c r="CN1056" s="25"/>
      <c r="CO1056" s="25"/>
      <c r="CP1056" s="25"/>
      <c r="CQ1056" s="25"/>
      <c r="CR1056" s="25"/>
      <c r="CS1056" s="25"/>
      <c r="CT1056" s="25"/>
      <c r="CU1056" s="25"/>
      <c r="CV1056" s="25"/>
      <c r="CW1056" s="25"/>
      <c r="CX1056" s="25"/>
      <c r="CY1056" s="25"/>
      <c r="CZ1056" s="25"/>
      <c r="DA1056" s="25"/>
      <c r="DB1056" s="25"/>
      <c r="DC1056" s="25"/>
      <c r="DD1056" s="25"/>
      <c r="DE1056" s="25"/>
      <c r="DF1056" s="25"/>
      <c r="DG1056" s="25"/>
      <c r="DH1056" s="25"/>
      <c r="DI1056" s="25"/>
      <c r="DJ1056" s="25"/>
      <c r="DK1056" s="25"/>
      <c r="DL1056" s="25"/>
      <c r="DM1056" s="25"/>
      <c r="DN1056" s="25"/>
      <c r="DO1056" s="25"/>
      <c r="DP1056" s="25"/>
      <c r="DQ1056" s="25"/>
      <c r="DR1056" s="25"/>
      <c r="DS1056" s="25"/>
      <c r="DT1056" s="25"/>
      <c r="DU1056" s="25"/>
      <c r="DV1056" s="25"/>
      <c r="DW1056" s="25"/>
      <c r="DX1056" s="25"/>
      <c r="DY1056" s="25"/>
      <c r="DZ1056" s="25"/>
      <c r="EA1056" s="25"/>
      <c r="EB1056" s="25"/>
      <c r="EC1056" s="25"/>
      <c r="ED1056" s="25"/>
      <c r="EE1056" s="25"/>
      <c r="EF1056" s="25"/>
      <c r="EG1056" s="25"/>
      <c r="EH1056" s="25"/>
      <c r="EI1056" s="25"/>
      <c r="EJ1056" s="25"/>
      <c r="EK1056" s="25"/>
      <c r="EL1056" s="25"/>
      <c r="EM1056" s="25"/>
      <c r="EN1056" s="25"/>
      <c r="EO1056" s="25"/>
      <c r="EP1056" s="25"/>
      <c r="EQ1056" s="25"/>
      <c r="ER1056" s="25"/>
      <c r="ES1056" s="25"/>
      <c r="ET1056" s="25"/>
      <c r="EU1056" s="25"/>
      <c r="EV1056" s="25"/>
      <c r="EW1056" s="25"/>
      <c r="EX1056" s="25"/>
      <c r="EY1056" s="25"/>
      <c r="EZ1056" s="25"/>
      <c r="FA1056" s="25"/>
      <c r="FB1056" s="25"/>
      <c r="FC1056" s="25"/>
      <c r="FD1056" s="25"/>
      <c r="FE1056" s="25"/>
      <c r="FF1056" s="25"/>
      <c r="FG1056" s="25"/>
      <c r="FH1056" s="25"/>
      <c r="FI1056" s="25"/>
      <c r="FJ1056" s="25"/>
      <c r="FK1056" s="25"/>
      <c r="FL1056" s="25"/>
      <c r="FM1056" s="25"/>
      <c r="FN1056" s="25"/>
      <c r="FO1056" s="25"/>
      <c r="FP1056" s="25"/>
      <c r="FQ1056" s="25"/>
      <c r="FR1056" s="25"/>
      <c r="FS1056" s="25"/>
      <c r="FT1056" s="25"/>
      <c r="FU1056" s="25"/>
      <c r="FV1056" s="25"/>
      <c r="FW1056" s="25"/>
      <c r="FX1056" s="25"/>
      <c r="FY1056" s="25"/>
      <c r="FZ1056" s="25"/>
      <c r="GA1056" s="25"/>
      <c r="GB1056" s="25"/>
      <c r="GC1056" s="25"/>
      <c r="GD1056" s="25"/>
      <c r="GE1056" s="25"/>
      <c r="GF1056" s="25"/>
      <c r="GG1056" s="25"/>
      <c r="GH1056" s="25"/>
      <c r="GI1056" s="25"/>
      <c r="GJ1056" s="25"/>
      <c r="GK1056" s="25"/>
      <c r="GL1056" s="25"/>
      <c r="GM1056" s="25"/>
      <c r="GN1056" s="25"/>
      <c r="GO1056" s="25"/>
      <c r="GP1056" s="25"/>
      <c r="GQ1056" s="25"/>
      <c r="GR1056" s="25"/>
      <c r="GS1056" s="25"/>
      <c r="GT1056" s="25"/>
      <c r="GU1056" s="25"/>
      <c r="GV1056" s="25"/>
      <c r="GW1056" s="25"/>
      <c r="GX1056" s="25"/>
      <c r="GY1056" s="25"/>
      <c r="GZ1056" s="25"/>
      <c r="HA1056" s="25"/>
      <c r="HB1056" s="25"/>
      <c r="HC1056" s="25"/>
      <c r="HD1056" s="25"/>
      <c r="HE1056" s="25"/>
      <c r="HF1056" s="25"/>
      <c r="HG1056" s="25"/>
      <c r="HH1056" s="25"/>
      <c r="HI1056" s="25"/>
      <c r="HJ1056" s="25"/>
      <c r="HK1056" s="25"/>
      <c r="HL1056" s="25"/>
      <c r="HM1056" s="25"/>
      <c r="HN1056" s="25"/>
      <c r="HO1056" s="25"/>
      <c r="HP1056" s="25"/>
      <c r="HQ1056" s="25"/>
      <c r="HR1056" s="25"/>
      <c r="HS1056" s="25"/>
      <c r="HT1056" s="25"/>
      <c r="HU1056" s="25"/>
      <c r="HV1056" s="25"/>
      <c r="HW1056" s="25"/>
      <c r="HX1056" s="25"/>
      <c r="HY1056" s="25"/>
      <c r="HZ1056" s="25"/>
      <c r="IA1056" s="25"/>
      <c r="IB1056" s="25"/>
      <c r="IC1056" s="25"/>
      <c r="ID1056" s="25"/>
      <c r="IE1056" s="25"/>
      <c r="IF1056" s="25"/>
      <c r="IG1056" s="25"/>
      <c r="IH1056" s="25"/>
      <c r="II1056" s="25"/>
      <c r="IJ1056" s="25"/>
      <c r="IK1056" s="25"/>
      <c r="IL1056" s="25"/>
      <c r="IM1056" s="25"/>
      <c r="IN1056" s="25"/>
      <c r="IO1056" s="25"/>
      <c r="IP1056" s="25"/>
      <c r="IQ1056" s="25"/>
      <c r="IR1056" s="25"/>
      <c r="IS1056" s="25"/>
      <c r="IT1056" s="25"/>
      <c r="IU1056" s="25"/>
      <c r="IV1056" s="25"/>
    </row>
    <row r="1057" spans="14:256"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  <c r="CZ1057" s="25"/>
      <c r="DA1057" s="25"/>
      <c r="DB1057" s="25"/>
      <c r="DC1057" s="25"/>
      <c r="DD1057" s="25"/>
      <c r="DE1057" s="25"/>
      <c r="DF1057" s="25"/>
      <c r="DG1057" s="25"/>
      <c r="DH1057" s="25"/>
      <c r="DI1057" s="25"/>
      <c r="DJ1057" s="25"/>
      <c r="DK1057" s="25"/>
      <c r="DL1057" s="25"/>
      <c r="DM1057" s="25"/>
      <c r="DN1057" s="25"/>
      <c r="DO1057" s="25"/>
      <c r="DP1057" s="25"/>
      <c r="DQ1057" s="25"/>
      <c r="DR1057" s="25"/>
      <c r="DS1057" s="25"/>
      <c r="DT1057" s="25"/>
      <c r="DU1057" s="25"/>
      <c r="DV1057" s="25"/>
      <c r="DW1057" s="25"/>
      <c r="DX1057" s="25"/>
      <c r="DY1057" s="25"/>
      <c r="DZ1057" s="25"/>
      <c r="EA1057" s="25"/>
      <c r="EB1057" s="25"/>
      <c r="EC1057" s="25"/>
      <c r="ED1057" s="25"/>
      <c r="EE1057" s="25"/>
      <c r="EF1057" s="25"/>
      <c r="EG1057" s="25"/>
      <c r="EH1057" s="25"/>
      <c r="EI1057" s="25"/>
      <c r="EJ1057" s="25"/>
      <c r="EK1057" s="25"/>
      <c r="EL1057" s="25"/>
      <c r="EM1057" s="25"/>
      <c r="EN1057" s="25"/>
      <c r="EO1057" s="25"/>
      <c r="EP1057" s="25"/>
      <c r="EQ1057" s="25"/>
      <c r="ER1057" s="25"/>
      <c r="ES1057" s="25"/>
      <c r="ET1057" s="25"/>
      <c r="EU1057" s="25"/>
      <c r="EV1057" s="25"/>
      <c r="EW1057" s="25"/>
      <c r="EX1057" s="25"/>
      <c r="EY1057" s="25"/>
      <c r="EZ1057" s="25"/>
      <c r="FA1057" s="25"/>
      <c r="FB1057" s="25"/>
      <c r="FC1057" s="25"/>
      <c r="FD1057" s="25"/>
      <c r="FE1057" s="25"/>
      <c r="FF1057" s="25"/>
      <c r="FG1057" s="25"/>
      <c r="FH1057" s="25"/>
      <c r="FI1057" s="25"/>
      <c r="FJ1057" s="25"/>
      <c r="FK1057" s="25"/>
      <c r="FL1057" s="25"/>
      <c r="FM1057" s="25"/>
      <c r="FN1057" s="25"/>
      <c r="FO1057" s="25"/>
      <c r="FP1057" s="25"/>
      <c r="FQ1057" s="25"/>
      <c r="FR1057" s="25"/>
      <c r="FS1057" s="25"/>
      <c r="FT1057" s="25"/>
      <c r="FU1057" s="25"/>
      <c r="FV1057" s="25"/>
      <c r="FW1057" s="25"/>
      <c r="FX1057" s="25"/>
      <c r="FY1057" s="25"/>
      <c r="FZ1057" s="25"/>
      <c r="GA1057" s="25"/>
      <c r="GB1057" s="25"/>
      <c r="GC1057" s="25"/>
      <c r="GD1057" s="25"/>
      <c r="GE1057" s="25"/>
      <c r="GF1057" s="25"/>
      <c r="GG1057" s="25"/>
      <c r="GH1057" s="25"/>
      <c r="GI1057" s="25"/>
      <c r="GJ1057" s="25"/>
      <c r="GK1057" s="25"/>
      <c r="GL1057" s="25"/>
      <c r="GM1057" s="25"/>
      <c r="GN1057" s="25"/>
      <c r="GO1057" s="25"/>
      <c r="GP1057" s="25"/>
      <c r="GQ1057" s="25"/>
      <c r="GR1057" s="25"/>
      <c r="GS1057" s="25"/>
      <c r="GT1057" s="25"/>
      <c r="GU1057" s="25"/>
      <c r="GV1057" s="25"/>
      <c r="GW1057" s="25"/>
      <c r="GX1057" s="25"/>
      <c r="GY1057" s="25"/>
      <c r="GZ1057" s="25"/>
      <c r="HA1057" s="25"/>
      <c r="HB1057" s="25"/>
      <c r="HC1057" s="25"/>
      <c r="HD1057" s="25"/>
      <c r="HE1057" s="25"/>
      <c r="HF1057" s="25"/>
      <c r="HG1057" s="25"/>
      <c r="HH1057" s="25"/>
      <c r="HI1057" s="25"/>
      <c r="HJ1057" s="25"/>
      <c r="HK1057" s="25"/>
      <c r="HL1057" s="25"/>
      <c r="HM1057" s="25"/>
      <c r="HN1057" s="25"/>
      <c r="HO1057" s="25"/>
      <c r="HP1057" s="25"/>
      <c r="HQ1057" s="25"/>
      <c r="HR1057" s="25"/>
      <c r="HS1057" s="25"/>
      <c r="HT1057" s="25"/>
      <c r="HU1057" s="25"/>
      <c r="HV1057" s="25"/>
      <c r="HW1057" s="25"/>
      <c r="HX1057" s="25"/>
      <c r="HY1057" s="25"/>
      <c r="HZ1057" s="25"/>
      <c r="IA1057" s="25"/>
      <c r="IB1057" s="25"/>
      <c r="IC1057" s="25"/>
      <c r="ID1057" s="25"/>
      <c r="IE1057" s="25"/>
      <c r="IF1057" s="25"/>
      <c r="IG1057" s="25"/>
      <c r="IH1057" s="25"/>
      <c r="II1057" s="25"/>
      <c r="IJ1057" s="25"/>
      <c r="IK1057" s="25"/>
      <c r="IL1057" s="25"/>
      <c r="IM1057" s="25"/>
      <c r="IN1057" s="25"/>
      <c r="IO1057" s="25"/>
      <c r="IP1057" s="25"/>
      <c r="IQ1057" s="25"/>
      <c r="IR1057" s="25"/>
      <c r="IS1057" s="25"/>
      <c r="IT1057" s="25"/>
      <c r="IU1057" s="25"/>
      <c r="IV1057" s="25"/>
    </row>
    <row r="1058" spans="14:256"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  <c r="CA1058" s="25"/>
      <c r="CB1058" s="25"/>
      <c r="CC1058" s="25"/>
      <c r="CD1058" s="25"/>
      <c r="CE1058" s="25"/>
      <c r="CF1058" s="25"/>
      <c r="CG1058" s="25"/>
      <c r="CH1058" s="25"/>
      <c r="CI1058" s="25"/>
      <c r="CJ1058" s="25"/>
      <c r="CK1058" s="25"/>
      <c r="CL1058" s="25"/>
      <c r="CM1058" s="25"/>
      <c r="CN1058" s="25"/>
      <c r="CO1058" s="25"/>
      <c r="CP1058" s="25"/>
      <c r="CQ1058" s="25"/>
      <c r="CR1058" s="25"/>
      <c r="CS1058" s="25"/>
      <c r="CT1058" s="25"/>
      <c r="CU1058" s="25"/>
      <c r="CV1058" s="25"/>
      <c r="CW1058" s="25"/>
      <c r="CX1058" s="25"/>
      <c r="CY1058" s="25"/>
      <c r="CZ1058" s="25"/>
      <c r="DA1058" s="25"/>
      <c r="DB1058" s="25"/>
      <c r="DC1058" s="25"/>
      <c r="DD1058" s="25"/>
      <c r="DE1058" s="25"/>
      <c r="DF1058" s="25"/>
      <c r="DG1058" s="25"/>
      <c r="DH1058" s="25"/>
      <c r="DI1058" s="25"/>
      <c r="DJ1058" s="25"/>
      <c r="DK1058" s="25"/>
      <c r="DL1058" s="25"/>
      <c r="DM1058" s="25"/>
      <c r="DN1058" s="25"/>
      <c r="DO1058" s="25"/>
      <c r="DP1058" s="25"/>
      <c r="DQ1058" s="25"/>
      <c r="DR1058" s="25"/>
      <c r="DS1058" s="25"/>
      <c r="DT1058" s="25"/>
      <c r="DU1058" s="25"/>
      <c r="DV1058" s="25"/>
      <c r="DW1058" s="25"/>
      <c r="DX1058" s="25"/>
      <c r="DY1058" s="25"/>
      <c r="DZ1058" s="25"/>
      <c r="EA1058" s="25"/>
      <c r="EB1058" s="25"/>
      <c r="EC1058" s="25"/>
      <c r="ED1058" s="25"/>
      <c r="EE1058" s="25"/>
      <c r="EF1058" s="25"/>
      <c r="EG1058" s="25"/>
      <c r="EH1058" s="25"/>
      <c r="EI1058" s="25"/>
      <c r="EJ1058" s="25"/>
      <c r="EK1058" s="25"/>
      <c r="EL1058" s="25"/>
      <c r="EM1058" s="25"/>
      <c r="EN1058" s="25"/>
      <c r="EO1058" s="25"/>
      <c r="EP1058" s="25"/>
      <c r="EQ1058" s="25"/>
      <c r="ER1058" s="25"/>
      <c r="ES1058" s="25"/>
      <c r="ET1058" s="25"/>
      <c r="EU1058" s="25"/>
      <c r="EV1058" s="25"/>
      <c r="EW1058" s="25"/>
      <c r="EX1058" s="25"/>
      <c r="EY1058" s="25"/>
      <c r="EZ1058" s="25"/>
      <c r="FA1058" s="25"/>
      <c r="FB1058" s="25"/>
      <c r="FC1058" s="25"/>
      <c r="FD1058" s="25"/>
      <c r="FE1058" s="25"/>
      <c r="FF1058" s="25"/>
      <c r="FG1058" s="25"/>
      <c r="FH1058" s="25"/>
      <c r="FI1058" s="25"/>
      <c r="FJ1058" s="25"/>
      <c r="FK1058" s="25"/>
      <c r="FL1058" s="25"/>
      <c r="FM1058" s="25"/>
      <c r="FN1058" s="25"/>
      <c r="FO1058" s="25"/>
      <c r="FP1058" s="25"/>
      <c r="FQ1058" s="25"/>
      <c r="FR1058" s="25"/>
      <c r="FS1058" s="25"/>
      <c r="FT1058" s="25"/>
      <c r="FU1058" s="25"/>
      <c r="FV1058" s="25"/>
      <c r="FW1058" s="25"/>
      <c r="FX1058" s="25"/>
      <c r="FY1058" s="25"/>
      <c r="FZ1058" s="25"/>
      <c r="GA1058" s="25"/>
      <c r="GB1058" s="25"/>
      <c r="GC1058" s="25"/>
      <c r="GD1058" s="25"/>
      <c r="GE1058" s="25"/>
      <c r="GF1058" s="25"/>
      <c r="GG1058" s="25"/>
      <c r="GH1058" s="25"/>
      <c r="GI1058" s="25"/>
      <c r="GJ1058" s="25"/>
      <c r="GK1058" s="25"/>
      <c r="GL1058" s="25"/>
      <c r="GM1058" s="25"/>
      <c r="GN1058" s="25"/>
      <c r="GO1058" s="25"/>
      <c r="GP1058" s="25"/>
      <c r="GQ1058" s="25"/>
      <c r="GR1058" s="25"/>
      <c r="GS1058" s="25"/>
      <c r="GT1058" s="25"/>
      <c r="GU1058" s="25"/>
      <c r="GV1058" s="25"/>
      <c r="GW1058" s="25"/>
      <c r="GX1058" s="25"/>
      <c r="GY1058" s="25"/>
      <c r="GZ1058" s="25"/>
      <c r="HA1058" s="25"/>
      <c r="HB1058" s="25"/>
      <c r="HC1058" s="25"/>
      <c r="HD1058" s="25"/>
      <c r="HE1058" s="25"/>
      <c r="HF1058" s="25"/>
      <c r="HG1058" s="25"/>
      <c r="HH1058" s="25"/>
      <c r="HI1058" s="25"/>
      <c r="HJ1058" s="25"/>
      <c r="HK1058" s="25"/>
      <c r="HL1058" s="25"/>
      <c r="HM1058" s="25"/>
      <c r="HN1058" s="25"/>
      <c r="HO1058" s="25"/>
      <c r="HP1058" s="25"/>
      <c r="HQ1058" s="25"/>
      <c r="HR1058" s="25"/>
      <c r="HS1058" s="25"/>
      <c r="HT1058" s="25"/>
      <c r="HU1058" s="25"/>
      <c r="HV1058" s="25"/>
      <c r="HW1058" s="25"/>
      <c r="HX1058" s="25"/>
      <c r="HY1058" s="25"/>
      <c r="HZ1058" s="25"/>
      <c r="IA1058" s="25"/>
      <c r="IB1058" s="25"/>
      <c r="IC1058" s="25"/>
      <c r="ID1058" s="25"/>
      <c r="IE1058" s="25"/>
      <c r="IF1058" s="25"/>
      <c r="IG1058" s="25"/>
      <c r="IH1058" s="25"/>
      <c r="II1058" s="25"/>
      <c r="IJ1058" s="25"/>
      <c r="IK1058" s="25"/>
      <c r="IL1058" s="25"/>
      <c r="IM1058" s="25"/>
      <c r="IN1058" s="25"/>
      <c r="IO1058" s="25"/>
      <c r="IP1058" s="25"/>
      <c r="IQ1058" s="25"/>
      <c r="IR1058" s="25"/>
      <c r="IS1058" s="25"/>
      <c r="IT1058" s="25"/>
      <c r="IU1058" s="25"/>
      <c r="IV1058" s="25"/>
    </row>
    <row r="1059" spans="14:256"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  <c r="CA1059" s="25"/>
      <c r="CB1059" s="25"/>
      <c r="CC1059" s="25"/>
      <c r="CD1059" s="25"/>
      <c r="CE1059" s="25"/>
      <c r="CF1059" s="25"/>
      <c r="CG1059" s="25"/>
      <c r="CH1059" s="25"/>
      <c r="CI1059" s="25"/>
      <c r="CJ1059" s="25"/>
      <c r="CK1059" s="25"/>
      <c r="CL1059" s="25"/>
      <c r="CM1059" s="25"/>
      <c r="CN1059" s="25"/>
      <c r="CO1059" s="25"/>
      <c r="CP1059" s="25"/>
      <c r="CQ1059" s="25"/>
      <c r="CR1059" s="25"/>
      <c r="CS1059" s="25"/>
      <c r="CT1059" s="25"/>
      <c r="CU1059" s="25"/>
      <c r="CV1059" s="25"/>
      <c r="CW1059" s="25"/>
      <c r="CX1059" s="25"/>
      <c r="CY1059" s="25"/>
      <c r="CZ1059" s="25"/>
      <c r="DA1059" s="25"/>
      <c r="DB1059" s="25"/>
      <c r="DC1059" s="25"/>
      <c r="DD1059" s="25"/>
      <c r="DE1059" s="25"/>
      <c r="DF1059" s="25"/>
      <c r="DG1059" s="25"/>
      <c r="DH1059" s="25"/>
      <c r="DI1059" s="25"/>
      <c r="DJ1059" s="25"/>
      <c r="DK1059" s="25"/>
      <c r="DL1059" s="25"/>
      <c r="DM1059" s="25"/>
      <c r="DN1059" s="25"/>
      <c r="DO1059" s="25"/>
      <c r="DP1059" s="25"/>
      <c r="DQ1059" s="25"/>
      <c r="DR1059" s="25"/>
      <c r="DS1059" s="25"/>
      <c r="DT1059" s="25"/>
      <c r="DU1059" s="25"/>
      <c r="DV1059" s="25"/>
      <c r="DW1059" s="25"/>
      <c r="DX1059" s="25"/>
      <c r="DY1059" s="25"/>
      <c r="DZ1059" s="25"/>
      <c r="EA1059" s="25"/>
      <c r="EB1059" s="25"/>
      <c r="EC1059" s="25"/>
      <c r="ED1059" s="25"/>
      <c r="EE1059" s="25"/>
      <c r="EF1059" s="25"/>
      <c r="EG1059" s="25"/>
      <c r="EH1059" s="25"/>
      <c r="EI1059" s="25"/>
      <c r="EJ1059" s="25"/>
      <c r="EK1059" s="25"/>
      <c r="EL1059" s="25"/>
      <c r="EM1059" s="25"/>
      <c r="EN1059" s="25"/>
      <c r="EO1059" s="25"/>
      <c r="EP1059" s="25"/>
      <c r="EQ1059" s="25"/>
      <c r="ER1059" s="25"/>
      <c r="ES1059" s="25"/>
      <c r="ET1059" s="25"/>
      <c r="EU1059" s="25"/>
      <c r="EV1059" s="25"/>
      <c r="EW1059" s="25"/>
      <c r="EX1059" s="25"/>
      <c r="EY1059" s="25"/>
      <c r="EZ1059" s="25"/>
      <c r="FA1059" s="25"/>
      <c r="FB1059" s="25"/>
      <c r="FC1059" s="25"/>
      <c r="FD1059" s="25"/>
      <c r="FE1059" s="25"/>
      <c r="FF1059" s="25"/>
      <c r="FG1059" s="25"/>
      <c r="FH1059" s="25"/>
      <c r="FI1059" s="25"/>
      <c r="FJ1059" s="25"/>
      <c r="FK1059" s="25"/>
      <c r="FL1059" s="25"/>
      <c r="FM1059" s="25"/>
      <c r="FN1059" s="25"/>
      <c r="FO1059" s="25"/>
      <c r="FP1059" s="25"/>
      <c r="FQ1059" s="25"/>
      <c r="FR1059" s="25"/>
      <c r="FS1059" s="25"/>
      <c r="FT1059" s="25"/>
      <c r="FU1059" s="25"/>
      <c r="FV1059" s="25"/>
      <c r="FW1059" s="25"/>
      <c r="FX1059" s="25"/>
      <c r="FY1059" s="25"/>
      <c r="FZ1059" s="25"/>
      <c r="GA1059" s="25"/>
      <c r="GB1059" s="25"/>
      <c r="GC1059" s="25"/>
      <c r="GD1059" s="25"/>
      <c r="GE1059" s="25"/>
      <c r="GF1059" s="25"/>
      <c r="GG1059" s="25"/>
      <c r="GH1059" s="25"/>
      <c r="GI1059" s="25"/>
      <c r="GJ1059" s="25"/>
      <c r="GK1059" s="25"/>
      <c r="GL1059" s="25"/>
      <c r="GM1059" s="25"/>
      <c r="GN1059" s="25"/>
      <c r="GO1059" s="25"/>
      <c r="GP1059" s="25"/>
      <c r="GQ1059" s="25"/>
      <c r="GR1059" s="25"/>
      <c r="GS1059" s="25"/>
      <c r="GT1059" s="25"/>
      <c r="GU1059" s="25"/>
      <c r="GV1059" s="25"/>
      <c r="GW1059" s="25"/>
      <c r="GX1059" s="25"/>
      <c r="GY1059" s="25"/>
      <c r="GZ1059" s="25"/>
      <c r="HA1059" s="25"/>
      <c r="HB1059" s="25"/>
      <c r="HC1059" s="25"/>
      <c r="HD1059" s="25"/>
      <c r="HE1059" s="25"/>
      <c r="HF1059" s="25"/>
      <c r="HG1059" s="25"/>
      <c r="HH1059" s="25"/>
      <c r="HI1059" s="25"/>
      <c r="HJ1059" s="25"/>
      <c r="HK1059" s="25"/>
      <c r="HL1059" s="25"/>
      <c r="HM1059" s="25"/>
      <c r="HN1059" s="25"/>
      <c r="HO1059" s="25"/>
      <c r="HP1059" s="25"/>
      <c r="HQ1059" s="25"/>
      <c r="HR1059" s="25"/>
      <c r="HS1059" s="25"/>
      <c r="HT1059" s="25"/>
      <c r="HU1059" s="25"/>
      <c r="HV1059" s="25"/>
      <c r="HW1059" s="25"/>
      <c r="HX1059" s="25"/>
      <c r="HY1059" s="25"/>
      <c r="HZ1059" s="25"/>
      <c r="IA1059" s="25"/>
      <c r="IB1059" s="25"/>
      <c r="IC1059" s="25"/>
      <c r="ID1059" s="25"/>
      <c r="IE1059" s="25"/>
      <c r="IF1059" s="25"/>
      <c r="IG1059" s="25"/>
      <c r="IH1059" s="25"/>
      <c r="II1059" s="25"/>
      <c r="IJ1059" s="25"/>
      <c r="IK1059" s="25"/>
      <c r="IL1059" s="25"/>
      <c r="IM1059" s="25"/>
      <c r="IN1059" s="25"/>
      <c r="IO1059" s="25"/>
      <c r="IP1059" s="25"/>
      <c r="IQ1059" s="25"/>
      <c r="IR1059" s="25"/>
      <c r="IS1059" s="25"/>
      <c r="IT1059" s="25"/>
      <c r="IU1059" s="25"/>
      <c r="IV1059" s="25"/>
    </row>
    <row r="1060" spans="14:256"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  <c r="CA1060" s="25"/>
      <c r="CB1060" s="25"/>
      <c r="CC1060" s="25"/>
      <c r="CD1060" s="25"/>
      <c r="CE1060" s="25"/>
      <c r="CF1060" s="25"/>
      <c r="CG1060" s="25"/>
      <c r="CH1060" s="25"/>
      <c r="CI1060" s="25"/>
      <c r="CJ1060" s="25"/>
      <c r="CK1060" s="25"/>
      <c r="CL1060" s="25"/>
      <c r="CM1060" s="25"/>
      <c r="CN1060" s="25"/>
      <c r="CO1060" s="25"/>
      <c r="CP1060" s="25"/>
      <c r="CQ1060" s="25"/>
      <c r="CR1060" s="25"/>
      <c r="CS1060" s="25"/>
      <c r="CT1060" s="25"/>
      <c r="CU1060" s="25"/>
      <c r="CV1060" s="25"/>
      <c r="CW1060" s="25"/>
      <c r="CX1060" s="25"/>
      <c r="CY1060" s="25"/>
      <c r="CZ1060" s="25"/>
      <c r="DA1060" s="25"/>
      <c r="DB1060" s="25"/>
      <c r="DC1060" s="25"/>
      <c r="DD1060" s="25"/>
      <c r="DE1060" s="25"/>
      <c r="DF1060" s="25"/>
      <c r="DG1060" s="25"/>
      <c r="DH1060" s="25"/>
      <c r="DI1060" s="25"/>
      <c r="DJ1060" s="25"/>
      <c r="DK1060" s="25"/>
      <c r="DL1060" s="25"/>
      <c r="DM1060" s="25"/>
      <c r="DN1060" s="25"/>
      <c r="DO1060" s="25"/>
      <c r="DP1060" s="25"/>
      <c r="DQ1060" s="25"/>
      <c r="DR1060" s="25"/>
      <c r="DS1060" s="25"/>
      <c r="DT1060" s="25"/>
      <c r="DU1060" s="25"/>
      <c r="DV1060" s="25"/>
      <c r="DW1060" s="25"/>
      <c r="DX1060" s="25"/>
      <c r="DY1060" s="25"/>
      <c r="DZ1060" s="25"/>
      <c r="EA1060" s="25"/>
      <c r="EB1060" s="25"/>
      <c r="EC1060" s="25"/>
      <c r="ED1060" s="25"/>
      <c r="EE1060" s="25"/>
      <c r="EF1060" s="25"/>
      <c r="EG1060" s="25"/>
      <c r="EH1060" s="25"/>
      <c r="EI1060" s="25"/>
      <c r="EJ1060" s="25"/>
      <c r="EK1060" s="25"/>
      <c r="EL1060" s="25"/>
      <c r="EM1060" s="25"/>
      <c r="EN1060" s="25"/>
      <c r="EO1060" s="25"/>
      <c r="EP1060" s="25"/>
      <c r="EQ1060" s="25"/>
      <c r="ER1060" s="25"/>
      <c r="ES1060" s="25"/>
      <c r="ET1060" s="25"/>
      <c r="EU1060" s="25"/>
      <c r="EV1060" s="25"/>
      <c r="EW1060" s="25"/>
      <c r="EX1060" s="25"/>
      <c r="EY1060" s="25"/>
      <c r="EZ1060" s="25"/>
      <c r="FA1060" s="25"/>
      <c r="FB1060" s="25"/>
      <c r="FC1060" s="25"/>
      <c r="FD1060" s="25"/>
      <c r="FE1060" s="25"/>
      <c r="FF1060" s="25"/>
      <c r="FG1060" s="25"/>
      <c r="FH1060" s="25"/>
      <c r="FI1060" s="25"/>
      <c r="FJ1060" s="25"/>
      <c r="FK1060" s="25"/>
      <c r="FL1060" s="25"/>
      <c r="FM1060" s="25"/>
      <c r="FN1060" s="25"/>
      <c r="FO1060" s="25"/>
      <c r="FP1060" s="25"/>
      <c r="FQ1060" s="25"/>
      <c r="FR1060" s="25"/>
      <c r="FS1060" s="25"/>
      <c r="FT1060" s="25"/>
      <c r="FU1060" s="25"/>
      <c r="FV1060" s="25"/>
      <c r="FW1060" s="25"/>
      <c r="FX1060" s="25"/>
      <c r="FY1060" s="25"/>
      <c r="FZ1060" s="25"/>
      <c r="GA1060" s="25"/>
      <c r="GB1060" s="25"/>
      <c r="GC1060" s="25"/>
      <c r="GD1060" s="25"/>
      <c r="GE1060" s="25"/>
      <c r="GF1060" s="25"/>
      <c r="GG1060" s="25"/>
      <c r="GH1060" s="25"/>
      <c r="GI1060" s="25"/>
      <c r="GJ1060" s="25"/>
      <c r="GK1060" s="25"/>
      <c r="GL1060" s="25"/>
      <c r="GM1060" s="25"/>
      <c r="GN1060" s="25"/>
      <c r="GO1060" s="25"/>
      <c r="GP1060" s="25"/>
      <c r="GQ1060" s="25"/>
      <c r="GR1060" s="25"/>
      <c r="GS1060" s="25"/>
      <c r="GT1060" s="25"/>
      <c r="GU1060" s="25"/>
      <c r="GV1060" s="25"/>
      <c r="GW1060" s="25"/>
      <c r="GX1060" s="25"/>
      <c r="GY1060" s="25"/>
      <c r="GZ1060" s="25"/>
      <c r="HA1060" s="25"/>
      <c r="HB1060" s="25"/>
      <c r="HC1060" s="25"/>
      <c r="HD1060" s="25"/>
      <c r="HE1060" s="25"/>
      <c r="HF1060" s="25"/>
      <c r="HG1060" s="25"/>
      <c r="HH1060" s="25"/>
      <c r="HI1060" s="25"/>
      <c r="HJ1060" s="25"/>
      <c r="HK1060" s="25"/>
      <c r="HL1060" s="25"/>
      <c r="HM1060" s="25"/>
      <c r="HN1060" s="25"/>
      <c r="HO1060" s="25"/>
      <c r="HP1060" s="25"/>
      <c r="HQ1060" s="25"/>
      <c r="HR1060" s="25"/>
      <c r="HS1060" s="25"/>
      <c r="HT1060" s="25"/>
      <c r="HU1060" s="25"/>
      <c r="HV1060" s="25"/>
      <c r="HW1060" s="25"/>
      <c r="HX1060" s="25"/>
      <c r="HY1060" s="25"/>
      <c r="HZ1060" s="25"/>
      <c r="IA1060" s="25"/>
      <c r="IB1060" s="25"/>
      <c r="IC1060" s="25"/>
      <c r="ID1060" s="25"/>
      <c r="IE1060" s="25"/>
      <c r="IF1060" s="25"/>
      <c r="IG1060" s="25"/>
      <c r="IH1060" s="25"/>
      <c r="II1060" s="25"/>
      <c r="IJ1060" s="25"/>
      <c r="IK1060" s="25"/>
      <c r="IL1060" s="25"/>
      <c r="IM1060" s="25"/>
      <c r="IN1060" s="25"/>
      <c r="IO1060" s="25"/>
      <c r="IP1060" s="25"/>
      <c r="IQ1060" s="25"/>
      <c r="IR1060" s="25"/>
      <c r="IS1060" s="25"/>
      <c r="IT1060" s="25"/>
      <c r="IU1060" s="25"/>
      <c r="IV1060" s="25"/>
    </row>
    <row r="1061" spans="14:256"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  <c r="CA1061" s="25"/>
      <c r="CB1061" s="25"/>
      <c r="CC1061" s="25"/>
      <c r="CD1061" s="25"/>
      <c r="CE1061" s="25"/>
      <c r="CF1061" s="25"/>
      <c r="CG1061" s="25"/>
      <c r="CH1061" s="25"/>
      <c r="CI1061" s="25"/>
      <c r="CJ1061" s="25"/>
      <c r="CK1061" s="25"/>
      <c r="CL1061" s="25"/>
      <c r="CM1061" s="25"/>
      <c r="CN1061" s="25"/>
      <c r="CO1061" s="25"/>
      <c r="CP1061" s="25"/>
      <c r="CQ1061" s="25"/>
      <c r="CR1061" s="25"/>
      <c r="CS1061" s="25"/>
      <c r="CT1061" s="25"/>
      <c r="CU1061" s="25"/>
      <c r="CV1061" s="25"/>
      <c r="CW1061" s="25"/>
      <c r="CX1061" s="25"/>
      <c r="CY1061" s="25"/>
      <c r="CZ1061" s="25"/>
      <c r="DA1061" s="25"/>
      <c r="DB1061" s="25"/>
      <c r="DC1061" s="25"/>
      <c r="DD1061" s="25"/>
      <c r="DE1061" s="25"/>
      <c r="DF1061" s="25"/>
      <c r="DG1061" s="25"/>
      <c r="DH1061" s="25"/>
      <c r="DI1061" s="25"/>
      <c r="DJ1061" s="25"/>
      <c r="DK1061" s="25"/>
      <c r="DL1061" s="25"/>
      <c r="DM1061" s="25"/>
      <c r="DN1061" s="25"/>
      <c r="DO1061" s="25"/>
      <c r="DP1061" s="25"/>
      <c r="DQ1061" s="25"/>
      <c r="DR1061" s="25"/>
      <c r="DS1061" s="25"/>
      <c r="DT1061" s="25"/>
      <c r="DU1061" s="25"/>
      <c r="DV1061" s="25"/>
      <c r="DW1061" s="25"/>
      <c r="DX1061" s="25"/>
      <c r="DY1061" s="25"/>
      <c r="DZ1061" s="25"/>
      <c r="EA1061" s="25"/>
      <c r="EB1061" s="25"/>
      <c r="EC1061" s="25"/>
      <c r="ED1061" s="25"/>
      <c r="EE1061" s="25"/>
      <c r="EF1061" s="25"/>
      <c r="EG1061" s="25"/>
      <c r="EH1061" s="25"/>
      <c r="EI1061" s="25"/>
      <c r="EJ1061" s="25"/>
      <c r="EK1061" s="25"/>
      <c r="EL1061" s="25"/>
      <c r="EM1061" s="25"/>
      <c r="EN1061" s="25"/>
      <c r="EO1061" s="25"/>
      <c r="EP1061" s="25"/>
      <c r="EQ1061" s="25"/>
      <c r="ER1061" s="25"/>
      <c r="ES1061" s="25"/>
      <c r="ET1061" s="25"/>
      <c r="EU1061" s="25"/>
      <c r="EV1061" s="25"/>
      <c r="EW1061" s="25"/>
      <c r="EX1061" s="25"/>
      <c r="EY1061" s="25"/>
      <c r="EZ1061" s="25"/>
      <c r="FA1061" s="25"/>
      <c r="FB1061" s="25"/>
      <c r="FC1061" s="25"/>
      <c r="FD1061" s="25"/>
      <c r="FE1061" s="25"/>
      <c r="FF1061" s="25"/>
      <c r="FG1061" s="25"/>
      <c r="FH1061" s="25"/>
      <c r="FI1061" s="25"/>
      <c r="FJ1061" s="25"/>
      <c r="FK1061" s="25"/>
      <c r="FL1061" s="25"/>
      <c r="FM1061" s="25"/>
      <c r="FN1061" s="25"/>
      <c r="FO1061" s="25"/>
      <c r="FP1061" s="25"/>
      <c r="FQ1061" s="25"/>
      <c r="FR1061" s="25"/>
      <c r="FS1061" s="25"/>
      <c r="FT1061" s="25"/>
      <c r="FU1061" s="25"/>
      <c r="FV1061" s="25"/>
      <c r="FW1061" s="25"/>
      <c r="FX1061" s="25"/>
      <c r="FY1061" s="25"/>
      <c r="FZ1061" s="25"/>
      <c r="GA1061" s="25"/>
      <c r="GB1061" s="25"/>
      <c r="GC1061" s="25"/>
      <c r="GD1061" s="25"/>
      <c r="GE1061" s="25"/>
      <c r="GF1061" s="25"/>
      <c r="GG1061" s="25"/>
      <c r="GH1061" s="25"/>
      <c r="GI1061" s="25"/>
      <c r="GJ1061" s="25"/>
      <c r="GK1061" s="25"/>
      <c r="GL1061" s="25"/>
      <c r="GM1061" s="25"/>
      <c r="GN1061" s="25"/>
      <c r="GO1061" s="25"/>
      <c r="GP1061" s="25"/>
      <c r="GQ1061" s="25"/>
      <c r="GR1061" s="25"/>
      <c r="GS1061" s="25"/>
      <c r="GT1061" s="25"/>
      <c r="GU1061" s="25"/>
      <c r="GV1061" s="25"/>
      <c r="GW1061" s="25"/>
      <c r="GX1061" s="25"/>
      <c r="GY1061" s="25"/>
      <c r="GZ1061" s="25"/>
      <c r="HA1061" s="25"/>
      <c r="HB1061" s="25"/>
      <c r="HC1061" s="25"/>
      <c r="HD1061" s="25"/>
      <c r="HE1061" s="25"/>
      <c r="HF1061" s="25"/>
      <c r="HG1061" s="25"/>
      <c r="HH1061" s="25"/>
      <c r="HI1061" s="25"/>
      <c r="HJ1061" s="25"/>
      <c r="HK1061" s="25"/>
      <c r="HL1061" s="25"/>
      <c r="HM1061" s="25"/>
      <c r="HN1061" s="25"/>
      <c r="HO1061" s="25"/>
      <c r="HP1061" s="25"/>
      <c r="HQ1061" s="25"/>
      <c r="HR1061" s="25"/>
      <c r="HS1061" s="25"/>
      <c r="HT1061" s="25"/>
      <c r="HU1061" s="25"/>
      <c r="HV1061" s="25"/>
      <c r="HW1061" s="25"/>
      <c r="HX1061" s="25"/>
      <c r="HY1061" s="25"/>
      <c r="HZ1061" s="25"/>
      <c r="IA1061" s="25"/>
      <c r="IB1061" s="25"/>
      <c r="IC1061" s="25"/>
      <c r="ID1061" s="25"/>
      <c r="IE1061" s="25"/>
      <c r="IF1061" s="25"/>
      <c r="IG1061" s="25"/>
      <c r="IH1061" s="25"/>
      <c r="II1061" s="25"/>
      <c r="IJ1061" s="25"/>
      <c r="IK1061" s="25"/>
      <c r="IL1061" s="25"/>
      <c r="IM1061" s="25"/>
      <c r="IN1061" s="25"/>
      <c r="IO1061" s="25"/>
      <c r="IP1061" s="25"/>
      <c r="IQ1061" s="25"/>
      <c r="IR1061" s="25"/>
      <c r="IS1061" s="25"/>
      <c r="IT1061" s="25"/>
      <c r="IU1061" s="25"/>
      <c r="IV1061" s="25"/>
    </row>
    <row r="1062" spans="14:256"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  <c r="CA1062" s="25"/>
      <c r="CB1062" s="25"/>
      <c r="CC1062" s="25"/>
      <c r="CD1062" s="25"/>
      <c r="CE1062" s="25"/>
      <c r="CF1062" s="25"/>
      <c r="CG1062" s="25"/>
      <c r="CH1062" s="25"/>
      <c r="CI1062" s="25"/>
      <c r="CJ1062" s="25"/>
      <c r="CK1062" s="25"/>
      <c r="CL1062" s="25"/>
      <c r="CM1062" s="25"/>
      <c r="CN1062" s="25"/>
      <c r="CO1062" s="25"/>
      <c r="CP1062" s="25"/>
      <c r="CQ1062" s="25"/>
      <c r="CR1062" s="25"/>
      <c r="CS1062" s="25"/>
      <c r="CT1062" s="25"/>
      <c r="CU1062" s="25"/>
      <c r="CV1062" s="25"/>
      <c r="CW1062" s="25"/>
      <c r="CX1062" s="25"/>
      <c r="CY1062" s="25"/>
      <c r="CZ1062" s="25"/>
      <c r="DA1062" s="25"/>
      <c r="DB1062" s="25"/>
      <c r="DC1062" s="25"/>
      <c r="DD1062" s="25"/>
      <c r="DE1062" s="25"/>
      <c r="DF1062" s="25"/>
      <c r="DG1062" s="25"/>
      <c r="DH1062" s="25"/>
      <c r="DI1062" s="25"/>
      <c r="DJ1062" s="25"/>
      <c r="DK1062" s="25"/>
      <c r="DL1062" s="25"/>
      <c r="DM1062" s="25"/>
      <c r="DN1062" s="25"/>
      <c r="DO1062" s="25"/>
      <c r="DP1062" s="25"/>
      <c r="DQ1062" s="25"/>
      <c r="DR1062" s="25"/>
      <c r="DS1062" s="25"/>
      <c r="DT1062" s="25"/>
      <c r="DU1062" s="25"/>
      <c r="DV1062" s="25"/>
      <c r="DW1062" s="25"/>
      <c r="DX1062" s="25"/>
      <c r="DY1062" s="25"/>
      <c r="DZ1062" s="25"/>
      <c r="EA1062" s="25"/>
      <c r="EB1062" s="25"/>
      <c r="EC1062" s="25"/>
      <c r="ED1062" s="25"/>
      <c r="EE1062" s="25"/>
      <c r="EF1062" s="25"/>
      <c r="EG1062" s="25"/>
      <c r="EH1062" s="25"/>
      <c r="EI1062" s="25"/>
      <c r="EJ1062" s="25"/>
      <c r="EK1062" s="25"/>
      <c r="EL1062" s="25"/>
      <c r="EM1062" s="25"/>
      <c r="EN1062" s="25"/>
      <c r="EO1062" s="25"/>
      <c r="EP1062" s="25"/>
      <c r="EQ1062" s="25"/>
      <c r="ER1062" s="25"/>
      <c r="ES1062" s="25"/>
      <c r="ET1062" s="25"/>
      <c r="EU1062" s="25"/>
      <c r="EV1062" s="25"/>
      <c r="EW1062" s="25"/>
      <c r="EX1062" s="25"/>
      <c r="EY1062" s="25"/>
      <c r="EZ1062" s="25"/>
      <c r="FA1062" s="25"/>
      <c r="FB1062" s="25"/>
      <c r="FC1062" s="25"/>
      <c r="FD1062" s="25"/>
      <c r="FE1062" s="25"/>
      <c r="FF1062" s="25"/>
      <c r="FG1062" s="25"/>
      <c r="FH1062" s="25"/>
      <c r="FI1062" s="25"/>
      <c r="FJ1062" s="25"/>
      <c r="FK1062" s="25"/>
      <c r="FL1062" s="25"/>
      <c r="FM1062" s="25"/>
      <c r="FN1062" s="25"/>
      <c r="FO1062" s="25"/>
      <c r="FP1062" s="25"/>
      <c r="FQ1062" s="25"/>
      <c r="FR1062" s="25"/>
      <c r="FS1062" s="25"/>
      <c r="FT1062" s="25"/>
      <c r="FU1062" s="25"/>
      <c r="FV1062" s="25"/>
      <c r="FW1062" s="25"/>
      <c r="FX1062" s="25"/>
      <c r="FY1062" s="25"/>
      <c r="FZ1062" s="25"/>
      <c r="GA1062" s="25"/>
      <c r="GB1062" s="25"/>
      <c r="GC1062" s="25"/>
      <c r="GD1062" s="25"/>
      <c r="GE1062" s="25"/>
      <c r="GF1062" s="25"/>
      <c r="GG1062" s="25"/>
      <c r="GH1062" s="25"/>
      <c r="GI1062" s="25"/>
      <c r="GJ1062" s="25"/>
      <c r="GK1062" s="25"/>
      <c r="GL1062" s="25"/>
      <c r="GM1062" s="25"/>
      <c r="GN1062" s="25"/>
      <c r="GO1062" s="25"/>
      <c r="GP1062" s="25"/>
      <c r="GQ1062" s="25"/>
      <c r="GR1062" s="25"/>
      <c r="GS1062" s="25"/>
      <c r="GT1062" s="25"/>
      <c r="GU1062" s="25"/>
      <c r="GV1062" s="25"/>
      <c r="GW1062" s="25"/>
      <c r="GX1062" s="25"/>
      <c r="GY1062" s="25"/>
      <c r="GZ1062" s="25"/>
      <c r="HA1062" s="25"/>
      <c r="HB1062" s="25"/>
      <c r="HC1062" s="25"/>
      <c r="HD1062" s="25"/>
      <c r="HE1062" s="25"/>
      <c r="HF1062" s="25"/>
      <c r="HG1062" s="25"/>
      <c r="HH1062" s="25"/>
      <c r="HI1062" s="25"/>
      <c r="HJ1062" s="25"/>
      <c r="HK1062" s="25"/>
      <c r="HL1062" s="25"/>
      <c r="HM1062" s="25"/>
      <c r="HN1062" s="25"/>
      <c r="HO1062" s="25"/>
      <c r="HP1062" s="25"/>
      <c r="HQ1062" s="25"/>
      <c r="HR1062" s="25"/>
      <c r="HS1062" s="25"/>
      <c r="HT1062" s="25"/>
      <c r="HU1062" s="25"/>
      <c r="HV1062" s="25"/>
      <c r="HW1062" s="25"/>
      <c r="HX1062" s="25"/>
      <c r="HY1062" s="25"/>
      <c r="HZ1062" s="25"/>
      <c r="IA1062" s="25"/>
      <c r="IB1062" s="25"/>
      <c r="IC1062" s="25"/>
      <c r="ID1062" s="25"/>
      <c r="IE1062" s="25"/>
      <c r="IF1062" s="25"/>
      <c r="IG1062" s="25"/>
      <c r="IH1062" s="25"/>
      <c r="II1062" s="25"/>
      <c r="IJ1062" s="25"/>
      <c r="IK1062" s="25"/>
      <c r="IL1062" s="25"/>
      <c r="IM1062" s="25"/>
      <c r="IN1062" s="25"/>
      <c r="IO1062" s="25"/>
      <c r="IP1062" s="25"/>
      <c r="IQ1062" s="25"/>
      <c r="IR1062" s="25"/>
      <c r="IS1062" s="25"/>
      <c r="IT1062" s="25"/>
      <c r="IU1062" s="25"/>
      <c r="IV1062" s="25"/>
    </row>
    <row r="1063" spans="14:256"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  <c r="CA1063" s="25"/>
      <c r="CB1063" s="25"/>
      <c r="CC1063" s="25"/>
      <c r="CD1063" s="25"/>
      <c r="CE1063" s="25"/>
      <c r="CF1063" s="25"/>
      <c r="CG1063" s="25"/>
      <c r="CH1063" s="25"/>
      <c r="CI1063" s="25"/>
      <c r="CJ1063" s="25"/>
      <c r="CK1063" s="25"/>
      <c r="CL1063" s="25"/>
      <c r="CM1063" s="25"/>
      <c r="CN1063" s="25"/>
      <c r="CO1063" s="25"/>
      <c r="CP1063" s="25"/>
      <c r="CQ1063" s="25"/>
      <c r="CR1063" s="25"/>
      <c r="CS1063" s="25"/>
      <c r="CT1063" s="25"/>
      <c r="CU1063" s="25"/>
      <c r="CV1063" s="25"/>
      <c r="CW1063" s="25"/>
      <c r="CX1063" s="25"/>
      <c r="CY1063" s="25"/>
      <c r="CZ1063" s="25"/>
      <c r="DA1063" s="25"/>
      <c r="DB1063" s="25"/>
      <c r="DC1063" s="25"/>
      <c r="DD1063" s="25"/>
      <c r="DE1063" s="25"/>
      <c r="DF1063" s="25"/>
      <c r="DG1063" s="25"/>
      <c r="DH1063" s="25"/>
      <c r="DI1063" s="25"/>
      <c r="DJ1063" s="25"/>
      <c r="DK1063" s="25"/>
      <c r="DL1063" s="25"/>
      <c r="DM1063" s="25"/>
      <c r="DN1063" s="25"/>
      <c r="DO1063" s="25"/>
      <c r="DP1063" s="25"/>
      <c r="DQ1063" s="25"/>
      <c r="DR1063" s="25"/>
      <c r="DS1063" s="25"/>
      <c r="DT1063" s="25"/>
      <c r="DU1063" s="25"/>
      <c r="DV1063" s="25"/>
      <c r="DW1063" s="25"/>
      <c r="DX1063" s="25"/>
      <c r="DY1063" s="25"/>
      <c r="DZ1063" s="25"/>
      <c r="EA1063" s="25"/>
      <c r="EB1063" s="25"/>
      <c r="EC1063" s="25"/>
      <c r="ED1063" s="25"/>
      <c r="EE1063" s="25"/>
      <c r="EF1063" s="25"/>
      <c r="EG1063" s="25"/>
      <c r="EH1063" s="25"/>
      <c r="EI1063" s="25"/>
      <c r="EJ1063" s="25"/>
      <c r="EK1063" s="25"/>
      <c r="EL1063" s="25"/>
      <c r="EM1063" s="25"/>
      <c r="EN1063" s="25"/>
      <c r="EO1063" s="25"/>
      <c r="EP1063" s="25"/>
      <c r="EQ1063" s="25"/>
      <c r="ER1063" s="25"/>
      <c r="ES1063" s="25"/>
      <c r="ET1063" s="25"/>
      <c r="EU1063" s="25"/>
      <c r="EV1063" s="25"/>
      <c r="EW1063" s="25"/>
      <c r="EX1063" s="25"/>
      <c r="EY1063" s="25"/>
      <c r="EZ1063" s="25"/>
      <c r="FA1063" s="25"/>
      <c r="FB1063" s="25"/>
      <c r="FC1063" s="25"/>
      <c r="FD1063" s="25"/>
      <c r="FE1063" s="25"/>
      <c r="FF1063" s="25"/>
      <c r="FG1063" s="25"/>
      <c r="FH1063" s="25"/>
      <c r="FI1063" s="25"/>
      <c r="FJ1063" s="25"/>
      <c r="FK1063" s="25"/>
      <c r="FL1063" s="25"/>
      <c r="FM1063" s="25"/>
      <c r="FN1063" s="25"/>
      <c r="FO1063" s="25"/>
      <c r="FP1063" s="25"/>
      <c r="FQ1063" s="25"/>
      <c r="FR1063" s="25"/>
      <c r="FS1063" s="25"/>
      <c r="FT1063" s="25"/>
      <c r="FU1063" s="25"/>
      <c r="FV1063" s="25"/>
      <c r="FW1063" s="25"/>
      <c r="FX1063" s="25"/>
      <c r="FY1063" s="25"/>
      <c r="FZ1063" s="25"/>
      <c r="GA1063" s="25"/>
      <c r="GB1063" s="25"/>
      <c r="GC1063" s="25"/>
      <c r="GD1063" s="25"/>
      <c r="GE1063" s="25"/>
      <c r="GF1063" s="25"/>
      <c r="GG1063" s="25"/>
      <c r="GH1063" s="25"/>
      <c r="GI1063" s="25"/>
      <c r="GJ1063" s="25"/>
      <c r="GK1063" s="25"/>
      <c r="GL1063" s="25"/>
      <c r="GM1063" s="25"/>
      <c r="GN1063" s="25"/>
      <c r="GO1063" s="25"/>
      <c r="GP1063" s="25"/>
      <c r="GQ1063" s="25"/>
      <c r="GR1063" s="25"/>
      <c r="GS1063" s="25"/>
      <c r="GT1063" s="25"/>
      <c r="GU1063" s="25"/>
      <c r="GV1063" s="25"/>
      <c r="GW1063" s="25"/>
      <c r="GX1063" s="25"/>
      <c r="GY1063" s="25"/>
      <c r="GZ1063" s="25"/>
      <c r="HA1063" s="25"/>
      <c r="HB1063" s="25"/>
      <c r="HC1063" s="25"/>
      <c r="HD1063" s="25"/>
      <c r="HE1063" s="25"/>
      <c r="HF1063" s="25"/>
      <c r="HG1063" s="25"/>
      <c r="HH1063" s="25"/>
      <c r="HI1063" s="25"/>
      <c r="HJ1063" s="25"/>
      <c r="HK1063" s="25"/>
      <c r="HL1063" s="25"/>
      <c r="HM1063" s="25"/>
      <c r="HN1063" s="25"/>
      <c r="HO1063" s="25"/>
      <c r="HP1063" s="25"/>
      <c r="HQ1063" s="25"/>
      <c r="HR1063" s="25"/>
      <c r="HS1063" s="25"/>
      <c r="HT1063" s="25"/>
      <c r="HU1063" s="25"/>
      <c r="HV1063" s="25"/>
      <c r="HW1063" s="25"/>
      <c r="HX1063" s="25"/>
      <c r="HY1063" s="25"/>
      <c r="HZ1063" s="25"/>
      <c r="IA1063" s="25"/>
      <c r="IB1063" s="25"/>
      <c r="IC1063" s="25"/>
      <c r="ID1063" s="25"/>
      <c r="IE1063" s="25"/>
      <c r="IF1063" s="25"/>
      <c r="IG1063" s="25"/>
      <c r="IH1063" s="25"/>
      <c r="II1063" s="25"/>
      <c r="IJ1063" s="25"/>
      <c r="IK1063" s="25"/>
      <c r="IL1063" s="25"/>
      <c r="IM1063" s="25"/>
      <c r="IN1063" s="25"/>
      <c r="IO1063" s="25"/>
      <c r="IP1063" s="25"/>
      <c r="IQ1063" s="25"/>
      <c r="IR1063" s="25"/>
      <c r="IS1063" s="25"/>
      <c r="IT1063" s="25"/>
      <c r="IU1063" s="25"/>
      <c r="IV1063" s="25"/>
    </row>
    <row r="1064" spans="14:256"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  <c r="CA1064" s="25"/>
      <c r="CB1064" s="25"/>
      <c r="CC1064" s="25"/>
      <c r="CD1064" s="25"/>
      <c r="CE1064" s="25"/>
      <c r="CF1064" s="25"/>
      <c r="CG1064" s="25"/>
      <c r="CH1064" s="25"/>
      <c r="CI1064" s="25"/>
      <c r="CJ1064" s="25"/>
      <c r="CK1064" s="25"/>
      <c r="CL1064" s="25"/>
      <c r="CM1064" s="25"/>
      <c r="CN1064" s="25"/>
      <c r="CO1064" s="25"/>
      <c r="CP1064" s="25"/>
      <c r="CQ1064" s="25"/>
      <c r="CR1064" s="25"/>
      <c r="CS1064" s="25"/>
      <c r="CT1064" s="25"/>
      <c r="CU1064" s="25"/>
      <c r="CV1064" s="25"/>
      <c r="CW1064" s="25"/>
      <c r="CX1064" s="25"/>
      <c r="CY1064" s="25"/>
      <c r="CZ1064" s="25"/>
      <c r="DA1064" s="25"/>
      <c r="DB1064" s="25"/>
      <c r="DC1064" s="25"/>
      <c r="DD1064" s="25"/>
      <c r="DE1064" s="25"/>
      <c r="DF1064" s="25"/>
      <c r="DG1064" s="25"/>
      <c r="DH1064" s="25"/>
      <c r="DI1064" s="25"/>
      <c r="DJ1064" s="25"/>
      <c r="DK1064" s="25"/>
      <c r="DL1064" s="25"/>
      <c r="DM1064" s="25"/>
      <c r="DN1064" s="25"/>
      <c r="DO1064" s="25"/>
      <c r="DP1064" s="25"/>
      <c r="DQ1064" s="25"/>
      <c r="DR1064" s="25"/>
      <c r="DS1064" s="25"/>
      <c r="DT1064" s="25"/>
      <c r="DU1064" s="25"/>
      <c r="DV1064" s="25"/>
      <c r="DW1064" s="25"/>
      <c r="DX1064" s="25"/>
      <c r="DY1064" s="25"/>
      <c r="DZ1064" s="25"/>
      <c r="EA1064" s="25"/>
      <c r="EB1064" s="25"/>
      <c r="EC1064" s="25"/>
      <c r="ED1064" s="25"/>
      <c r="EE1064" s="25"/>
      <c r="EF1064" s="25"/>
      <c r="EG1064" s="25"/>
      <c r="EH1064" s="25"/>
      <c r="EI1064" s="25"/>
      <c r="EJ1064" s="25"/>
      <c r="EK1064" s="25"/>
      <c r="EL1064" s="25"/>
      <c r="EM1064" s="25"/>
      <c r="EN1064" s="25"/>
      <c r="EO1064" s="25"/>
      <c r="EP1064" s="25"/>
      <c r="EQ1064" s="25"/>
      <c r="ER1064" s="25"/>
      <c r="ES1064" s="25"/>
      <c r="ET1064" s="25"/>
      <c r="EU1064" s="25"/>
      <c r="EV1064" s="25"/>
      <c r="EW1064" s="25"/>
      <c r="EX1064" s="25"/>
      <c r="EY1064" s="25"/>
      <c r="EZ1064" s="25"/>
      <c r="FA1064" s="25"/>
      <c r="FB1064" s="25"/>
      <c r="FC1064" s="25"/>
      <c r="FD1064" s="25"/>
      <c r="FE1064" s="25"/>
      <c r="FF1064" s="25"/>
      <c r="FG1064" s="25"/>
      <c r="FH1064" s="25"/>
      <c r="FI1064" s="25"/>
      <c r="FJ1064" s="25"/>
      <c r="FK1064" s="25"/>
      <c r="FL1064" s="25"/>
      <c r="FM1064" s="25"/>
      <c r="FN1064" s="25"/>
      <c r="FO1064" s="25"/>
      <c r="FP1064" s="25"/>
      <c r="FQ1064" s="25"/>
      <c r="FR1064" s="25"/>
      <c r="FS1064" s="25"/>
      <c r="FT1064" s="25"/>
      <c r="FU1064" s="25"/>
      <c r="FV1064" s="25"/>
      <c r="FW1064" s="25"/>
      <c r="FX1064" s="25"/>
      <c r="FY1064" s="25"/>
      <c r="FZ1064" s="25"/>
      <c r="GA1064" s="25"/>
      <c r="GB1064" s="25"/>
      <c r="GC1064" s="25"/>
      <c r="GD1064" s="25"/>
      <c r="GE1064" s="25"/>
      <c r="GF1064" s="25"/>
      <c r="GG1064" s="25"/>
      <c r="GH1064" s="25"/>
      <c r="GI1064" s="25"/>
      <c r="GJ1064" s="25"/>
      <c r="GK1064" s="25"/>
      <c r="GL1064" s="25"/>
      <c r="GM1064" s="25"/>
      <c r="GN1064" s="25"/>
      <c r="GO1064" s="25"/>
      <c r="GP1064" s="25"/>
      <c r="GQ1064" s="25"/>
      <c r="GR1064" s="25"/>
      <c r="GS1064" s="25"/>
      <c r="GT1064" s="25"/>
      <c r="GU1064" s="25"/>
      <c r="GV1064" s="25"/>
      <c r="GW1064" s="25"/>
      <c r="GX1064" s="25"/>
      <c r="GY1064" s="25"/>
      <c r="GZ1064" s="25"/>
      <c r="HA1064" s="25"/>
      <c r="HB1064" s="25"/>
      <c r="HC1064" s="25"/>
      <c r="HD1064" s="25"/>
      <c r="HE1064" s="25"/>
      <c r="HF1064" s="25"/>
      <c r="HG1064" s="25"/>
      <c r="HH1064" s="25"/>
      <c r="HI1064" s="25"/>
      <c r="HJ1064" s="25"/>
      <c r="HK1064" s="25"/>
      <c r="HL1064" s="25"/>
      <c r="HM1064" s="25"/>
      <c r="HN1064" s="25"/>
      <c r="HO1064" s="25"/>
      <c r="HP1064" s="25"/>
      <c r="HQ1064" s="25"/>
      <c r="HR1064" s="25"/>
      <c r="HS1064" s="25"/>
      <c r="HT1064" s="25"/>
      <c r="HU1064" s="25"/>
      <c r="HV1064" s="25"/>
      <c r="HW1064" s="25"/>
      <c r="HX1064" s="25"/>
      <c r="HY1064" s="25"/>
      <c r="HZ1064" s="25"/>
      <c r="IA1064" s="25"/>
      <c r="IB1064" s="25"/>
      <c r="IC1064" s="25"/>
      <c r="ID1064" s="25"/>
      <c r="IE1064" s="25"/>
      <c r="IF1064" s="25"/>
      <c r="IG1064" s="25"/>
      <c r="IH1064" s="25"/>
      <c r="II1064" s="25"/>
      <c r="IJ1064" s="25"/>
      <c r="IK1064" s="25"/>
      <c r="IL1064" s="25"/>
      <c r="IM1064" s="25"/>
      <c r="IN1064" s="25"/>
      <c r="IO1064" s="25"/>
      <c r="IP1064" s="25"/>
      <c r="IQ1064" s="25"/>
      <c r="IR1064" s="25"/>
      <c r="IS1064" s="25"/>
      <c r="IT1064" s="25"/>
      <c r="IU1064" s="25"/>
      <c r="IV1064" s="25"/>
    </row>
    <row r="1065" spans="14:256"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  <c r="CA1065" s="25"/>
      <c r="CB1065" s="25"/>
      <c r="CC1065" s="25"/>
      <c r="CD1065" s="25"/>
      <c r="CE1065" s="25"/>
      <c r="CF1065" s="25"/>
      <c r="CG1065" s="25"/>
      <c r="CH1065" s="25"/>
      <c r="CI1065" s="25"/>
      <c r="CJ1065" s="25"/>
      <c r="CK1065" s="25"/>
      <c r="CL1065" s="25"/>
      <c r="CM1065" s="25"/>
      <c r="CN1065" s="25"/>
      <c r="CO1065" s="25"/>
      <c r="CP1065" s="25"/>
      <c r="CQ1065" s="25"/>
      <c r="CR1065" s="25"/>
      <c r="CS1065" s="25"/>
      <c r="CT1065" s="25"/>
      <c r="CU1065" s="25"/>
      <c r="CV1065" s="25"/>
      <c r="CW1065" s="25"/>
      <c r="CX1065" s="25"/>
      <c r="CY1065" s="25"/>
      <c r="CZ1065" s="25"/>
      <c r="DA1065" s="25"/>
      <c r="DB1065" s="25"/>
      <c r="DC1065" s="25"/>
      <c r="DD1065" s="25"/>
      <c r="DE1065" s="25"/>
      <c r="DF1065" s="25"/>
      <c r="DG1065" s="25"/>
      <c r="DH1065" s="25"/>
      <c r="DI1065" s="25"/>
      <c r="DJ1065" s="25"/>
      <c r="DK1065" s="25"/>
      <c r="DL1065" s="25"/>
      <c r="DM1065" s="25"/>
      <c r="DN1065" s="25"/>
      <c r="DO1065" s="25"/>
      <c r="DP1065" s="25"/>
      <c r="DQ1065" s="25"/>
      <c r="DR1065" s="25"/>
      <c r="DS1065" s="25"/>
      <c r="DT1065" s="25"/>
      <c r="DU1065" s="25"/>
      <c r="DV1065" s="25"/>
      <c r="DW1065" s="25"/>
      <c r="DX1065" s="25"/>
      <c r="DY1065" s="25"/>
      <c r="DZ1065" s="25"/>
      <c r="EA1065" s="25"/>
      <c r="EB1065" s="25"/>
      <c r="EC1065" s="25"/>
      <c r="ED1065" s="25"/>
      <c r="EE1065" s="25"/>
      <c r="EF1065" s="25"/>
      <c r="EG1065" s="25"/>
      <c r="EH1065" s="25"/>
      <c r="EI1065" s="25"/>
      <c r="EJ1065" s="25"/>
      <c r="EK1065" s="25"/>
      <c r="EL1065" s="25"/>
      <c r="EM1065" s="25"/>
      <c r="EN1065" s="25"/>
      <c r="EO1065" s="25"/>
      <c r="EP1065" s="25"/>
      <c r="EQ1065" s="25"/>
      <c r="ER1065" s="25"/>
      <c r="ES1065" s="25"/>
      <c r="ET1065" s="25"/>
      <c r="EU1065" s="25"/>
      <c r="EV1065" s="25"/>
      <c r="EW1065" s="25"/>
      <c r="EX1065" s="25"/>
      <c r="EY1065" s="25"/>
      <c r="EZ1065" s="25"/>
      <c r="FA1065" s="25"/>
      <c r="FB1065" s="25"/>
      <c r="FC1065" s="25"/>
      <c r="FD1065" s="25"/>
      <c r="FE1065" s="25"/>
      <c r="FF1065" s="25"/>
      <c r="FG1065" s="25"/>
      <c r="FH1065" s="25"/>
      <c r="FI1065" s="25"/>
      <c r="FJ1065" s="25"/>
      <c r="FK1065" s="25"/>
      <c r="FL1065" s="25"/>
      <c r="FM1065" s="25"/>
      <c r="FN1065" s="25"/>
      <c r="FO1065" s="25"/>
      <c r="FP1065" s="25"/>
      <c r="FQ1065" s="25"/>
      <c r="FR1065" s="25"/>
      <c r="FS1065" s="25"/>
      <c r="FT1065" s="25"/>
      <c r="FU1065" s="25"/>
      <c r="FV1065" s="25"/>
      <c r="FW1065" s="25"/>
      <c r="FX1065" s="25"/>
      <c r="FY1065" s="25"/>
      <c r="FZ1065" s="25"/>
      <c r="GA1065" s="25"/>
      <c r="GB1065" s="25"/>
      <c r="GC1065" s="25"/>
      <c r="GD1065" s="25"/>
      <c r="GE1065" s="25"/>
      <c r="GF1065" s="25"/>
      <c r="GG1065" s="25"/>
      <c r="GH1065" s="25"/>
      <c r="GI1065" s="25"/>
      <c r="GJ1065" s="25"/>
      <c r="GK1065" s="25"/>
      <c r="GL1065" s="25"/>
      <c r="GM1065" s="25"/>
      <c r="GN1065" s="25"/>
      <c r="GO1065" s="25"/>
      <c r="GP1065" s="25"/>
      <c r="GQ1065" s="25"/>
      <c r="GR1065" s="25"/>
      <c r="GS1065" s="25"/>
      <c r="GT1065" s="25"/>
      <c r="GU1065" s="25"/>
      <c r="GV1065" s="25"/>
      <c r="GW1065" s="25"/>
      <c r="GX1065" s="25"/>
      <c r="GY1065" s="25"/>
      <c r="GZ1065" s="25"/>
      <c r="HA1065" s="25"/>
      <c r="HB1065" s="25"/>
      <c r="HC1065" s="25"/>
      <c r="HD1065" s="25"/>
      <c r="HE1065" s="25"/>
      <c r="HF1065" s="25"/>
      <c r="HG1065" s="25"/>
      <c r="HH1065" s="25"/>
      <c r="HI1065" s="25"/>
      <c r="HJ1065" s="25"/>
      <c r="HK1065" s="25"/>
      <c r="HL1065" s="25"/>
      <c r="HM1065" s="25"/>
      <c r="HN1065" s="25"/>
      <c r="HO1065" s="25"/>
      <c r="HP1065" s="25"/>
      <c r="HQ1065" s="25"/>
      <c r="HR1065" s="25"/>
      <c r="HS1065" s="25"/>
      <c r="HT1065" s="25"/>
      <c r="HU1065" s="25"/>
      <c r="HV1065" s="25"/>
      <c r="HW1065" s="25"/>
      <c r="HX1065" s="25"/>
      <c r="HY1065" s="25"/>
      <c r="HZ1065" s="25"/>
      <c r="IA1065" s="25"/>
      <c r="IB1065" s="25"/>
      <c r="IC1065" s="25"/>
      <c r="ID1065" s="25"/>
      <c r="IE1065" s="25"/>
      <c r="IF1065" s="25"/>
      <c r="IG1065" s="25"/>
      <c r="IH1065" s="25"/>
      <c r="II1065" s="25"/>
      <c r="IJ1065" s="25"/>
      <c r="IK1065" s="25"/>
      <c r="IL1065" s="25"/>
      <c r="IM1065" s="25"/>
      <c r="IN1065" s="25"/>
      <c r="IO1065" s="25"/>
      <c r="IP1065" s="25"/>
      <c r="IQ1065" s="25"/>
      <c r="IR1065" s="25"/>
      <c r="IS1065" s="25"/>
      <c r="IT1065" s="25"/>
      <c r="IU1065" s="25"/>
      <c r="IV1065" s="25"/>
    </row>
    <row r="1066" spans="14:256"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  <c r="CA1066" s="25"/>
      <c r="CB1066" s="25"/>
      <c r="CC1066" s="25"/>
      <c r="CD1066" s="25"/>
      <c r="CE1066" s="25"/>
      <c r="CF1066" s="25"/>
      <c r="CG1066" s="25"/>
      <c r="CH1066" s="25"/>
      <c r="CI1066" s="25"/>
      <c r="CJ1066" s="25"/>
      <c r="CK1066" s="25"/>
      <c r="CL1066" s="25"/>
      <c r="CM1066" s="25"/>
      <c r="CN1066" s="25"/>
      <c r="CO1066" s="25"/>
      <c r="CP1066" s="25"/>
      <c r="CQ1066" s="25"/>
      <c r="CR1066" s="25"/>
      <c r="CS1066" s="25"/>
      <c r="CT1066" s="25"/>
      <c r="CU1066" s="25"/>
      <c r="CV1066" s="25"/>
      <c r="CW1066" s="25"/>
      <c r="CX1066" s="25"/>
      <c r="CY1066" s="25"/>
      <c r="CZ1066" s="25"/>
      <c r="DA1066" s="25"/>
      <c r="DB1066" s="25"/>
      <c r="DC1066" s="25"/>
      <c r="DD1066" s="25"/>
      <c r="DE1066" s="25"/>
      <c r="DF1066" s="25"/>
      <c r="DG1066" s="25"/>
      <c r="DH1066" s="25"/>
      <c r="DI1066" s="25"/>
      <c r="DJ1066" s="25"/>
      <c r="DK1066" s="25"/>
      <c r="DL1066" s="25"/>
      <c r="DM1066" s="25"/>
      <c r="DN1066" s="25"/>
      <c r="DO1066" s="25"/>
      <c r="DP1066" s="25"/>
      <c r="DQ1066" s="25"/>
      <c r="DR1066" s="25"/>
      <c r="DS1066" s="25"/>
      <c r="DT1066" s="25"/>
      <c r="DU1066" s="25"/>
      <c r="DV1066" s="25"/>
      <c r="DW1066" s="25"/>
      <c r="DX1066" s="25"/>
      <c r="DY1066" s="25"/>
      <c r="DZ1066" s="25"/>
      <c r="EA1066" s="25"/>
      <c r="EB1066" s="25"/>
      <c r="EC1066" s="25"/>
      <c r="ED1066" s="25"/>
      <c r="EE1066" s="25"/>
      <c r="EF1066" s="25"/>
      <c r="EG1066" s="25"/>
      <c r="EH1066" s="25"/>
      <c r="EI1066" s="25"/>
      <c r="EJ1066" s="25"/>
      <c r="EK1066" s="25"/>
      <c r="EL1066" s="25"/>
      <c r="EM1066" s="25"/>
      <c r="EN1066" s="25"/>
      <c r="EO1066" s="25"/>
      <c r="EP1066" s="25"/>
      <c r="EQ1066" s="25"/>
      <c r="ER1066" s="25"/>
      <c r="ES1066" s="25"/>
      <c r="ET1066" s="25"/>
      <c r="EU1066" s="25"/>
      <c r="EV1066" s="25"/>
      <c r="EW1066" s="25"/>
      <c r="EX1066" s="25"/>
      <c r="EY1066" s="25"/>
      <c r="EZ1066" s="25"/>
      <c r="FA1066" s="25"/>
      <c r="FB1066" s="25"/>
      <c r="FC1066" s="25"/>
      <c r="FD1066" s="25"/>
      <c r="FE1066" s="25"/>
      <c r="FF1066" s="25"/>
      <c r="FG1066" s="25"/>
      <c r="FH1066" s="25"/>
      <c r="FI1066" s="25"/>
      <c r="FJ1066" s="25"/>
      <c r="FK1066" s="25"/>
      <c r="FL1066" s="25"/>
      <c r="FM1066" s="25"/>
      <c r="FN1066" s="25"/>
      <c r="FO1066" s="25"/>
      <c r="FP1066" s="25"/>
      <c r="FQ1066" s="25"/>
      <c r="FR1066" s="25"/>
      <c r="FS1066" s="25"/>
      <c r="FT1066" s="25"/>
      <c r="FU1066" s="25"/>
      <c r="FV1066" s="25"/>
      <c r="FW1066" s="25"/>
      <c r="FX1066" s="25"/>
      <c r="FY1066" s="25"/>
      <c r="FZ1066" s="25"/>
      <c r="GA1066" s="25"/>
      <c r="GB1066" s="25"/>
      <c r="GC1066" s="25"/>
      <c r="GD1066" s="25"/>
      <c r="GE1066" s="25"/>
      <c r="GF1066" s="25"/>
      <c r="GG1066" s="25"/>
      <c r="GH1066" s="25"/>
      <c r="GI1066" s="25"/>
      <c r="GJ1066" s="25"/>
      <c r="GK1066" s="25"/>
      <c r="GL1066" s="25"/>
      <c r="GM1066" s="25"/>
      <c r="GN1066" s="25"/>
      <c r="GO1066" s="25"/>
      <c r="GP1066" s="25"/>
      <c r="GQ1066" s="25"/>
      <c r="GR1066" s="25"/>
      <c r="GS1066" s="25"/>
      <c r="GT1066" s="25"/>
      <c r="GU1066" s="25"/>
      <c r="GV1066" s="25"/>
      <c r="GW1066" s="25"/>
      <c r="GX1066" s="25"/>
      <c r="GY1066" s="25"/>
      <c r="GZ1066" s="25"/>
      <c r="HA1066" s="25"/>
      <c r="HB1066" s="25"/>
      <c r="HC1066" s="25"/>
      <c r="HD1066" s="25"/>
      <c r="HE1066" s="25"/>
      <c r="HF1066" s="25"/>
      <c r="HG1066" s="25"/>
      <c r="HH1066" s="25"/>
      <c r="HI1066" s="25"/>
      <c r="HJ1066" s="25"/>
      <c r="HK1066" s="25"/>
      <c r="HL1066" s="25"/>
      <c r="HM1066" s="25"/>
      <c r="HN1066" s="25"/>
      <c r="HO1066" s="25"/>
      <c r="HP1066" s="25"/>
      <c r="HQ1066" s="25"/>
      <c r="HR1066" s="25"/>
      <c r="HS1066" s="25"/>
      <c r="HT1066" s="25"/>
      <c r="HU1066" s="25"/>
      <c r="HV1066" s="25"/>
      <c r="HW1066" s="25"/>
      <c r="HX1066" s="25"/>
      <c r="HY1066" s="25"/>
      <c r="HZ1066" s="25"/>
      <c r="IA1066" s="25"/>
      <c r="IB1066" s="25"/>
      <c r="IC1066" s="25"/>
      <c r="ID1066" s="25"/>
      <c r="IE1066" s="25"/>
      <c r="IF1066" s="25"/>
      <c r="IG1066" s="25"/>
      <c r="IH1066" s="25"/>
      <c r="II1066" s="25"/>
      <c r="IJ1066" s="25"/>
      <c r="IK1066" s="25"/>
      <c r="IL1066" s="25"/>
      <c r="IM1066" s="25"/>
      <c r="IN1066" s="25"/>
      <c r="IO1066" s="25"/>
      <c r="IP1066" s="25"/>
      <c r="IQ1066" s="25"/>
      <c r="IR1066" s="25"/>
      <c r="IS1066" s="25"/>
      <c r="IT1066" s="25"/>
      <c r="IU1066" s="25"/>
      <c r="IV1066" s="25"/>
    </row>
  </sheetData>
  <printOptions horizontalCentered="1"/>
  <pageMargins left="0" right="0" top="0.23622047244094499" bottom="0.35" header="0" footer="0"/>
  <pageSetup paperSize="9" scale="95" orientation="landscape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X3670"/>
  <sheetViews>
    <sheetView view="pageBreakPreview" topLeftCell="A88" zoomScaleNormal="100" zoomScaleSheetLayoutView="100" workbookViewId="0">
      <selection activeCell="K11" sqref="K11:K106"/>
    </sheetView>
  </sheetViews>
  <sheetFormatPr defaultColWidth="9.140625" defaultRowHeight="16.5"/>
  <cols>
    <col min="1" max="1" width="6" style="1062" customWidth="1"/>
    <col min="2" max="2" width="10.5703125" style="1062" customWidth="1"/>
    <col min="3" max="3" width="38" style="1513" customWidth="1"/>
    <col min="4" max="4" width="7.7109375" style="1062" customWidth="1"/>
    <col min="5" max="5" width="9.140625" style="1513" customWidth="1"/>
    <col min="6" max="6" width="10.5703125" style="1062" customWidth="1"/>
    <col min="7" max="7" width="9.42578125" style="1062" customWidth="1"/>
    <col min="8" max="8" width="10.28515625" style="1062" customWidth="1"/>
    <col min="9" max="9" width="7.140625" style="1062" customWidth="1"/>
    <col min="10" max="10" width="9.140625" style="1062" customWidth="1"/>
    <col min="11" max="11" width="7" style="1062" customWidth="1"/>
    <col min="12" max="12" width="9.42578125" style="1062" customWidth="1"/>
    <col min="13" max="13" width="10.85546875" style="1062" customWidth="1"/>
    <col min="14" max="14" width="0" style="1514" hidden="1" customWidth="1"/>
    <col min="15" max="15" width="0" style="1515" hidden="1" customWidth="1"/>
    <col min="16" max="16" width="0" style="1484" hidden="1" customWidth="1"/>
    <col min="17" max="17" width="12.28515625" style="1485" hidden="1" customWidth="1"/>
    <col min="18" max="18" width="12.28515625" style="1516" hidden="1" customWidth="1"/>
    <col min="19" max="19" width="12.28515625" style="1517" hidden="1" customWidth="1"/>
    <col min="20" max="20" width="11.85546875" style="1518" hidden="1" customWidth="1"/>
    <col min="21" max="16384" width="9.140625" style="1062"/>
  </cols>
  <sheetData>
    <row r="1" spans="1:20" s="187" customFormat="1" ht="15" customHeight="1">
      <c r="B1" s="1403"/>
      <c r="C1" s="1403"/>
      <c r="D1" s="1404"/>
      <c r="E1" s="1527"/>
      <c r="F1" s="1404"/>
      <c r="G1" s="1405"/>
      <c r="H1" s="1405"/>
      <c r="I1" s="1404"/>
      <c r="J1" s="1404"/>
      <c r="K1" s="1405"/>
      <c r="L1" s="1405"/>
      <c r="M1" s="1405"/>
      <c r="N1" s="1406"/>
      <c r="O1" s="1407"/>
      <c r="P1" s="1408"/>
      <c r="Q1" s="1409"/>
      <c r="R1" s="1410"/>
      <c r="S1" s="1411"/>
      <c r="T1" s="1412"/>
    </row>
    <row r="2" spans="1:20" s="187" customFormat="1" ht="24.75" customHeight="1">
      <c r="A2" s="1413"/>
      <c r="B2" s="1413"/>
      <c r="C2" s="1206" t="s">
        <v>805</v>
      </c>
      <c r="D2" s="1413"/>
      <c r="E2" s="1528"/>
      <c r="F2" s="1413"/>
      <c r="G2" s="1413"/>
      <c r="H2" s="1413"/>
      <c r="I2" s="1532"/>
      <c r="J2" s="1413"/>
      <c r="K2" s="1413"/>
      <c r="L2" s="1413"/>
      <c r="M2" s="1413"/>
      <c r="N2" s="1380"/>
      <c r="O2" s="1381"/>
      <c r="P2" s="1382"/>
      <c r="Q2" s="1383"/>
      <c r="R2" s="1384"/>
      <c r="S2" s="1385"/>
      <c r="T2" s="1109"/>
    </row>
    <row r="3" spans="1:20" s="187" customFormat="1" ht="15" customHeight="1">
      <c r="B3" s="1414"/>
      <c r="C3" s="1415" t="s">
        <v>638</v>
      </c>
      <c r="D3" s="1416"/>
      <c r="E3" s="1139"/>
      <c r="F3" s="1416"/>
      <c r="G3" s="1416"/>
      <c r="H3" s="1416"/>
      <c r="I3" s="1415"/>
      <c r="J3" s="1416"/>
      <c r="K3" s="1416"/>
      <c r="L3" s="1416"/>
      <c r="M3" s="1416"/>
      <c r="N3" s="1380"/>
      <c r="O3" s="1381"/>
      <c r="P3" s="1382"/>
      <c r="Q3" s="1383"/>
      <c r="R3" s="1384"/>
      <c r="S3" s="1385"/>
      <c r="T3" s="1109"/>
    </row>
    <row r="4" spans="1:20" s="187" customFormat="1" ht="15" customHeight="1">
      <c r="A4" s="1417"/>
      <c r="B4" s="1418"/>
      <c r="C4" s="1419"/>
      <c r="D4" s="1420"/>
      <c r="E4" s="1529"/>
      <c r="F4" s="1422"/>
      <c r="G4" s="1420"/>
      <c r="H4" s="1420"/>
      <c r="I4" s="1421"/>
      <c r="J4" s="1420"/>
      <c r="K4" s="1423"/>
      <c r="L4" s="1424"/>
      <c r="M4" s="1425"/>
      <c r="N4" s="1380"/>
      <c r="O4" s="1381"/>
      <c r="P4" s="1382"/>
      <c r="Q4" s="1383"/>
      <c r="R4" s="1384"/>
      <c r="S4" s="1385"/>
      <c r="T4" s="1109"/>
    </row>
    <row r="5" spans="1:20" s="1109" customFormat="1" ht="40.5" customHeight="1">
      <c r="A5" s="1426"/>
      <c r="B5" s="1427"/>
      <c r="C5" s="1428"/>
      <c r="D5" s="1429"/>
      <c r="E5" s="1778" t="s">
        <v>1</v>
      </c>
      <c r="F5" s="1779"/>
      <c r="G5" s="1426" t="s">
        <v>3</v>
      </c>
      <c r="H5" s="1431"/>
      <c r="I5" s="1430" t="s">
        <v>2</v>
      </c>
      <c r="J5" s="1431"/>
      <c r="K5" s="1432" t="s">
        <v>4</v>
      </c>
      <c r="L5" s="1432"/>
      <c r="M5" s="1427"/>
      <c r="N5" s="1380"/>
      <c r="O5" s="1381"/>
      <c r="P5" s="1382"/>
      <c r="Q5" s="1383"/>
      <c r="R5" s="1384"/>
      <c r="S5" s="1385"/>
    </row>
    <row r="6" spans="1:20" s="1109" customFormat="1" ht="26.25" customHeight="1">
      <c r="A6" s="1433"/>
      <c r="B6" s="1434"/>
      <c r="C6" s="1435" t="s">
        <v>5</v>
      </c>
      <c r="D6" s="1436"/>
      <c r="E6" s="1780" t="s">
        <v>811</v>
      </c>
      <c r="F6" s="1781"/>
      <c r="G6" s="1439"/>
      <c r="H6" s="1438"/>
      <c r="I6" s="1437"/>
      <c r="J6" s="1438"/>
      <c r="K6" s="1439" t="s">
        <v>7</v>
      </c>
      <c r="L6" s="1440"/>
      <c r="M6" s="1434" t="s">
        <v>8</v>
      </c>
      <c r="N6" s="1380"/>
      <c r="O6" s="1381"/>
      <c r="P6" s="1382"/>
      <c r="Q6" s="1383"/>
      <c r="R6" s="1384"/>
      <c r="S6" s="1385"/>
    </row>
    <row r="7" spans="1:20" s="1109" customFormat="1" ht="27">
      <c r="A7" s="1441" t="s">
        <v>9</v>
      </c>
      <c r="B7" s="1434" t="s">
        <v>10</v>
      </c>
      <c r="C7" s="1442" t="s">
        <v>11</v>
      </c>
      <c r="D7" s="1519" t="s">
        <v>12</v>
      </c>
      <c r="E7" s="1519" t="s">
        <v>13</v>
      </c>
      <c r="F7" s="1443" t="s">
        <v>14</v>
      </c>
      <c r="G7" s="1434" t="s">
        <v>15</v>
      </c>
      <c r="H7" s="1443" t="s">
        <v>14</v>
      </c>
      <c r="I7" s="1434" t="s">
        <v>15</v>
      </c>
      <c r="J7" s="1443" t="s">
        <v>14</v>
      </c>
      <c r="K7" s="1434" t="s">
        <v>15</v>
      </c>
      <c r="L7" s="1443" t="s">
        <v>14</v>
      </c>
      <c r="M7" s="1434"/>
      <c r="N7" s="1380"/>
      <c r="O7" s="1381"/>
      <c r="P7" s="1382"/>
      <c r="Q7" s="1383"/>
      <c r="R7" s="1384"/>
      <c r="S7" s="1385"/>
    </row>
    <row r="8" spans="1:20" s="1109" customFormat="1">
      <c r="A8" s="1439"/>
      <c r="B8" s="1444"/>
      <c r="C8" s="1445"/>
      <c r="D8" s="1520"/>
      <c r="E8" s="1521"/>
      <c r="F8" s="1446"/>
      <c r="G8" s="1444" t="s">
        <v>16</v>
      </c>
      <c r="H8" s="1446"/>
      <c r="I8" s="1444" t="s">
        <v>16</v>
      </c>
      <c r="J8" s="1446"/>
      <c r="K8" s="1444" t="s">
        <v>16</v>
      </c>
      <c r="L8" s="1446"/>
      <c r="M8" s="1444"/>
      <c r="N8" s="1380"/>
      <c r="O8" s="1381"/>
      <c r="P8" s="1382"/>
      <c r="Q8" s="1383"/>
      <c r="R8" s="1384"/>
      <c r="S8" s="1385"/>
    </row>
    <row r="9" spans="1:20" s="1452" customFormat="1" ht="11.25">
      <c r="A9" s="1447" t="s">
        <v>17</v>
      </c>
      <c r="B9" s="1448" t="s">
        <v>18</v>
      </c>
      <c r="C9" s="1449" t="s">
        <v>19</v>
      </c>
      <c r="D9" s="1447" t="s">
        <v>20</v>
      </c>
      <c r="E9" s="1530" t="s">
        <v>21</v>
      </c>
      <c r="F9" s="1450" t="s">
        <v>22</v>
      </c>
      <c r="G9" s="1448" t="s">
        <v>25</v>
      </c>
      <c r="H9" s="1451" t="s">
        <v>26</v>
      </c>
      <c r="I9" s="1451" t="s">
        <v>23</v>
      </c>
      <c r="J9" s="1447" t="s">
        <v>24</v>
      </c>
      <c r="K9" s="1448" t="s">
        <v>27</v>
      </c>
      <c r="L9" s="1447" t="s">
        <v>28</v>
      </c>
      <c r="M9" s="1448" t="s">
        <v>29</v>
      </c>
      <c r="N9" s="1396"/>
      <c r="O9" s="1397"/>
      <c r="P9" s="1398"/>
      <c r="Q9" s="1399"/>
      <c r="R9" s="1400"/>
      <c r="S9" s="1401"/>
      <c r="T9" s="1402"/>
    </row>
    <row r="10" spans="1:20" s="1046" customFormat="1" ht="22.5" customHeight="1">
      <c r="A10" s="1622"/>
      <c r="B10" s="1623"/>
      <c r="C10" s="1624" t="s">
        <v>776</v>
      </c>
      <c r="D10" s="1625"/>
      <c r="E10" s="1626"/>
      <c r="F10" s="1625"/>
      <c r="G10" s="1625"/>
      <c r="H10" s="1625"/>
      <c r="I10" s="1625"/>
      <c r="J10" s="1625"/>
      <c r="K10" s="1625"/>
      <c r="L10" s="1625"/>
      <c r="M10" s="1627"/>
      <c r="N10" s="1613" t="s">
        <v>453</v>
      </c>
      <c r="O10" s="1369" t="s">
        <v>639</v>
      </c>
      <c r="P10" s="1370" t="s">
        <v>640</v>
      </c>
      <c r="Q10" s="1371" t="s">
        <v>641</v>
      </c>
      <c r="R10" s="1372" t="s">
        <v>454</v>
      </c>
      <c r="S10" s="1373" t="s">
        <v>642</v>
      </c>
      <c r="T10" s="939" t="s">
        <v>456</v>
      </c>
    </row>
    <row r="11" spans="1:20" s="138" customFormat="1" ht="111" customHeight="1">
      <c r="A11" s="1628">
        <v>1</v>
      </c>
      <c r="B11" s="1629" t="s">
        <v>666</v>
      </c>
      <c r="C11" s="1630" t="s">
        <v>777</v>
      </c>
      <c r="D11" s="1631" t="s">
        <v>643</v>
      </c>
      <c r="E11" s="1632"/>
      <c r="F11" s="1633">
        <v>3</v>
      </c>
      <c r="G11" s="1634"/>
      <c r="H11" s="1628"/>
      <c r="I11" s="1628"/>
      <c r="J11" s="1628"/>
      <c r="K11" s="1628"/>
      <c r="L11" s="1628"/>
      <c r="M11" s="1634"/>
      <c r="N11" s="1453">
        <v>1</v>
      </c>
      <c r="O11" s="1454"/>
      <c r="P11" s="1455"/>
      <c r="Q11" s="1456"/>
      <c r="R11" s="1457"/>
      <c r="S11" s="1458"/>
      <c r="T11" s="1350">
        <f t="shared" ref="T11:T31" si="0">F11-N11-O11-P11-Q11-R11-S11</f>
        <v>2</v>
      </c>
    </row>
    <row r="12" spans="1:20" s="1459" customFormat="1">
      <c r="A12" s="1635"/>
      <c r="B12" s="1636" t="s">
        <v>39</v>
      </c>
      <c r="C12" s="1628" t="s">
        <v>31</v>
      </c>
      <c r="D12" s="1635" t="s">
        <v>643</v>
      </c>
      <c r="E12" s="1634"/>
      <c r="F12" s="1637">
        <v>3</v>
      </c>
      <c r="G12" s="1638"/>
      <c r="H12" s="1638">
        <f>F12*G12</f>
        <v>0</v>
      </c>
      <c r="I12" s="1639"/>
      <c r="J12" s="1638">
        <f>F12*I12</f>
        <v>0</v>
      </c>
      <c r="K12" s="1638"/>
      <c r="L12" s="1638">
        <f>F12*K12</f>
        <v>0</v>
      </c>
      <c r="M12" s="1638">
        <f>J12+H12+L12</f>
        <v>0</v>
      </c>
      <c r="N12" s="1453">
        <v>20.6</v>
      </c>
      <c r="O12" s="1454"/>
      <c r="P12" s="1455"/>
      <c r="Q12" s="1456"/>
      <c r="R12" s="1457"/>
      <c r="S12" s="1458"/>
      <c r="T12" s="1350">
        <f t="shared" si="0"/>
        <v>-17.600000000000001</v>
      </c>
    </row>
    <row r="13" spans="1:20" s="1459" customFormat="1">
      <c r="A13" s="1635"/>
      <c r="B13" s="1635"/>
      <c r="C13" s="1628" t="s">
        <v>33</v>
      </c>
      <c r="D13" s="1635" t="s">
        <v>0</v>
      </c>
      <c r="E13" s="1634">
        <v>4.83</v>
      </c>
      <c r="F13" s="1637">
        <f>F11*E13</f>
        <v>14.49</v>
      </c>
      <c r="G13" s="1638"/>
      <c r="H13" s="1638">
        <f t="shared" ref="H13:H15" si="1">F13*G13</f>
        <v>0</v>
      </c>
      <c r="I13" s="1640"/>
      <c r="J13" s="1638">
        <f t="shared" ref="J13:J15" si="2">F13*I13</f>
        <v>0</v>
      </c>
      <c r="K13" s="1638"/>
      <c r="L13" s="1638">
        <f t="shared" ref="L13:L15" si="3">F13*K13</f>
        <v>0</v>
      </c>
      <c r="M13" s="1638">
        <f t="shared" ref="M13:M15" si="4">J13+H13+L13</f>
        <v>0</v>
      </c>
      <c r="N13" s="1453">
        <v>2.58</v>
      </c>
      <c r="O13" s="1454"/>
      <c r="P13" s="1455"/>
      <c r="Q13" s="1456"/>
      <c r="R13" s="1457"/>
      <c r="S13" s="1458"/>
      <c r="T13" s="1350">
        <f t="shared" si="0"/>
        <v>11.91</v>
      </c>
    </row>
    <row r="14" spans="1:20" s="1374" customFormat="1" ht="78.75" customHeight="1">
      <c r="A14" s="1628"/>
      <c r="B14" s="1641"/>
      <c r="C14" s="1641" t="str">
        <f>C11</f>
        <v xml:space="preserve">kvamlgamwoviventilatori ,saxuravis tipis daxril gadaxurvaze samagriTa da regulatoriT danadgaris montaJi L=20000m³/sT; P=400pa; </v>
      </c>
      <c r="D14" s="1628" t="s">
        <v>30</v>
      </c>
      <c r="E14" s="1634">
        <v>1</v>
      </c>
      <c r="F14" s="1634">
        <f>E14*F11</f>
        <v>3</v>
      </c>
      <c r="G14" s="1638"/>
      <c r="H14" s="1638">
        <f t="shared" si="1"/>
        <v>0</v>
      </c>
      <c r="I14" s="1640"/>
      <c r="J14" s="1638">
        <f t="shared" si="2"/>
        <v>0</v>
      </c>
      <c r="K14" s="1638"/>
      <c r="L14" s="1638">
        <f t="shared" si="3"/>
        <v>0</v>
      </c>
      <c r="M14" s="1638">
        <f t="shared" si="4"/>
        <v>0</v>
      </c>
      <c r="N14" s="1453">
        <v>1</v>
      </c>
      <c r="O14" s="1454"/>
      <c r="P14" s="1455"/>
      <c r="Q14" s="1456"/>
      <c r="R14" s="1457"/>
      <c r="S14" s="1458"/>
      <c r="T14" s="1350">
        <f t="shared" si="0"/>
        <v>2</v>
      </c>
    </row>
    <row r="15" spans="1:20" s="1375" customFormat="1">
      <c r="A15" s="1642"/>
      <c r="B15" s="1642"/>
      <c r="C15" s="1643" t="s">
        <v>97</v>
      </c>
      <c r="D15" s="1642" t="s">
        <v>0</v>
      </c>
      <c r="E15" s="1644">
        <v>4.01</v>
      </c>
      <c r="F15" s="242">
        <f>F11*E15</f>
        <v>12.03</v>
      </c>
      <c r="G15" s="1638"/>
      <c r="H15" s="1638">
        <f t="shared" si="1"/>
        <v>0</v>
      </c>
      <c r="I15" s="1640"/>
      <c r="J15" s="1638">
        <f t="shared" si="2"/>
        <v>0</v>
      </c>
      <c r="K15" s="1638"/>
      <c r="L15" s="1638">
        <f t="shared" si="3"/>
        <v>0</v>
      </c>
      <c r="M15" s="1638">
        <f t="shared" si="4"/>
        <v>0</v>
      </c>
      <c r="N15" s="1453">
        <v>11.4</v>
      </c>
      <c r="O15" s="1454"/>
      <c r="P15" s="1455"/>
      <c r="Q15" s="1456"/>
      <c r="R15" s="1457"/>
      <c r="S15" s="1458"/>
      <c r="T15" s="1350">
        <f t="shared" si="0"/>
        <v>0.62999999999999901</v>
      </c>
    </row>
    <row r="16" spans="1:20" s="138" customFormat="1" ht="111" customHeight="1">
      <c r="A16" s="1628">
        <v>2</v>
      </c>
      <c r="B16" s="1629" t="s">
        <v>667</v>
      </c>
      <c r="C16" s="1630" t="s">
        <v>778</v>
      </c>
      <c r="D16" s="1631" t="s">
        <v>643</v>
      </c>
      <c r="E16" s="1632"/>
      <c r="F16" s="1633">
        <v>2</v>
      </c>
      <c r="G16" s="1634"/>
      <c r="H16" s="1628"/>
      <c r="I16" s="1628"/>
      <c r="J16" s="1628"/>
      <c r="K16" s="1628"/>
      <c r="L16" s="1628"/>
      <c r="M16" s="1634"/>
      <c r="N16" s="1453">
        <v>1</v>
      </c>
      <c r="O16" s="1454"/>
      <c r="P16" s="1455"/>
      <c r="Q16" s="1456"/>
      <c r="R16" s="1457"/>
      <c r="S16" s="1458"/>
      <c r="T16" s="1350">
        <f t="shared" si="0"/>
        <v>1</v>
      </c>
    </row>
    <row r="17" spans="1:20" s="1459" customFormat="1">
      <c r="A17" s="1635"/>
      <c r="B17" s="1636" t="s">
        <v>39</v>
      </c>
      <c r="C17" s="1628" t="s">
        <v>31</v>
      </c>
      <c r="D17" s="1635" t="s">
        <v>643</v>
      </c>
      <c r="E17" s="1634"/>
      <c r="F17" s="1637">
        <v>2</v>
      </c>
      <c r="G17" s="1638"/>
      <c r="H17" s="1638">
        <f t="shared" ref="H17:H20" si="5">F17*G17</f>
        <v>0</v>
      </c>
      <c r="I17" s="1639"/>
      <c r="J17" s="1638">
        <f t="shared" ref="J17:J20" si="6">F17*I17</f>
        <v>0</v>
      </c>
      <c r="K17" s="1638"/>
      <c r="L17" s="1638">
        <f t="shared" ref="L17:L20" si="7">F17*K17</f>
        <v>0</v>
      </c>
      <c r="M17" s="1638">
        <f t="shared" ref="M17:M20" si="8">J17+H17+L17</f>
        <v>0</v>
      </c>
      <c r="N17" s="1453">
        <v>20.6</v>
      </c>
      <c r="O17" s="1454"/>
      <c r="P17" s="1455"/>
      <c r="Q17" s="1456"/>
      <c r="R17" s="1457"/>
      <c r="S17" s="1458"/>
      <c r="T17" s="1350">
        <f t="shared" si="0"/>
        <v>-18.600000000000001</v>
      </c>
    </row>
    <row r="18" spans="1:20" s="1459" customFormat="1">
      <c r="A18" s="1635"/>
      <c r="B18" s="1635"/>
      <c r="C18" s="1628" t="s">
        <v>33</v>
      </c>
      <c r="D18" s="1635" t="s">
        <v>0</v>
      </c>
      <c r="E18" s="1634">
        <v>2.75</v>
      </c>
      <c r="F18" s="1637">
        <f>F16*E18</f>
        <v>5.5</v>
      </c>
      <c r="G18" s="1638"/>
      <c r="H18" s="1638">
        <f t="shared" si="5"/>
        <v>0</v>
      </c>
      <c r="I18" s="1640"/>
      <c r="J18" s="1638">
        <f t="shared" si="6"/>
        <v>0</v>
      </c>
      <c r="K18" s="1638"/>
      <c r="L18" s="1638">
        <f t="shared" si="7"/>
        <v>0</v>
      </c>
      <c r="M18" s="1638">
        <f t="shared" si="8"/>
        <v>0</v>
      </c>
      <c r="N18" s="1453">
        <v>2.58</v>
      </c>
      <c r="O18" s="1454"/>
      <c r="P18" s="1455"/>
      <c r="Q18" s="1456"/>
      <c r="R18" s="1457"/>
      <c r="S18" s="1458"/>
      <c r="T18" s="1350">
        <f t="shared" si="0"/>
        <v>2.92</v>
      </c>
    </row>
    <row r="19" spans="1:20" s="1374" customFormat="1" ht="78.75" customHeight="1">
      <c r="A19" s="1628"/>
      <c r="B19" s="1641"/>
      <c r="C19" s="1641" t="str">
        <f>C16</f>
        <v xml:space="preserve">liftis Saxtsa dakibis ujredis modinebis ventilatori vibrosadgamiT,regulatoriT,avtomatikiT  danadgaris montaJi L=38000m³/sT; P=300pa; </v>
      </c>
      <c r="D19" s="1628" t="s">
        <v>30</v>
      </c>
      <c r="E19" s="1634">
        <v>1</v>
      </c>
      <c r="F19" s="1634">
        <f>E19*F16</f>
        <v>2</v>
      </c>
      <c r="G19" s="1638"/>
      <c r="H19" s="1638">
        <f t="shared" si="5"/>
        <v>0</v>
      </c>
      <c r="I19" s="1640"/>
      <c r="J19" s="1638">
        <f t="shared" si="6"/>
        <v>0</v>
      </c>
      <c r="K19" s="1638"/>
      <c r="L19" s="1638">
        <f t="shared" si="7"/>
        <v>0</v>
      </c>
      <c r="M19" s="1638">
        <f t="shared" si="8"/>
        <v>0</v>
      </c>
      <c r="N19" s="1453">
        <v>1</v>
      </c>
      <c r="O19" s="1454"/>
      <c r="P19" s="1455"/>
      <c r="Q19" s="1456"/>
      <c r="R19" s="1457"/>
      <c r="S19" s="1458"/>
      <c r="T19" s="1350">
        <f t="shared" si="0"/>
        <v>1</v>
      </c>
    </row>
    <row r="20" spans="1:20" s="1375" customFormat="1">
      <c r="A20" s="1642"/>
      <c r="B20" s="1642"/>
      <c r="C20" s="1643" t="s">
        <v>97</v>
      </c>
      <c r="D20" s="1642" t="s">
        <v>0</v>
      </c>
      <c r="E20" s="1644">
        <v>2</v>
      </c>
      <c r="F20" s="242">
        <f>F16*E20</f>
        <v>4</v>
      </c>
      <c r="G20" s="1638"/>
      <c r="H20" s="1638">
        <f t="shared" si="5"/>
        <v>0</v>
      </c>
      <c r="I20" s="1640"/>
      <c r="J20" s="1638">
        <f t="shared" si="6"/>
        <v>0</v>
      </c>
      <c r="K20" s="1638"/>
      <c r="L20" s="1638">
        <f t="shared" si="7"/>
        <v>0</v>
      </c>
      <c r="M20" s="1638">
        <f t="shared" si="8"/>
        <v>0</v>
      </c>
      <c r="N20" s="1453">
        <v>11.4</v>
      </c>
      <c r="O20" s="1454"/>
      <c r="P20" s="1455"/>
      <c r="Q20" s="1456"/>
      <c r="R20" s="1457"/>
      <c r="S20" s="1458"/>
      <c r="T20" s="1350">
        <f t="shared" si="0"/>
        <v>-7.4</v>
      </c>
    </row>
    <row r="21" spans="1:20" s="138" customFormat="1" ht="111" customHeight="1">
      <c r="A21" s="1628">
        <v>3</v>
      </c>
      <c r="B21" s="1629" t="s">
        <v>667</v>
      </c>
      <c r="C21" s="1630" t="s">
        <v>779</v>
      </c>
      <c r="D21" s="1631" t="s">
        <v>643</v>
      </c>
      <c r="E21" s="1632"/>
      <c r="F21" s="1633">
        <v>1</v>
      </c>
      <c r="G21" s="1634"/>
      <c r="H21" s="1628"/>
      <c r="I21" s="1628"/>
      <c r="J21" s="1628"/>
      <c r="K21" s="1628"/>
      <c r="L21" s="1628"/>
      <c r="M21" s="1634"/>
      <c r="N21" s="1453">
        <v>1</v>
      </c>
      <c r="O21" s="1454"/>
      <c r="P21" s="1455"/>
      <c r="Q21" s="1456"/>
      <c r="R21" s="1457"/>
      <c r="S21" s="1458"/>
      <c r="T21" s="1350">
        <f t="shared" ref="T21:T25" si="9">F21-N21-O21-P21-Q21-R21-S21</f>
        <v>0</v>
      </c>
    </row>
    <row r="22" spans="1:20" s="1459" customFormat="1">
      <c r="A22" s="1635"/>
      <c r="B22" s="1636" t="s">
        <v>39</v>
      </c>
      <c r="C22" s="1628" t="s">
        <v>31</v>
      </c>
      <c r="D22" s="1635" t="s">
        <v>643</v>
      </c>
      <c r="E22" s="1634"/>
      <c r="F22" s="1637">
        <v>1</v>
      </c>
      <c r="G22" s="1638"/>
      <c r="H22" s="1638">
        <f t="shared" ref="H22:H25" si="10">F22*G22</f>
        <v>0</v>
      </c>
      <c r="I22" s="1639"/>
      <c r="J22" s="1638">
        <f t="shared" ref="J22:J25" si="11">F22*I22</f>
        <v>0</v>
      </c>
      <c r="K22" s="1638"/>
      <c r="L22" s="1638">
        <f t="shared" ref="L22:L25" si="12">F22*K22</f>
        <v>0</v>
      </c>
      <c r="M22" s="1638">
        <f t="shared" ref="M22:M25" si="13">J22+H22+L22</f>
        <v>0</v>
      </c>
      <c r="N22" s="1453">
        <v>20.6</v>
      </c>
      <c r="O22" s="1454"/>
      <c r="P22" s="1455"/>
      <c r="Q22" s="1456"/>
      <c r="R22" s="1457"/>
      <c r="S22" s="1458"/>
      <c r="T22" s="1350">
        <f t="shared" si="9"/>
        <v>-19.600000000000001</v>
      </c>
    </row>
    <row r="23" spans="1:20" s="1459" customFormat="1">
      <c r="A23" s="1635"/>
      <c r="B23" s="1635"/>
      <c r="C23" s="1628" t="s">
        <v>33</v>
      </c>
      <c r="D23" s="1635" t="s">
        <v>0</v>
      </c>
      <c r="E23" s="1634">
        <v>2.75</v>
      </c>
      <c r="F23" s="1637">
        <f>F21*E23</f>
        <v>2.75</v>
      </c>
      <c r="G23" s="1638"/>
      <c r="H23" s="1638">
        <f t="shared" si="10"/>
        <v>0</v>
      </c>
      <c r="I23" s="1640"/>
      <c r="J23" s="1638">
        <f t="shared" si="11"/>
        <v>0</v>
      </c>
      <c r="K23" s="1638"/>
      <c r="L23" s="1638">
        <f t="shared" si="12"/>
        <v>0</v>
      </c>
      <c r="M23" s="1638">
        <f t="shared" si="13"/>
        <v>0</v>
      </c>
      <c r="N23" s="1453">
        <v>2.58</v>
      </c>
      <c r="O23" s="1454"/>
      <c r="P23" s="1455"/>
      <c r="Q23" s="1456"/>
      <c r="R23" s="1457"/>
      <c r="S23" s="1458"/>
      <c r="T23" s="1350">
        <f t="shared" si="9"/>
        <v>0.16999999999999993</v>
      </c>
    </row>
    <row r="24" spans="1:20" s="1374" customFormat="1" ht="78.75" customHeight="1">
      <c r="A24" s="1628"/>
      <c r="B24" s="1641"/>
      <c r="C24" s="1641" t="str">
        <f>C21</f>
        <v xml:space="preserve">kibis ujredis modinebis ventilatori vibrosadgamiT,regulatoriT,avtomatikiT  danadgaris montaJi L=11000m³/sT; P=200pa; </v>
      </c>
      <c r="D24" s="1628" t="s">
        <v>30</v>
      </c>
      <c r="E24" s="1634">
        <v>1</v>
      </c>
      <c r="F24" s="1634">
        <f>E24*F21</f>
        <v>1</v>
      </c>
      <c r="G24" s="1638"/>
      <c r="H24" s="1638">
        <f t="shared" si="10"/>
        <v>0</v>
      </c>
      <c r="I24" s="1640"/>
      <c r="J24" s="1638">
        <f t="shared" si="11"/>
        <v>0</v>
      </c>
      <c r="K24" s="1638"/>
      <c r="L24" s="1638">
        <f t="shared" si="12"/>
        <v>0</v>
      </c>
      <c r="M24" s="1638">
        <f t="shared" si="13"/>
        <v>0</v>
      </c>
      <c r="N24" s="1453">
        <v>1</v>
      </c>
      <c r="O24" s="1454"/>
      <c r="P24" s="1455"/>
      <c r="Q24" s="1456"/>
      <c r="R24" s="1457"/>
      <c r="S24" s="1458"/>
      <c r="T24" s="1350">
        <f t="shared" si="9"/>
        <v>0</v>
      </c>
    </row>
    <row r="25" spans="1:20" s="1375" customFormat="1">
      <c r="A25" s="1642"/>
      <c r="B25" s="1642"/>
      <c r="C25" s="1643" t="s">
        <v>97</v>
      </c>
      <c r="D25" s="1642" t="s">
        <v>0</v>
      </c>
      <c r="E25" s="1644">
        <v>2</v>
      </c>
      <c r="F25" s="242">
        <f>F21*E25</f>
        <v>2</v>
      </c>
      <c r="G25" s="1638"/>
      <c r="H25" s="1638">
        <f t="shared" si="10"/>
        <v>0</v>
      </c>
      <c r="I25" s="1640"/>
      <c r="J25" s="1638">
        <f t="shared" si="11"/>
        <v>0</v>
      </c>
      <c r="K25" s="1638"/>
      <c r="L25" s="1638">
        <f t="shared" si="12"/>
        <v>0</v>
      </c>
      <c r="M25" s="1638">
        <f t="shared" si="13"/>
        <v>0</v>
      </c>
      <c r="N25" s="1453">
        <v>11.4</v>
      </c>
      <c r="O25" s="1454"/>
      <c r="P25" s="1455"/>
      <c r="Q25" s="1456"/>
      <c r="R25" s="1457"/>
      <c r="S25" s="1458"/>
      <c r="T25" s="1350">
        <f t="shared" si="9"/>
        <v>-9.4</v>
      </c>
    </row>
    <row r="26" spans="1:20" s="1379" customFormat="1" ht="47.25">
      <c r="A26" s="1643">
        <v>4</v>
      </c>
      <c r="B26" s="1643" t="s">
        <v>646</v>
      </c>
      <c r="C26" s="1645" t="s">
        <v>660</v>
      </c>
      <c r="D26" s="1645" t="s">
        <v>34</v>
      </c>
      <c r="E26" s="1646"/>
      <c r="F26" s="1647">
        <v>216</v>
      </c>
      <c r="G26" s="1643"/>
      <c r="H26" s="1643"/>
      <c r="I26" s="1648"/>
      <c r="J26" s="1649"/>
      <c r="K26" s="1643"/>
      <c r="L26" s="1643"/>
      <c r="M26" s="1648"/>
      <c r="N26" s="1477">
        <v>2</v>
      </c>
      <c r="O26" s="1472"/>
      <c r="P26" s="1473"/>
      <c r="Q26" s="1474"/>
      <c r="R26" s="1475"/>
      <c r="S26" s="1476"/>
      <c r="T26" s="1350">
        <f t="shared" ref="T26:T30" si="14">F26-N26-O26-P26-Q26-R26-S26</f>
        <v>214</v>
      </c>
    </row>
    <row r="27" spans="1:20" s="216" customFormat="1">
      <c r="A27" s="1642"/>
      <c r="B27" s="1650"/>
      <c r="C27" s="1643" t="s">
        <v>31</v>
      </c>
      <c r="D27" s="1642" t="s">
        <v>32</v>
      </c>
      <c r="E27" s="1648">
        <v>3.96</v>
      </c>
      <c r="F27" s="242">
        <f>F26*E27</f>
        <v>855.36</v>
      </c>
      <c r="G27" s="1638"/>
      <c r="H27" s="1638">
        <f t="shared" ref="H27:H30" si="15">F27*G27</f>
        <v>0</v>
      </c>
      <c r="I27" s="1639"/>
      <c r="J27" s="1638">
        <f t="shared" ref="J27:J30" si="16">F27*I27</f>
        <v>0</v>
      </c>
      <c r="K27" s="1638"/>
      <c r="L27" s="1638">
        <f t="shared" ref="L27:L30" si="17">F27*K27</f>
        <v>0</v>
      </c>
      <c r="M27" s="1638">
        <f t="shared" ref="M27:M30" si="18">J27+H27+L27</f>
        <v>0</v>
      </c>
      <c r="N27" s="1477">
        <v>7.92</v>
      </c>
      <c r="O27" s="1472"/>
      <c r="P27" s="1473"/>
      <c r="Q27" s="1474"/>
      <c r="R27" s="1475"/>
      <c r="S27" s="1476"/>
      <c r="T27" s="1350">
        <f t="shared" si="14"/>
        <v>847.44</v>
      </c>
    </row>
    <row r="28" spans="1:20" s="216" customFormat="1">
      <c r="A28" s="1642"/>
      <c r="B28" s="1642"/>
      <c r="C28" s="1643" t="s">
        <v>33</v>
      </c>
      <c r="D28" s="1642" t="s">
        <v>0</v>
      </c>
      <c r="E28" s="1648">
        <v>0.13</v>
      </c>
      <c r="F28" s="242">
        <f>F26*E28</f>
        <v>28.080000000000002</v>
      </c>
      <c r="G28" s="1638"/>
      <c r="H28" s="1638">
        <f t="shared" si="15"/>
        <v>0</v>
      </c>
      <c r="I28" s="1640"/>
      <c r="J28" s="1638">
        <f t="shared" si="16"/>
        <v>0</v>
      </c>
      <c r="K28" s="1638"/>
      <c r="L28" s="1638">
        <f t="shared" si="17"/>
        <v>0</v>
      </c>
      <c r="M28" s="1638">
        <f t="shared" si="18"/>
        <v>0</v>
      </c>
      <c r="N28" s="1477">
        <v>0.26</v>
      </c>
      <c r="O28" s="1472"/>
      <c r="P28" s="1473"/>
      <c r="Q28" s="1474"/>
      <c r="R28" s="1475"/>
      <c r="S28" s="1476"/>
      <c r="T28" s="1350">
        <f t="shared" si="14"/>
        <v>27.82</v>
      </c>
    </row>
    <row r="29" spans="1:20" s="216" customFormat="1" ht="27">
      <c r="A29" s="1642"/>
      <c r="B29" s="1641"/>
      <c r="C29" s="1651" t="s">
        <v>661</v>
      </c>
      <c r="D29" s="1642" t="s">
        <v>34</v>
      </c>
      <c r="E29" s="1648">
        <v>1</v>
      </c>
      <c r="F29" s="242">
        <f>F26*E29</f>
        <v>216</v>
      </c>
      <c r="G29" s="1638"/>
      <c r="H29" s="1638">
        <f t="shared" si="15"/>
        <v>0</v>
      </c>
      <c r="I29" s="1648"/>
      <c r="J29" s="1638">
        <f t="shared" si="16"/>
        <v>0</v>
      </c>
      <c r="K29" s="1638"/>
      <c r="L29" s="1638">
        <f t="shared" si="17"/>
        <v>0</v>
      </c>
      <c r="M29" s="1638">
        <f t="shared" si="18"/>
        <v>0</v>
      </c>
      <c r="N29" s="1477">
        <v>2</v>
      </c>
      <c r="O29" s="1472"/>
      <c r="P29" s="1473"/>
      <c r="Q29" s="1474"/>
      <c r="R29" s="1475"/>
      <c r="S29" s="1476"/>
      <c r="T29" s="1350">
        <f t="shared" si="14"/>
        <v>214</v>
      </c>
    </row>
    <row r="30" spans="1:20" s="216" customFormat="1">
      <c r="A30" s="1642"/>
      <c r="B30" s="1642"/>
      <c r="C30" s="1643" t="s">
        <v>97</v>
      </c>
      <c r="D30" s="1642" t="s">
        <v>0</v>
      </c>
      <c r="E30" s="1648">
        <v>1.92</v>
      </c>
      <c r="F30" s="242">
        <f>F26*E30</f>
        <v>414.71999999999997</v>
      </c>
      <c r="G30" s="1638"/>
      <c r="H30" s="1638">
        <f t="shared" si="15"/>
        <v>0</v>
      </c>
      <c r="I30" s="1640"/>
      <c r="J30" s="1638">
        <f t="shared" si="16"/>
        <v>0</v>
      </c>
      <c r="K30" s="1638"/>
      <c r="L30" s="1638">
        <f t="shared" si="17"/>
        <v>0</v>
      </c>
      <c r="M30" s="1638">
        <f t="shared" si="18"/>
        <v>0</v>
      </c>
      <c r="N30" s="1477">
        <v>3.84</v>
      </c>
      <c r="O30" s="1472"/>
      <c r="P30" s="1473"/>
      <c r="Q30" s="1474"/>
      <c r="R30" s="1475"/>
      <c r="S30" s="1476"/>
      <c r="T30" s="1350">
        <f t="shared" si="14"/>
        <v>410.88</v>
      </c>
    </row>
    <row r="31" spans="1:20" s="1379" customFormat="1" ht="47.25">
      <c r="A31" s="1643">
        <v>5</v>
      </c>
      <c r="B31" s="1643" t="s">
        <v>646</v>
      </c>
      <c r="C31" s="1645" t="s">
        <v>662</v>
      </c>
      <c r="D31" s="1645" t="s">
        <v>34</v>
      </c>
      <c r="E31" s="1646"/>
      <c r="F31" s="1647">
        <v>216</v>
      </c>
      <c r="G31" s="1643"/>
      <c r="H31" s="1643"/>
      <c r="I31" s="1648"/>
      <c r="J31" s="1649"/>
      <c r="K31" s="1643"/>
      <c r="L31" s="1643"/>
      <c r="M31" s="1648"/>
      <c r="N31" s="1477">
        <v>2</v>
      </c>
      <c r="O31" s="1472"/>
      <c r="P31" s="1473"/>
      <c r="Q31" s="1474"/>
      <c r="R31" s="1475"/>
      <c r="S31" s="1476"/>
      <c r="T31" s="1350">
        <f t="shared" si="0"/>
        <v>214</v>
      </c>
    </row>
    <row r="32" spans="1:20" s="216" customFormat="1">
      <c r="A32" s="1642"/>
      <c r="B32" s="1650"/>
      <c r="C32" s="1643" t="s">
        <v>31</v>
      </c>
      <c r="D32" s="1642" t="s">
        <v>32</v>
      </c>
      <c r="E32" s="1648">
        <v>3.96</v>
      </c>
      <c r="F32" s="242">
        <f>F31*E32</f>
        <v>855.36</v>
      </c>
      <c r="G32" s="1638"/>
      <c r="H32" s="1638">
        <f t="shared" ref="H32:H35" si="19">F32*G32</f>
        <v>0</v>
      </c>
      <c r="I32" s="1639"/>
      <c r="J32" s="1638">
        <f t="shared" ref="J32:J35" si="20">F32*I32</f>
        <v>0</v>
      </c>
      <c r="K32" s="1638"/>
      <c r="L32" s="1638">
        <f t="shared" ref="L32:L35" si="21">F32*K32</f>
        <v>0</v>
      </c>
      <c r="M32" s="1638">
        <f t="shared" ref="M32:M35" si="22">J32+H32+L32</f>
        <v>0</v>
      </c>
      <c r="N32" s="1477">
        <v>7.92</v>
      </c>
      <c r="O32" s="1472"/>
      <c r="P32" s="1473"/>
      <c r="Q32" s="1474"/>
      <c r="R32" s="1475"/>
      <c r="S32" s="1476"/>
      <c r="T32" s="1350">
        <f t="shared" ref="T32:T54" si="23">F32-N32-O32-P32-Q32-R32-S32</f>
        <v>847.44</v>
      </c>
    </row>
    <row r="33" spans="1:20" s="216" customFormat="1">
      <c r="A33" s="1642"/>
      <c r="B33" s="1642"/>
      <c r="C33" s="1643" t="s">
        <v>33</v>
      </c>
      <c r="D33" s="1642" t="s">
        <v>0</v>
      </c>
      <c r="E33" s="1648">
        <v>0.13</v>
      </c>
      <c r="F33" s="242">
        <f>F31*E33</f>
        <v>28.080000000000002</v>
      </c>
      <c r="G33" s="1638"/>
      <c r="H33" s="1638">
        <f t="shared" si="19"/>
        <v>0</v>
      </c>
      <c r="I33" s="1640"/>
      <c r="J33" s="1638">
        <f t="shared" si="20"/>
        <v>0</v>
      </c>
      <c r="K33" s="1638"/>
      <c r="L33" s="1638">
        <f t="shared" si="21"/>
        <v>0</v>
      </c>
      <c r="M33" s="1638">
        <f t="shared" si="22"/>
        <v>0</v>
      </c>
      <c r="N33" s="1477">
        <v>0.26</v>
      </c>
      <c r="O33" s="1472"/>
      <c r="P33" s="1473"/>
      <c r="Q33" s="1474"/>
      <c r="R33" s="1475"/>
      <c r="S33" s="1476"/>
      <c r="T33" s="1350">
        <f t="shared" si="23"/>
        <v>27.82</v>
      </c>
    </row>
    <row r="34" spans="1:20" s="216" customFormat="1" ht="27">
      <c r="A34" s="1642"/>
      <c r="B34" s="1641"/>
      <c r="C34" s="1651" t="s">
        <v>663</v>
      </c>
      <c r="D34" s="1642" t="s">
        <v>34</v>
      </c>
      <c r="E34" s="1648">
        <v>1</v>
      </c>
      <c r="F34" s="242">
        <f>F31*E34</f>
        <v>216</v>
      </c>
      <c r="G34" s="1638"/>
      <c r="H34" s="1638">
        <f t="shared" si="19"/>
        <v>0</v>
      </c>
      <c r="I34" s="1648"/>
      <c r="J34" s="1638">
        <f t="shared" si="20"/>
        <v>0</v>
      </c>
      <c r="K34" s="1638"/>
      <c r="L34" s="1638">
        <f t="shared" si="21"/>
        <v>0</v>
      </c>
      <c r="M34" s="1638">
        <f t="shared" si="22"/>
        <v>0</v>
      </c>
      <c r="N34" s="1477">
        <v>2</v>
      </c>
      <c r="O34" s="1472"/>
      <c r="P34" s="1473"/>
      <c r="Q34" s="1474"/>
      <c r="R34" s="1475"/>
      <c r="S34" s="1476"/>
      <c r="T34" s="1350">
        <f t="shared" si="23"/>
        <v>214</v>
      </c>
    </row>
    <row r="35" spans="1:20" s="216" customFormat="1">
      <c r="A35" s="1642"/>
      <c r="B35" s="1642"/>
      <c r="C35" s="1643" t="s">
        <v>97</v>
      </c>
      <c r="D35" s="1642" t="s">
        <v>0</v>
      </c>
      <c r="E35" s="1648">
        <v>1.92</v>
      </c>
      <c r="F35" s="242">
        <f>F31*E35</f>
        <v>414.71999999999997</v>
      </c>
      <c r="G35" s="1638"/>
      <c r="H35" s="1638">
        <f t="shared" si="19"/>
        <v>0</v>
      </c>
      <c r="I35" s="1640"/>
      <c r="J35" s="1638">
        <f t="shared" si="20"/>
        <v>0</v>
      </c>
      <c r="K35" s="1638"/>
      <c r="L35" s="1638">
        <f t="shared" si="21"/>
        <v>0</v>
      </c>
      <c r="M35" s="1638">
        <f t="shared" si="22"/>
        <v>0</v>
      </c>
      <c r="N35" s="1477">
        <v>3.84</v>
      </c>
      <c r="O35" s="1472"/>
      <c r="P35" s="1473"/>
      <c r="Q35" s="1474"/>
      <c r="R35" s="1475"/>
      <c r="S35" s="1476"/>
      <c r="T35" s="1350">
        <f t="shared" si="23"/>
        <v>410.88</v>
      </c>
    </row>
    <row r="36" spans="1:20" s="1379" customFormat="1" ht="47.25">
      <c r="A36" s="1643">
        <v>6</v>
      </c>
      <c r="B36" s="1643" t="s">
        <v>644</v>
      </c>
      <c r="C36" s="1645" t="s">
        <v>780</v>
      </c>
      <c r="D36" s="1645" t="s">
        <v>115</v>
      </c>
      <c r="E36" s="1646"/>
      <c r="F36" s="1647">
        <v>700</v>
      </c>
      <c r="G36" s="1648"/>
      <c r="H36" s="1643"/>
      <c r="I36" s="1643"/>
      <c r="J36" s="1643"/>
      <c r="K36" s="1652"/>
      <c r="L36" s="1652"/>
      <c r="M36" s="1648"/>
      <c r="N36" s="1471">
        <v>22</v>
      </c>
      <c r="O36" s="1466"/>
      <c r="P36" s="1467"/>
      <c r="Q36" s="1468"/>
      <c r="R36" s="1469"/>
      <c r="S36" s="1470"/>
      <c r="T36" s="1350">
        <f t="shared" si="23"/>
        <v>678</v>
      </c>
    </row>
    <row r="37" spans="1:20" s="216" customFormat="1">
      <c r="A37" s="1642"/>
      <c r="B37" s="1650"/>
      <c r="C37" s="1643" t="s">
        <v>31</v>
      </c>
      <c r="D37" s="1642" t="s">
        <v>32</v>
      </c>
      <c r="E37" s="1644">
        <v>1.54</v>
      </c>
      <c r="F37" s="1653">
        <f>F36*E37</f>
        <v>1078</v>
      </c>
      <c r="G37" s="1638"/>
      <c r="H37" s="1638">
        <f t="shared" ref="H37:H41" si="24">F37*G37</f>
        <v>0</v>
      </c>
      <c r="I37" s="1639"/>
      <c r="J37" s="1638">
        <f t="shared" ref="J37:J41" si="25">F37*I37</f>
        <v>0</v>
      </c>
      <c r="K37" s="1638"/>
      <c r="L37" s="1638">
        <f t="shared" ref="L37:L41" si="26">F37*K37</f>
        <v>0</v>
      </c>
      <c r="M37" s="1638">
        <f t="shared" ref="M37:M41" si="27">J37+H37+L37</f>
        <v>0</v>
      </c>
      <c r="N37" s="1471">
        <v>33.880000000000003</v>
      </c>
      <c r="O37" s="1466"/>
      <c r="P37" s="1467"/>
      <c r="Q37" s="1468"/>
      <c r="R37" s="1469"/>
      <c r="S37" s="1470"/>
      <c r="T37" s="1350">
        <f t="shared" si="23"/>
        <v>1044.1199999999999</v>
      </c>
    </row>
    <row r="38" spans="1:20" s="216" customFormat="1">
      <c r="A38" s="1642"/>
      <c r="B38" s="1642"/>
      <c r="C38" s="1643" t="s">
        <v>33</v>
      </c>
      <c r="D38" s="1642" t="s">
        <v>0</v>
      </c>
      <c r="E38" s="1654">
        <v>3.73E-2</v>
      </c>
      <c r="F38" s="1653">
        <f>F36*E38</f>
        <v>26.11</v>
      </c>
      <c r="G38" s="1638"/>
      <c r="H38" s="1638">
        <f t="shared" si="24"/>
        <v>0</v>
      </c>
      <c r="I38" s="1640"/>
      <c r="J38" s="1638">
        <f t="shared" si="25"/>
        <v>0</v>
      </c>
      <c r="K38" s="1638"/>
      <c r="L38" s="1638">
        <f t="shared" si="26"/>
        <v>0</v>
      </c>
      <c r="M38" s="1638">
        <f t="shared" si="27"/>
        <v>0</v>
      </c>
      <c r="N38" s="1471">
        <v>0.8206</v>
      </c>
      <c r="O38" s="1466"/>
      <c r="P38" s="1467"/>
      <c r="Q38" s="1468"/>
      <c r="R38" s="1469"/>
      <c r="S38" s="1470"/>
      <c r="T38" s="1350">
        <f t="shared" si="23"/>
        <v>25.289400000000001</v>
      </c>
    </row>
    <row r="39" spans="1:20" s="216" customFormat="1">
      <c r="A39" s="1642"/>
      <c r="B39" s="1642"/>
      <c r="C39" s="1643" t="s">
        <v>781</v>
      </c>
      <c r="D39" s="1642" t="s">
        <v>115</v>
      </c>
      <c r="E39" s="1648">
        <v>1</v>
      </c>
      <c r="F39" s="1653">
        <f>F36*E39</f>
        <v>700</v>
      </c>
      <c r="G39" s="1638"/>
      <c r="H39" s="1638">
        <f t="shared" si="24"/>
        <v>0</v>
      </c>
      <c r="I39" s="1640"/>
      <c r="J39" s="1638">
        <f t="shared" si="25"/>
        <v>0</v>
      </c>
      <c r="K39" s="1638"/>
      <c r="L39" s="1638">
        <f t="shared" si="26"/>
        <v>0</v>
      </c>
      <c r="M39" s="1638">
        <f t="shared" si="27"/>
        <v>0</v>
      </c>
      <c r="N39" s="1376">
        <v>22</v>
      </c>
      <c r="O39" s="1377"/>
      <c r="P39" s="1378"/>
      <c r="Q39" s="1087"/>
      <c r="R39" s="1086"/>
      <c r="S39" s="1088"/>
      <c r="T39" s="1350">
        <f t="shared" si="23"/>
        <v>678</v>
      </c>
    </row>
    <row r="40" spans="1:20" s="216" customFormat="1">
      <c r="A40" s="1642"/>
      <c r="B40" s="1642"/>
      <c r="C40" s="1643" t="s">
        <v>645</v>
      </c>
      <c r="D40" s="1642" t="s">
        <v>114</v>
      </c>
      <c r="E40" s="1644">
        <v>0.65</v>
      </c>
      <c r="F40" s="1653">
        <f>F36*E40</f>
        <v>455</v>
      </c>
      <c r="G40" s="1638"/>
      <c r="H40" s="1638">
        <f t="shared" si="24"/>
        <v>0</v>
      </c>
      <c r="I40" s="1640"/>
      <c r="J40" s="1638">
        <f t="shared" si="25"/>
        <v>0</v>
      </c>
      <c r="K40" s="1638"/>
      <c r="L40" s="1638">
        <f t="shared" si="26"/>
        <v>0</v>
      </c>
      <c r="M40" s="1638">
        <f t="shared" si="27"/>
        <v>0</v>
      </c>
      <c r="N40" s="1478">
        <v>14.3</v>
      </c>
      <c r="O40" s="1479"/>
      <c r="P40" s="1480"/>
      <c r="Q40" s="1481"/>
      <c r="R40" s="1482"/>
      <c r="S40" s="1483"/>
      <c r="T40" s="1350">
        <f t="shared" si="23"/>
        <v>440.7</v>
      </c>
    </row>
    <row r="41" spans="1:20" s="216" customFormat="1">
      <c r="A41" s="1642"/>
      <c r="B41" s="1642"/>
      <c r="C41" s="1643" t="s">
        <v>97</v>
      </c>
      <c r="D41" s="1642" t="s">
        <v>0</v>
      </c>
      <c r="E41" s="1644">
        <v>0.16900000000000001</v>
      </c>
      <c r="F41" s="1653">
        <f>F36*E41</f>
        <v>118.30000000000001</v>
      </c>
      <c r="G41" s="1638"/>
      <c r="H41" s="1638">
        <f t="shared" si="24"/>
        <v>0</v>
      </c>
      <c r="I41" s="1640"/>
      <c r="J41" s="1638">
        <f t="shared" si="25"/>
        <v>0</v>
      </c>
      <c r="K41" s="1638"/>
      <c r="L41" s="1638">
        <f t="shared" si="26"/>
        <v>0</v>
      </c>
      <c r="M41" s="1638">
        <f t="shared" si="27"/>
        <v>0</v>
      </c>
      <c r="N41" s="1478">
        <v>3.7180000000000004</v>
      </c>
      <c r="O41" s="1479"/>
      <c r="P41" s="1480"/>
      <c r="Q41" s="1481"/>
      <c r="R41" s="1482"/>
      <c r="S41" s="1483"/>
      <c r="T41" s="1350">
        <f t="shared" si="23"/>
        <v>114.58200000000001</v>
      </c>
    </row>
    <row r="42" spans="1:20" s="216" customFormat="1">
      <c r="A42" s="1642">
        <v>7</v>
      </c>
      <c r="B42" s="1650" t="s">
        <v>658</v>
      </c>
      <c r="C42" s="1645" t="s">
        <v>659</v>
      </c>
      <c r="D42" s="1655" t="s">
        <v>34</v>
      </c>
      <c r="E42" s="1647"/>
      <c r="F42" s="1656">
        <v>432</v>
      </c>
      <c r="G42" s="242"/>
      <c r="H42" s="242"/>
      <c r="I42" s="1657"/>
      <c r="J42" s="1658"/>
      <c r="K42" s="1659"/>
      <c r="L42" s="1659"/>
      <c r="M42" s="242"/>
      <c r="N42" s="1460">
        <v>2</v>
      </c>
      <c r="O42" s="1461"/>
      <c r="P42" s="1462"/>
      <c r="Q42" s="1463"/>
      <c r="R42" s="1464"/>
      <c r="S42" s="1465"/>
      <c r="T42" s="1350">
        <f t="shared" si="23"/>
        <v>430</v>
      </c>
    </row>
    <row r="43" spans="1:20" s="216" customFormat="1">
      <c r="A43" s="1642"/>
      <c r="B43" s="1659"/>
      <c r="C43" s="1643" t="s">
        <v>31</v>
      </c>
      <c r="D43" s="1642" t="s">
        <v>32</v>
      </c>
      <c r="E43" s="1648">
        <v>2.94</v>
      </c>
      <c r="F43" s="242">
        <f>F42*E43</f>
        <v>1270.08</v>
      </c>
      <c r="G43" s="1638"/>
      <c r="H43" s="1638">
        <f t="shared" ref="H43:H46" si="28">F43*G43</f>
        <v>0</v>
      </c>
      <c r="I43" s="1639"/>
      <c r="J43" s="1638">
        <f t="shared" ref="J43:J46" si="29">F43*I43</f>
        <v>0</v>
      </c>
      <c r="K43" s="1638"/>
      <c r="L43" s="1638">
        <f t="shared" ref="L43:L46" si="30">F43*K43</f>
        <v>0</v>
      </c>
      <c r="M43" s="1638">
        <f t="shared" ref="M43:M46" si="31">J43+H43+L43</f>
        <v>0</v>
      </c>
      <c r="N43" s="1492">
        <v>2.44</v>
      </c>
      <c r="O43" s="1493"/>
      <c r="P43" s="1494"/>
      <c r="Q43" s="1495"/>
      <c r="R43" s="1496"/>
      <c r="S43" s="1497"/>
      <c r="T43" s="1350">
        <f t="shared" si="23"/>
        <v>1267.6399999999999</v>
      </c>
    </row>
    <row r="44" spans="1:20" s="216" customFormat="1">
      <c r="A44" s="1642"/>
      <c r="B44" s="1642"/>
      <c r="C44" s="1643" t="s">
        <v>33</v>
      </c>
      <c r="D44" s="1642" t="s">
        <v>0</v>
      </c>
      <c r="E44" s="1648">
        <v>0.14000000000000001</v>
      </c>
      <c r="F44" s="242">
        <f>F42*E44</f>
        <v>60.480000000000004</v>
      </c>
      <c r="G44" s="1638"/>
      <c r="H44" s="1638">
        <f t="shared" si="28"/>
        <v>0</v>
      </c>
      <c r="I44" s="1640"/>
      <c r="J44" s="1638">
        <f t="shared" si="29"/>
        <v>0</v>
      </c>
      <c r="K44" s="1638"/>
      <c r="L44" s="1638">
        <f t="shared" si="30"/>
        <v>0</v>
      </c>
      <c r="M44" s="1638">
        <f t="shared" si="31"/>
        <v>0</v>
      </c>
      <c r="N44" s="1492">
        <v>0.04</v>
      </c>
      <c r="O44" s="1493"/>
      <c r="P44" s="1494"/>
      <c r="Q44" s="1495"/>
      <c r="R44" s="1496"/>
      <c r="S44" s="1497"/>
      <c r="T44" s="1350">
        <f t="shared" si="23"/>
        <v>60.440000000000005</v>
      </c>
    </row>
    <row r="45" spans="1:20" s="1375" customFormat="1">
      <c r="A45" s="1642"/>
      <c r="B45" s="1642"/>
      <c r="C45" s="1643" t="s">
        <v>659</v>
      </c>
      <c r="D45" s="1642" t="s">
        <v>34</v>
      </c>
      <c r="E45" s="1648">
        <v>1</v>
      </c>
      <c r="F45" s="242">
        <f>F42*E45</f>
        <v>432</v>
      </c>
      <c r="G45" s="1638"/>
      <c r="H45" s="1638">
        <f t="shared" si="28"/>
        <v>0</v>
      </c>
      <c r="I45" s="1640"/>
      <c r="J45" s="1638">
        <f t="shared" si="29"/>
        <v>0</v>
      </c>
      <c r="K45" s="1638"/>
      <c r="L45" s="1638">
        <f t="shared" si="30"/>
        <v>0</v>
      </c>
      <c r="M45" s="1638">
        <f t="shared" si="31"/>
        <v>0</v>
      </c>
      <c r="N45" s="1492">
        <v>2</v>
      </c>
      <c r="O45" s="1493"/>
      <c r="P45" s="1494"/>
      <c r="Q45" s="1495"/>
      <c r="R45" s="1496"/>
      <c r="S45" s="1497"/>
      <c r="T45" s="1350">
        <f t="shared" si="23"/>
        <v>430</v>
      </c>
    </row>
    <row r="46" spans="1:20" s="1375" customFormat="1">
      <c r="A46" s="1642"/>
      <c r="B46" s="1642"/>
      <c r="C46" s="1643" t="s">
        <v>97</v>
      </c>
      <c r="D46" s="1642" t="s">
        <v>0</v>
      </c>
      <c r="E46" s="1648">
        <v>0.94099999999999995</v>
      </c>
      <c r="F46" s="242">
        <f>F42*E46</f>
        <v>406.512</v>
      </c>
      <c r="G46" s="1638"/>
      <c r="H46" s="1638">
        <f t="shared" si="28"/>
        <v>0</v>
      </c>
      <c r="I46" s="1640"/>
      <c r="J46" s="1638">
        <f t="shared" si="29"/>
        <v>0</v>
      </c>
      <c r="K46" s="1638"/>
      <c r="L46" s="1638">
        <f t="shared" si="30"/>
        <v>0</v>
      </c>
      <c r="M46" s="1638">
        <f t="shared" si="31"/>
        <v>0</v>
      </c>
      <c r="N46" s="1492">
        <v>0.46</v>
      </c>
      <c r="O46" s="1493"/>
      <c r="P46" s="1494"/>
      <c r="Q46" s="1495"/>
      <c r="R46" s="1496"/>
      <c r="S46" s="1497"/>
      <c r="T46" s="1350">
        <f t="shared" si="23"/>
        <v>406.05200000000002</v>
      </c>
    </row>
    <row r="47" spans="1:20" s="1379" customFormat="1" ht="47.25">
      <c r="A47" s="1643">
        <v>8</v>
      </c>
      <c r="B47" s="1643" t="s">
        <v>647</v>
      </c>
      <c r="C47" s="1645" t="s">
        <v>782</v>
      </c>
      <c r="D47" s="1645" t="s">
        <v>115</v>
      </c>
      <c r="E47" s="1646"/>
      <c r="F47" s="1647">
        <v>1680</v>
      </c>
      <c r="G47" s="1648"/>
      <c r="H47" s="1649"/>
      <c r="I47" s="1648"/>
      <c r="J47" s="1649"/>
      <c r="K47" s="1648"/>
      <c r="L47" s="1649"/>
      <c r="M47" s="1648"/>
      <c r="N47" s="1460">
        <v>30</v>
      </c>
      <c r="O47" s="1461"/>
      <c r="P47" s="1462"/>
      <c r="Q47" s="1463"/>
      <c r="R47" s="1464"/>
      <c r="S47" s="1465"/>
      <c r="T47" s="1350">
        <f t="shared" si="23"/>
        <v>1650</v>
      </c>
    </row>
    <row r="48" spans="1:20" s="216" customFormat="1">
      <c r="A48" s="1642"/>
      <c r="B48" s="1650"/>
      <c r="C48" s="1643" t="s">
        <v>31</v>
      </c>
      <c r="D48" s="1642" t="s">
        <v>32</v>
      </c>
      <c r="E48" s="1644">
        <v>1.19</v>
      </c>
      <c r="F48" s="1653">
        <f>F47*E48</f>
        <v>1999.1999999999998</v>
      </c>
      <c r="G48" s="1638"/>
      <c r="H48" s="1638">
        <f t="shared" ref="H48:H52" si="32">F48*G48</f>
        <v>0</v>
      </c>
      <c r="I48" s="1639"/>
      <c r="J48" s="1638">
        <f t="shared" ref="J48:J52" si="33">F48*I48</f>
        <v>0</v>
      </c>
      <c r="K48" s="1638"/>
      <c r="L48" s="1638">
        <f t="shared" ref="L48:L52" si="34">F48*K48</f>
        <v>0</v>
      </c>
      <c r="M48" s="1638">
        <f t="shared" ref="M48:M52" si="35">J48+H48+L48</f>
        <v>0</v>
      </c>
      <c r="N48" s="1460">
        <v>43.5</v>
      </c>
      <c r="O48" s="1461"/>
      <c r="P48" s="1462"/>
      <c r="Q48" s="1463"/>
      <c r="R48" s="1464"/>
      <c r="S48" s="1465"/>
      <c r="T48" s="1350">
        <f t="shared" si="23"/>
        <v>1955.6999999999998</v>
      </c>
    </row>
    <row r="49" spans="1:20" s="216" customFormat="1">
      <c r="A49" s="1642"/>
      <c r="B49" s="1642"/>
      <c r="C49" s="1643" t="s">
        <v>33</v>
      </c>
      <c r="D49" s="1642" t="s">
        <v>0</v>
      </c>
      <c r="E49" s="1654">
        <v>3.5900000000000001E-2</v>
      </c>
      <c r="F49" s="1653">
        <f>F47*E49</f>
        <v>60.312000000000005</v>
      </c>
      <c r="G49" s="1638"/>
      <c r="H49" s="1638">
        <f t="shared" si="32"/>
        <v>0</v>
      </c>
      <c r="I49" s="1640"/>
      <c r="J49" s="1638">
        <f t="shared" si="33"/>
        <v>0</v>
      </c>
      <c r="K49" s="1638"/>
      <c r="L49" s="1638">
        <f t="shared" si="34"/>
        <v>0</v>
      </c>
      <c r="M49" s="1638">
        <f t="shared" si="35"/>
        <v>0</v>
      </c>
      <c r="N49" s="1492">
        <v>1.119</v>
      </c>
      <c r="O49" s="1493"/>
      <c r="P49" s="1494"/>
      <c r="Q49" s="1495"/>
      <c r="R49" s="1496"/>
      <c r="S49" s="1497"/>
      <c r="T49" s="1350">
        <f t="shared" si="23"/>
        <v>59.193000000000005</v>
      </c>
    </row>
    <row r="50" spans="1:20" s="216" customFormat="1">
      <c r="A50" s="1642"/>
      <c r="B50" s="1642"/>
      <c r="C50" s="1643" t="s">
        <v>783</v>
      </c>
      <c r="D50" s="1642" t="s">
        <v>115</v>
      </c>
      <c r="E50" s="1644">
        <v>1</v>
      </c>
      <c r="F50" s="1653">
        <f>F47*E50</f>
        <v>1680</v>
      </c>
      <c r="G50" s="1638"/>
      <c r="H50" s="1638">
        <f t="shared" si="32"/>
        <v>0</v>
      </c>
      <c r="I50" s="1640"/>
      <c r="J50" s="1638">
        <f t="shared" si="33"/>
        <v>0</v>
      </c>
      <c r="K50" s="1638"/>
      <c r="L50" s="1638">
        <f t="shared" si="34"/>
        <v>0</v>
      </c>
      <c r="M50" s="1638">
        <f t="shared" si="35"/>
        <v>0</v>
      </c>
      <c r="N50" s="1488">
        <v>30</v>
      </c>
      <c r="O50" s="1489"/>
      <c r="P50" s="1487"/>
      <c r="Q50" s="1486"/>
      <c r="R50" s="1490"/>
      <c r="S50" s="1491"/>
      <c r="T50" s="1350">
        <f t="shared" si="23"/>
        <v>1650</v>
      </c>
    </row>
    <row r="51" spans="1:20" s="216" customFormat="1">
      <c r="A51" s="1642"/>
      <c r="B51" s="1642"/>
      <c r="C51" s="1643" t="s">
        <v>645</v>
      </c>
      <c r="D51" s="1642" t="s">
        <v>114</v>
      </c>
      <c r="E51" s="1644">
        <v>1.22</v>
      </c>
      <c r="F51" s="1653">
        <f>F47*E51</f>
        <v>2049.6</v>
      </c>
      <c r="G51" s="1638"/>
      <c r="H51" s="1638">
        <f t="shared" si="32"/>
        <v>0</v>
      </c>
      <c r="I51" s="1640"/>
      <c r="J51" s="1638">
        <f t="shared" si="33"/>
        <v>0</v>
      </c>
      <c r="K51" s="1638"/>
      <c r="L51" s="1638">
        <f t="shared" si="34"/>
        <v>0</v>
      </c>
      <c r="M51" s="1638">
        <f t="shared" si="35"/>
        <v>0</v>
      </c>
      <c r="N51" s="1488">
        <v>19.5</v>
      </c>
      <c r="O51" s="1489"/>
      <c r="P51" s="1487"/>
      <c r="Q51" s="1486"/>
      <c r="R51" s="1490"/>
      <c r="S51" s="1491"/>
      <c r="T51" s="1350">
        <f t="shared" si="23"/>
        <v>2030.1</v>
      </c>
    </row>
    <row r="52" spans="1:20" s="216" customFormat="1">
      <c r="A52" s="1642"/>
      <c r="B52" s="1642"/>
      <c r="C52" s="1643" t="s">
        <v>97</v>
      </c>
      <c r="D52" s="1642" t="s">
        <v>0</v>
      </c>
      <c r="E52" s="1644">
        <v>0.14799999999999999</v>
      </c>
      <c r="F52" s="1653">
        <f>F47*E52</f>
        <v>248.64</v>
      </c>
      <c r="G52" s="1638"/>
      <c r="H52" s="1638">
        <f t="shared" si="32"/>
        <v>0</v>
      </c>
      <c r="I52" s="1640"/>
      <c r="J52" s="1638">
        <f t="shared" si="33"/>
        <v>0</v>
      </c>
      <c r="K52" s="1638"/>
      <c r="L52" s="1638">
        <f t="shared" si="34"/>
        <v>0</v>
      </c>
      <c r="M52" s="1638">
        <f t="shared" si="35"/>
        <v>0</v>
      </c>
      <c r="N52" s="1488">
        <v>5.07</v>
      </c>
      <c r="O52" s="1489"/>
      <c r="P52" s="1487"/>
      <c r="Q52" s="1486"/>
      <c r="R52" s="1490"/>
      <c r="S52" s="1491"/>
      <c r="T52" s="1350">
        <f t="shared" si="23"/>
        <v>243.57</v>
      </c>
    </row>
    <row r="53" spans="1:20" s="1379" customFormat="1" ht="47.25">
      <c r="A53" s="1643">
        <v>9</v>
      </c>
      <c r="B53" s="1643" t="s">
        <v>648</v>
      </c>
      <c r="C53" s="1645" t="s">
        <v>784</v>
      </c>
      <c r="D53" s="1645" t="s">
        <v>115</v>
      </c>
      <c r="E53" s="1646"/>
      <c r="F53" s="1647">
        <v>120</v>
      </c>
      <c r="G53" s="1648"/>
      <c r="H53" s="1649"/>
      <c r="I53" s="1648"/>
      <c r="J53" s="1649"/>
      <c r="K53" s="1648"/>
      <c r="L53" s="1649"/>
      <c r="M53" s="1648"/>
      <c r="N53" s="1460">
        <v>30</v>
      </c>
      <c r="O53" s="1461"/>
      <c r="P53" s="1462"/>
      <c r="Q53" s="1463"/>
      <c r="R53" s="1464"/>
      <c r="S53" s="1465"/>
      <c r="T53" s="1350">
        <f t="shared" si="23"/>
        <v>90</v>
      </c>
    </row>
    <row r="54" spans="1:20" s="216" customFormat="1">
      <c r="A54" s="1642"/>
      <c r="B54" s="1650"/>
      <c r="C54" s="1643" t="s">
        <v>31</v>
      </c>
      <c r="D54" s="1642" t="s">
        <v>32</v>
      </c>
      <c r="E54" s="1644">
        <f>56.8/100</f>
        <v>0.56799999999999995</v>
      </c>
      <c r="F54" s="1653">
        <f>F53*E54</f>
        <v>68.16</v>
      </c>
      <c r="G54" s="1638"/>
      <c r="H54" s="1638">
        <f t="shared" ref="H54:H58" si="36">F54*G54</f>
        <v>0</v>
      </c>
      <c r="I54" s="1639"/>
      <c r="J54" s="1638">
        <f t="shared" ref="J54:J58" si="37">F54*I54</f>
        <v>0</v>
      </c>
      <c r="K54" s="1638"/>
      <c r="L54" s="1638">
        <f t="shared" ref="L54:L58" si="38">F54*K54</f>
        <v>0</v>
      </c>
      <c r="M54" s="1638">
        <f t="shared" ref="M54:M58" si="39">J54+H54+L54</f>
        <v>0</v>
      </c>
      <c r="N54" s="1460">
        <v>43.5</v>
      </c>
      <c r="O54" s="1461"/>
      <c r="P54" s="1462"/>
      <c r="Q54" s="1463"/>
      <c r="R54" s="1464"/>
      <c r="S54" s="1465"/>
      <c r="T54" s="1350">
        <f t="shared" si="23"/>
        <v>24.659999999999997</v>
      </c>
    </row>
    <row r="55" spans="1:20" s="216" customFormat="1">
      <c r="A55" s="1642"/>
      <c r="B55" s="1642"/>
      <c r="C55" s="1643" t="s">
        <v>33</v>
      </c>
      <c r="D55" s="1642" t="s">
        <v>0</v>
      </c>
      <c r="E55" s="1654">
        <f>3.99/100</f>
        <v>3.9900000000000005E-2</v>
      </c>
      <c r="F55" s="1653">
        <f>F53*E55</f>
        <v>4.7880000000000003</v>
      </c>
      <c r="G55" s="1638"/>
      <c r="H55" s="1638">
        <f t="shared" si="36"/>
        <v>0</v>
      </c>
      <c r="I55" s="1640"/>
      <c r="J55" s="1638">
        <f t="shared" si="37"/>
        <v>0</v>
      </c>
      <c r="K55" s="1638"/>
      <c r="L55" s="1638">
        <f t="shared" si="38"/>
        <v>0</v>
      </c>
      <c r="M55" s="1638">
        <f t="shared" si="39"/>
        <v>0</v>
      </c>
      <c r="N55" s="1492">
        <v>1.119</v>
      </c>
      <c r="O55" s="1493"/>
      <c r="P55" s="1494"/>
      <c r="Q55" s="1495"/>
      <c r="R55" s="1496"/>
      <c r="S55" s="1497"/>
      <c r="T55" s="1350">
        <f t="shared" ref="T55:T98" si="40">F55-N55-O55-P55-Q55-R55-S55</f>
        <v>3.6690000000000005</v>
      </c>
    </row>
    <row r="56" spans="1:20" s="216" customFormat="1">
      <c r="A56" s="1642"/>
      <c r="B56" s="1642"/>
      <c r="C56" s="1643" t="s">
        <v>783</v>
      </c>
      <c r="D56" s="1642" t="s">
        <v>115</v>
      </c>
      <c r="E56" s="1644">
        <v>1</v>
      </c>
      <c r="F56" s="1653">
        <f>F53*E56</f>
        <v>120</v>
      </c>
      <c r="G56" s="1638"/>
      <c r="H56" s="1638">
        <f t="shared" si="36"/>
        <v>0</v>
      </c>
      <c r="I56" s="1640"/>
      <c r="J56" s="1638">
        <f t="shared" si="37"/>
        <v>0</v>
      </c>
      <c r="K56" s="1638"/>
      <c r="L56" s="1638">
        <f t="shared" si="38"/>
        <v>0</v>
      </c>
      <c r="M56" s="1638">
        <f t="shared" si="39"/>
        <v>0</v>
      </c>
      <c r="N56" s="1488">
        <v>30</v>
      </c>
      <c r="O56" s="1489"/>
      <c r="P56" s="1487"/>
      <c r="Q56" s="1486"/>
      <c r="R56" s="1490"/>
      <c r="S56" s="1491"/>
      <c r="T56" s="1350">
        <f t="shared" si="40"/>
        <v>90</v>
      </c>
    </row>
    <row r="57" spans="1:20" s="216" customFormat="1">
      <c r="A57" s="1642"/>
      <c r="B57" s="1642"/>
      <c r="C57" s="1643" t="s">
        <v>645</v>
      </c>
      <c r="D57" s="1642" t="s">
        <v>114</v>
      </c>
      <c r="E57" s="1644">
        <f>220/100</f>
        <v>2.2000000000000002</v>
      </c>
      <c r="F57" s="1653">
        <f>F53*E57</f>
        <v>264</v>
      </c>
      <c r="G57" s="1638"/>
      <c r="H57" s="1638">
        <f t="shared" si="36"/>
        <v>0</v>
      </c>
      <c r="I57" s="1640"/>
      <c r="J57" s="1638">
        <f t="shared" si="37"/>
        <v>0</v>
      </c>
      <c r="K57" s="1638"/>
      <c r="L57" s="1638">
        <f t="shared" si="38"/>
        <v>0</v>
      </c>
      <c r="M57" s="1638">
        <f t="shared" si="39"/>
        <v>0</v>
      </c>
      <c r="N57" s="1488">
        <v>19.5</v>
      </c>
      <c r="O57" s="1489"/>
      <c r="P57" s="1487"/>
      <c r="Q57" s="1486"/>
      <c r="R57" s="1490"/>
      <c r="S57" s="1491"/>
      <c r="T57" s="1350">
        <f t="shared" si="40"/>
        <v>244.5</v>
      </c>
    </row>
    <row r="58" spans="1:20" s="216" customFormat="1">
      <c r="A58" s="1642"/>
      <c r="B58" s="1642"/>
      <c r="C58" s="1643" t="s">
        <v>97</v>
      </c>
      <c r="D58" s="1642" t="s">
        <v>0</v>
      </c>
      <c r="E58" s="1644">
        <f>10.4/100</f>
        <v>0.10400000000000001</v>
      </c>
      <c r="F58" s="1653">
        <f>F53*E58</f>
        <v>12.48</v>
      </c>
      <c r="G58" s="1638"/>
      <c r="H58" s="1638">
        <f t="shared" si="36"/>
        <v>0</v>
      </c>
      <c r="I58" s="1640"/>
      <c r="J58" s="1638">
        <f t="shared" si="37"/>
        <v>0</v>
      </c>
      <c r="K58" s="1638"/>
      <c r="L58" s="1638">
        <f t="shared" si="38"/>
        <v>0</v>
      </c>
      <c r="M58" s="1638">
        <f t="shared" si="39"/>
        <v>0</v>
      </c>
      <c r="N58" s="1488">
        <v>5.07</v>
      </c>
      <c r="O58" s="1489"/>
      <c r="P58" s="1487"/>
      <c r="Q58" s="1486"/>
      <c r="R58" s="1490"/>
      <c r="S58" s="1491"/>
      <c r="T58" s="1350">
        <f t="shared" si="40"/>
        <v>7.41</v>
      </c>
    </row>
    <row r="59" spans="1:20" s="1379" customFormat="1" ht="47.25">
      <c r="A59" s="1643">
        <v>10</v>
      </c>
      <c r="B59" s="1643" t="s">
        <v>649</v>
      </c>
      <c r="C59" s="1645" t="s">
        <v>785</v>
      </c>
      <c r="D59" s="1645" t="s">
        <v>115</v>
      </c>
      <c r="E59" s="1646"/>
      <c r="F59" s="1647">
        <v>170</v>
      </c>
      <c r="G59" s="1648"/>
      <c r="H59" s="1649"/>
      <c r="I59" s="1648"/>
      <c r="J59" s="1649"/>
      <c r="K59" s="1648"/>
      <c r="L59" s="1649"/>
      <c r="M59" s="1648"/>
      <c r="N59" s="1460">
        <v>30</v>
      </c>
      <c r="O59" s="1461"/>
      <c r="P59" s="1462"/>
      <c r="Q59" s="1463"/>
      <c r="R59" s="1464"/>
      <c r="S59" s="1465"/>
      <c r="T59" s="1350">
        <f t="shared" si="40"/>
        <v>140</v>
      </c>
    </row>
    <row r="60" spans="1:20" s="216" customFormat="1">
      <c r="A60" s="1642"/>
      <c r="B60" s="1650"/>
      <c r="C60" s="1643" t="s">
        <v>31</v>
      </c>
      <c r="D60" s="1642" t="s">
        <v>32</v>
      </c>
      <c r="E60" s="1644">
        <f>70.2/100</f>
        <v>0.70200000000000007</v>
      </c>
      <c r="F60" s="1653">
        <f>F59*E60</f>
        <v>119.34000000000002</v>
      </c>
      <c r="G60" s="1638"/>
      <c r="H60" s="1638">
        <f t="shared" ref="H60:H66" si="41">F60*G60</f>
        <v>0</v>
      </c>
      <c r="I60" s="1639"/>
      <c r="J60" s="1638">
        <f t="shared" ref="J60:J66" si="42">F60*I60</f>
        <v>0</v>
      </c>
      <c r="K60" s="1638"/>
      <c r="L60" s="1638">
        <f t="shared" ref="L60:L66" si="43">F60*K60</f>
        <v>0</v>
      </c>
      <c r="M60" s="1638">
        <f t="shared" ref="M60:M66" si="44">J60+H60+L60</f>
        <v>0</v>
      </c>
      <c r="N60" s="1460">
        <v>43.5</v>
      </c>
      <c r="O60" s="1461"/>
      <c r="P60" s="1462"/>
      <c r="Q60" s="1463"/>
      <c r="R60" s="1464"/>
      <c r="S60" s="1465"/>
      <c r="T60" s="1350">
        <f t="shared" si="40"/>
        <v>75.840000000000018</v>
      </c>
    </row>
    <row r="61" spans="1:20" s="216" customFormat="1">
      <c r="A61" s="1642"/>
      <c r="B61" s="1642"/>
      <c r="C61" s="1643" t="s">
        <v>33</v>
      </c>
      <c r="D61" s="1642" t="s">
        <v>0</v>
      </c>
      <c r="E61" s="1654">
        <f>4.09/100</f>
        <v>4.0899999999999999E-2</v>
      </c>
      <c r="F61" s="1653">
        <f>F59*E61</f>
        <v>6.9529999999999994</v>
      </c>
      <c r="G61" s="1638"/>
      <c r="H61" s="1638">
        <f t="shared" si="41"/>
        <v>0</v>
      </c>
      <c r="I61" s="1640"/>
      <c r="J61" s="1638">
        <f t="shared" si="42"/>
        <v>0</v>
      </c>
      <c r="K61" s="1638"/>
      <c r="L61" s="1638">
        <f t="shared" si="43"/>
        <v>0</v>
      </c>
      <c r="M61" s="1638">
        <f t="shared" si="44"/>
        <v>0</v>
      </c>
      <c r="N61" s="1492">
        <v>1.119</v>
      </c>
      <c r="O61" s="1493"/>
      <c r="P61" s="1494"/>
      <c r="Q61" s="1495"/>
      <c r="R61" s="1496"/>
      <c r="S61" s="1497"/>
      <c r="T61" s="1350">
        <f t="shared" si="40"/>
        <v>5.8339999999999996</v>
      </c>
    </row>
    <row r="62" spans="1:20" s="216" customFormat="1">
      <c r="A62" s="1642"/>
      <c r="B62" s="1642"/>
      <c r="C62" s="1643" t="s">
        <v>783</v>
      </c>
      <c r="D62" s="1642" t="s">
        <v>115</v>
      </c>
      <c r="E62" s="1644">
        <v>1</v>
      </c>
      <c r="F62" s="1653">
        <f>F59*E62</f>
        <v>170</v>
      </c>
      <c r="G62" s="1638"/>
      <c r="H62" s="1638">
        <f t="shared" si="41"/>
        <v>0</v>
      </c>
      <c r="I62" s="1640"/>
      <c r="J62" s="1638">
        <f t="shared" si="42"/>
        <v>0</v>
      </c>
      <c r="K62" s="1638"/>
      <c r="L62" s="1638">
        <f t="shared" si="43"/>
        <v>0</v>
      </c>
      <c r="M62" s="1638">
        <f t="shared" si="44"/>
        <v>0</v>
      </c>
      <c r="N62" s="1488">
        <v>30</v>
      </c>
      <c r="O62" s="1489"/>
      <c r="P62" s="1487"/>
      <c r="Q62" s="1486"/>
      <c r="R62" s="1490"/>
      <c r="S62" s="1491"/>
      <c r="T62" s="1350">
        <f t="shared" si="40"/>
        <v>140</v>
      </c>
    </row>
    <row r="63" spans="1:20" s="216" customFormat="1">
      <c r="A63" s="1642"/>
      <c r="B63" s="1642"/>
      <c r="C63" s="1643" t="s">
        <v>645</v>
      </c>
      <c r="D63" s="1642" t="s">
        <v>114</v>
      </c>
      <c r="E63" s="1644">
        <v>2.25</v>
      </c>
      <c r="F63" s="1653">
        <f>F59*E63</f>
        <v>382.5</v>
      </c>
      <c r="G63" s="1638"/>
      <c r="H63" s="1638">
        <f t="shared" si="41"/>
        <v>0</v>
      </c>
      <c r="I63" s="1640"/>
      <c r="J63" s="1638">
        <f t="shared" si="42"/>
        <v>0</v>
      </c>
      <c r="K63" s="1638"/>
      <c r="L63" s="1638">
        <f t="shared" si="43"/>
        <v>0</v>
      </c>
      <c r="M63" s="1638">
        <f t="shared" si="44"/>
        <v>0</v>
      </c>
      <c r="N63" s="1488">
        <v>19.5</v>
      </c>
      <c r="O63" s="1489"/>
      <c r="P63" s="1487"/>
      <c r="Q63" s="1486"/>
      <c r="R63" s="1490"/>
      <c r="S63" s="1491"/>
      <c r="T63" s="1350">
        <f t="shared" si="40"/>
        <v>363</v>
      </c>
    </row>
    <row r="64" spans="1:20" s="216" customFormat="1">
      <c r="A64" s="1642"/>
      <c r="B64" s="1642"/>
      <c r="C64" s="1643" t="s">
        <v>97</v>
      </c>
      <c r="D64" s="1642" t="s">
        <v>0</v>
      </c>
      <c r="E64" s="1644">
        <v>0.11</v>
      </c>
      <c r="F64" s="1653">
        <f>F59*E64</f>
        <v>18.7</v>
      </c>
      <c r="G64" s="1638"/>
      <c r="H64" s="1638">
        <f t="shared" si="41"/>
        <v>0</v>
      </c>
      <c r="I64" s="1640"/>
      <c r="J64" s="1638">
        <f t="shared" si="42"/>
        <v>0</v>
      </c>
      <c r="K64" s="1638"/>
      <c r="L64" s="1638">
        <f t="shared" si="43"/>
        <v>0</v>
      </c>
      <c r="M64" s="1638">
        <f t="shared" si="44"/>
        <v>0</v>
      </c>
      <c r="N64" s="1488">
        <v>5.07</v>
      </c>
      <c r="O64" s="1489"/>
      <c r="P64" s="1487"/>
      <c r="Q64" s="1486"/>
      <c r="R64" s="1490"/>
      <c r="S64" s="1491"/>
      <c r="T64" s="1350">
        <f t="shared" si="40"/>
        <v>13.629999999999999</v>
      </c>
    </row>
    <row r="65" spans="1:20" s="216" customFormat="1" ht="31.5">
      <c r="A65" s="1660" t="s">
        <v>672</v>
      </c>
      <c r="B65" s="1642"/>
      <c r="C65" s="1645" t="s">
        <v>786</v>
      </c>
      <c r="D65" s="1655" t="s">
        <v>36</v>
      </c>
      <c r="E65" s="1644" t="s">
        <v>83</v>
      </c>
      <c r="F65" s="1653">
        <v>48</v>
      </c>
      <c r="G65" s="1638"/>
      <c r="H65" s="1638">
        <f t="shared" ref="H65" si="45">F65*G65</f>
        <v>0</v>
      </c>
      <c r="I65" s="1640"/>
      <c r="J65" s="1638">
        <f t="shared" ref="J65" si="46">F65*I65</f>
        <v>0</v>
      </c>
      <c r="K65" s="1638"/>
      <c r="L65" s="1638">
        <f t="shared" ref="L65" si="47">F65*K65</f>
        <v>0</v>
      </c>
      <c r="M65" s="1638">
        <f t="shared" ref="M65" si="48">J65+H65+L65</f>
        <v>0</v>
      </c>
      <c r="N65" s="1488"/>
      <c r="O65" s="1489"/>
      <c r="P65" s="1487"/>
      <c r="Q65" s="1486"/>
      <c r="R65" s="1490"/>
      <c r="S65" s="1491"/>
      <c r="T65" s="1350"/>
    </row>
    <row r="66" spans="1:20" s="216" customFormat="1" ht="31.5">
      <c r="A66" s="1660" t="s">
        <v>673</v>
      </c>
      <c r="B66" s="1642"/>
      <c r="C66" s="1645" t="s">
        <v>671</v>
      </c>
      <c r="D66" s="1655" t="s">
        <v>34</v>
      </c>
      <c r="E66" s="1644" t="s">
        <v>83</v>
      </c>
      <c r="F66" s="1653">
        <v>95</v>
      </c>
      <c r="G66" s="1638"/>
      <c r="H66" s="1638">
        <f t="shared" si="41"/>
        <v>0</v>
      </c>
      <c r="I66" s="1640"/>
      <c r="J66" s="1638">
        <f t="shared" si="42"/>
        <v>0</v>
      </c>
      <c r="K66" s="1638"/>
      <c r="L66" s="1638">
        <f t="shared" si="43"/>
        <v>0</v>
      </c>
      <c r="M66" s="1638">
        <f t="shared" si="44"/>
        <v>0</v>
      </c>
      <c r="N66" s="1488"/>
      <c r="O66" s="1489"/>
      <c r="P66" s="1487"/>
      <c r="Q66" s="1486"/>
      <c r="R66" s="1490"/>
      <c r="S66" s="1491"/>
      <c r="T66" s="1350"/>
    </row>
    <row r="67" spans="1:20" s="1379" customFormat="1" ht="47.25">
      <c r="A67" s="1643">
        <v>11</v>
      </c>
      <c r="B67" s="1643" t="s">
        <v>653</v>
      </c>
      <c r="C67" s="1645" t="s">
        <v>787</v>
      </c>
      <c r="D67" s="1655" t="s">
        <v>651</v>
      </c>
      <c r="E67" s="1646"/>
      <c r="F67" s="1647">
        <v>3</v>
      </c>
      <c r="G67" s="1648"/>
      <c r="H67" s="1649"/>
      <c r="I67" s="1648"/>
      <c r="J67" s="1649"/>
      <c r="K67" s="1648"/>
      <c r="L67" s="1649"/>
      <c r="M67" s="1648"/>
      <c r="N67" s="1460">
        <v>30</v>
      </c>
      <c r="O67" s="1461"/>
      <c r="P67" s="1462"/>
      <c r="Q67" s="1463"/>
      <c r="R67" s="1464"/>
      <c r="S67" s="1465"/>
      <c r="T67" s="1350">
        <f t="shared" ref="T67" si="49">F67-N67-O67-P67-Q67-R67-S67</f>
        <v>-27</v>
      </c>
    </row>
    <row r="68" spans="1:20" s="216" customFormat="1">
      <c r="A68" s="1642"/>
      <c r="B68" s="1650"/>
      <c r="C68" s="1643" t="s">
        <v>31</v>
      </c>
      <c r="D68" s="1642" t="s">
        <v>32</v>
      </c>
      <c r="E68" s="1644">
        <v>5.59</v>
      </c>
      <c r="F68" s="1653">
        <f>F67*E68</f>
        <v>16.77</v>
      </c>
      <c r="G68" s="1638"/>
      <c r="H68" s="1638">
        <f t="shared" ref="H68:H73" si="50">F68*G68</f>
        <v>0</v>
      </c>
      <c r="I68" s="1639"/>
      <c r="J68" s="1638">
        <f t="shared" ref="J68:J73" si="51">F68*I68</f>
        <v>0</v>
      </c>
      <c r="K68" s="1638"/>
      <c r="L68" s="1638">
        <f t="shared" ref="L68:L73" si="52">F68*K68</f>
        <v>0</v>
      </c>
      <c r="M68" s="1638">
        <f t="shared" ref="M68:M73" si="53">J68+H68+L68</f>
        <v>0</v>
      </c>
      <c r="N68" s="1460">
        <v>43.5</v>
      </c>
      <c r="O68" s="1461"/>
      <c r="P68" s="1462"/>
      <c r="Q68" s="1463"/>
      <c r="R68" s="1464"/>
      <c r="S68" s="1465"/>
      <c r="T68" s="1350">
        <f t="shared" ref="T68:T72" si="54">F68-N68-O68-P68-Q68-R68-S68</f>
        <v>-26.73</v>
      </c>
    </row>
    <row r="69" spans="1:20" s="216" customFormat="1">
      <c r="A69" s="1642"/>
      <c r="B69" s="1642"/>
      <c r="C69" s="1643" t="s">
        <v>33</v>
      </c>
      <c r="D69" s="1642" t="s">
        <v>0</v>
      </c>
      <c r="E69" s="1654">
        <v>0.47</v>
      </c>
      <c r="F69" s="1653">
        <f>F67*E69</f>
        <v>1.41</v>
      </c>
      <c r="G69" s="1638"/>
      <c r="H69" s="1638">
        <f t="shared" si="50"/>
        <v>0</v>
      </c>
      <c r="I69" s="1640"/>
      <c r="J69" s="1638">
        <f t="shared" si="51"/>
        <v>0</v>
      </c>
      <c r="K69" s="1638"/>
      <c r="L69" s="1638">
        <f t="shared" si="52"/>
        <v>0</v>
      </c>
      <c r="M69" s="1638">
        <f t="shared" si="53"/>
        <v>0</v>
      </c>
      <c r="N69" s="1492">
        <v>1.119</v>
      </c>
      <c r="O69" s="1493"/>
      <c r="P69" s="1494"/>
      <c r="Q69" s="1495"/>
      <c r="R69" s="1496"/>
      <c r="S69" s="1497"/>
      <c r="T69" s="1350">
        <f t="shared" si="54"/>
        <v>0.29099999999999993</v>
      </c>
    </row>
    <row r="70" spans="1:20" s="216" customFormat="1" ht="31.5">
      <c r="A70" s="1642"/>
      <c r="B70" s="1642"/>
      <c r="C70" s="1643" t="s">
        <v>652</v>
      </c>
      <c r="D70" s="1642" t="s">
        <v>36</v>
      </c>
      <c r="E70" s="1644" t="s">
        <v>83</v>
      </c>
      <c r="F70" s="1653">
        <v>5</v>
      </c>
      <c r="G70" s="1638"/>
      <c r="H70" s="1638">
        <f t="shared" si="50"/>
        <v>0</v>
      </c>
      <c r="I70" s="1640"/>
      <c r="J70" s="1638">
        <f t="shared" si="51"/>
        <v>0</v>
      </c>
      <c r="K70" s="1638"/>
      <c r="L70" s="1638">
        <f t="shared" si="52"/>
        <v>0</v>
      </c>
      <c r="M70" s="1638">
        <f t="shared" si="53"/>
        <v>0</v>
      </c>
      <c r="N70" s="1488">
        <v>30</v>
      </c>
      <c r="O70" s="1489"/>
      <c r="P70" s="1487"/>
      <c r="Q70" s="1486"/>
      <c r="R70" s="1490"/>
      <c r="S70" s="1491"/>
      <c r="T70" s="1350">
        <f t="shared" si="54"/>
        <v>-25</v>
      </c>
    </row>
    <row r="71" spans="1:20" s="216" customFormat="1">
      <c r="A71" s="1642"/>
      <c r="B71" s="1642"/>
      <c r="C71" s="1643" t="s">
        <v>645</v>
      </c>
      <c r="D71" s="1642" t="s">
        <v>114</v>
      </c>
      <c r="E71" s="1644">
        <v>2.25</v>
      </c>
      <c r="F71" s="1653">
        <f>F67*E71</f>
        <v>6.75</v>
      </c>
      <c r="G71" s="1638"/>
      <c r="H71" s="1638">
        <f t="shared" si="50"/>
        <v>0</v>
      </c>
      <c r="I71" s="1640"/>
      <c r="J71" s="1638">
        <f t="shared" si="51"/>
        <v>0</v>
      </c>
      <c r="K71" s="1638"/>
      <c r="L71" s="1638">
        <f t="shared" si="52"/>
        <v>0</v>
      </c>
      <c r="M71" s="1638">
        <f t="shared" si="53"/>
        <v>0</v>
      </c>
      <c r="N71" s="1488">
        <v>19.5</v>
      </c>
      <c r="O71" s="1489"/>
      <c r="P71" s="1487"/>
      <c r="Q71" s="1486"/>
      <c r="R71" s="1490"/>
      <c r="S71" s="1491"/>
      <c r="T71" s="1350">
        <f t="shared" si="54"/>
        <v>-12.75</v>
      </c>
    </row>
    <row r="72" spans="1:20" s="216" customFormat="1">
      <c r="A72" s="1642"/>
      <c r="B72" s="1642"/>
      <c r="C72" s="1643" t="s">
        <v>97</v>
      </c>
      <c r="D72" s="1642" t="s">
        <v>0</v>
      </c>
      <c r="E72" s="1644">
        <v>0.11</v>
      </c>
      <c r="F72" s="1653">
        <f>F67*E72</f>
        <v>0.33</v>
      </c>
      <c r="G72" s="1638"/>
      <c r="H72" s="1638">
        <f t="shared" si="50"/>
        <v>0</v>
      </c>
      <c r="I72" s="1640"/>
      <c r="J72" s="1638">
        <f t="shared" si="51"/>
        <v>0</v>
      </c>
      <c r="K72" s="1638"/>
      <c r="L72" s="1638">
        <f t="shared" si="52"/>
        <v>0</v>
      </c>
      <c r="M72" s="1638">
        <f t="shared" si="53"/>
        <v>0</v>
      </c>
      <c r="N72" s="1488">
        <v>5.07</v>
      </c>
      <c r="O72" s="1489"/>
      <c r="P72" s="1487"/>
      <c r="Q72" s="1486"/>
      <c r="R72" s="1490"/>
      <c r="S72" s="1491"/>
      <c r="T72" s="1350">
        <f t="shared" si="54"/>
        <v>-4.74</v>
      </c>
    </row>
    <row r="73" spans="1:20" s="1379" customFormat="1" ht="47.25">
      <c r="A73" s="1643">
        <v>12</v>
      </c>
      <c r="B73" s="1643" t="s">
        <v>39</v>
      </c>
      <c r="C73" s="1645" t="s">
        <v>788</v>
      </c>
      <c r="D73" s="1655" t="s">
        <v>657</v>
      </c>
      <c r="E73" s="1646"/>
      <c r="F73" s="1647">
        <v>120</v>
      </c>
      <c r="G73" s="1648"/>
      <c r="H73" s="1638">
        <f t="shared" si="50"/>
        <v>0</v>
      </c>
      <c r="I73" s="1640"/>
      <c r="J73" s="1638">
        <f t="shared" si="51"/>
        <v>0</v>
      </c>
      <c r="K73" s="1638"/>
      <c r="L73" s="1638">
        <f t="shared" si="52"/>
        <v>0</v>
      </c>
      <c r="M73" s="1638">
        <f t="shared" si="53"/>
        <v>0</v>
      </c>
      <c r="N73" s="1460">
        <v>30</v>
      </c>
      <c r="O73" s="1461"/>
      <c r="P73" s="1462"/>
      <c r="Q73" s="1463"/>
      <c r="R73" s="1464"/>
      <c r="S73" s="1465"/>
      <c r="T73" s="1350">
        <f>F73-N73-O73-P73-Q73-R73-S73</f>
        <v>90</v>
      </c>
    </row>
    <row r="74" spans="1:20" s="216" customFormat="1" ht="63">
      <c r="A74" s="1642">
        <v>13</v>
      </c>
      <c r="B74" s="1661" t="s">
        <v>665</v>
      </c>
      <c r="C74" s="1645" t="s">
        <v>664</v>
      </c>
      <c r="D74" s="1655" t="s">
        <v>34</v>
      </c>
      <c r="E74" s="1647"/>
      <c r="F74" s="1656">
        <v>36</v>
      </c>
      <c r="G74" s="242"/>
      <c r="H74" s="242"/>
      <c r="I74" s="1657"/>
      <c r="J74" s="1658"/>
      <c r="K74" s="1659"/>
      <c r="L74" s="1659"/>
      <c r="M74" s="242"/>
      <c r="N74" s="1460">
        <v>2</v>
      </c>
      <c r="O74" s="1461"/>
      <c r="P74" s="1462"/>
      <c r="Q74" s="1463"/>
      <c r="R74" s="1464"/>
      <c r="S74" s="1465"/>
      <c r="T74" s="1350">
        <f t="shared" ref="T74:T83" si="55">F74-N74-O74-P74-Q74-R74-S74</f>
        <v>34</v>
      </c>
    </row>
    <row r="75" spans="1:20" s="216" customFormat="1">
      <c r="A75" s="1642"/>
      <c r="B75" s="1659"/>
      <c r="C75" s="1643" t="s">
        <v>31</v>
      </c>
      <c r="D75" s="1642" t="s">
        <v>32</v>
      </c>
      <c r="E75" s="1648">
        <v>4.2</v>
      </c>
      <c r="F75" s="242">
        <f>F74*E75</f>
        <v>151.20000000000002</v>
      </c>
      <c r="G75" s="1638"/>
      <c r="H75" s="1638">
        <f t="shared" ref="H75:H78" si="56">F75*G75</f>
        <v>0</v>
      </c>
      <c r="I75" s="1639"/>
      <c r="J75" s="1638">
        <f t="shared" ref="J75:J78" si="57">F75*I75</f>
        <v>0</v>
      </c>
      <c r="K75" s="1638"/>
      <c r="L75" s="1638">
        <f t="shared" ref="L75:L78" si="58">F75*K75</f>
        <v>0</v>
      </c>
      <c r="M75" s="1638">
        <f t="shared" ref="M75:M78" si="59">J75+H75+L75</f>
        <v>0</v>
      </c>
      <c r="N75" s="1492">
        <v>2.44</v>
      </c>
      <c r="O75" s="1493"/>
      <c r="P75" s="1494"/>
      <c r="Q75" s="1495"/>
      <c r="R75" s="1496"/>
      <c r="S75" s="1497"/>
      <c r="T75" s="1350">
        <f t="shared" si="55"/>
        <v>148.76000000000002</v>
      </c>
    </row>
    <row r="76" spans="1:20" s="216" customFormat="1">
      <c r="A76" s="1642"/>
      <c r="B76" s="1642"/>
      <c r="C76" s="1643" t="s">
        <v>33</v>
      </c>
      <c r="D76" s="1642" t="s">
        <v>0</v>
      </c>
      <c r="E76" s="1648">
        <v>0.09</v>
      </c>
      <c r="F76" s="242">
        <f>F74*E76</f>
        <v>3.2399999999999998</v>
      </c>
      <c r="G76" s="1638"/>
      <c r="H76" s="1638">
        <f t="shared" si="56"/>
        <v>0</v>
      </c>
      <c r="I76" s="1640"/>
      <c r="J76" s="1638">
        <f t="shared" si="57"/>
        <v>0</v>
      </c>
      <c r="K76" s="1638"/>
      <c r="L76" s="1638">
        <f t="shared" si="58"/>
        <v>0</v>
      </c>
      <c r="M76" s="1638">
        <f t="shared" si="59"/>
        <v>0</v>
      </c>
      <c r="N76" s="1492">
        <v>0.04</v>
      </c>
      <c r="O76" s="1493"/>
      <c r="P76" s="1494"/>
      <c r="Q76" s="1495"/>
      <c r="R76" s="1496"/>
      <c r="S76" s="1497"/>
      <c r="T76" s="1350">
        <f t="shared" si="55"/>
        <v>3.1999999999999997</v>
      </c>
    </row>
    <row r="77" spans="1:20" s="1375" customFormat="1" ht="47.25">
      <c r="A77" s="1642"/>
      <c r="B77" s="1642"/>
      <c r="C77" s="1643" t="s">
        <v>664</v>
      </c>
      <c r="D77" s="1642" t="s">
        <v>34</v>
      </c>
      <c r="E77" s="1648">
        <v>1</v>
      </c>
      <c r="F77" s="242">
        <f>F74*E77</f>
        <v>36</v>
      </c>
      <c r="G77" s="1638"/>
      <c r="H77" s="1638">
        <f t="shared" si="56"/>
        <v>0</v>
      </c>
      <c r="I77" s="1640"/>
      <c r="J77" s="1638">
        <f t="shared" si="57"/>
        <v>0</v>
      </c>
      <c r="K77" s="1638"/>
      <c r="L77" s="1638">
        <f t="shared" si="58"/>
        <v>0</v>
      </c>
      <c r="M77" s="1638">
        <f t="shared" si="59"/>
        <v>0</v>
      </c>
      <c r="N77" s="1492">
        <v>2</v>
      </c>
      <c r="O77" s="1493"/>
      <c r="P77" s="1494"/>
      <c r="Q77" s="1495"/>
      <c r="R77" s="1496"/>
      <c r="S77" s="1497"/>
      <c r="T77" s="1350">
        <f t="shared" si="55"/>
        <v>34</v>
      </c>
    </row>
    <row r="78" spans="1:20" s="1375" customFormat="1">
      <c r="A78" s="1642"/>
      <c r="B78" s="1642"/>
      <c r="C78" s="1643" t="s">
        <v>97</v>
      </c>
      <c r="D78" s="1642" t="s">
        <v>0</v>
      </c>
      <c r="E78" s="1648">
        <v>1.24</v>
      </c>
      <c r="F78" s="242">
        <f>F74*E78</f>
        <v>44.64</v>
      </c>
      <c r="G78" s="1638"/>
      <c r="H78" s="1638">
        <f t="shared" si="56"/>
        <v>0</v>
      </c>
      <c r="I78" s="1640"/>
      <c r="J78" s="1638">
        <f t="shared" si="57"/>
        <v>0</v>
      </c>
      <c r="K78" s="1638"/>
      <c r="L78" s="1638">
        <f t="shared" si="58"/>
        <v>0</v>
      </c>
      <c r="M78" s="1638">
        <f t="shared" si="59"/>
        <v>0</v>
      </c>
      <c r="N78" s="1492">
        <v>0.46</v>
      </c>
      <c r="O78" s="1493"/>
      <c r="P78" s="1494"/>
      <c r="Q78" s="1495"/>
      <c r="R78" s="1496"/>
      <c r="S78" s="1497"/>
      <c r="T78" s="1350">
        <f t="shared" si="55"/>
        <v>44.18</v>
      </c>
    </row>
    <row r="79" spans="1:20" s="1379" customFormat="1">
      <c r="A79" s="1643">
        <v>14</v>
      </c>
      <c r="B79" s="1661" t="s">
        <v>650</v>
      </c>
      <c r="C79" s="1645" t="s">
        <v>789</v>
      </c>
      <c r="D79" s="1645" t="s">
        <v>34</v>
      </c>
      <c r="E79" s="1646"/>
      <c r="F79" s="1647">
        <v>3</v>
      </c>
      <c r="G79" s="1648"/>
      <c r="H79" s="1648"/>
      <c r="I79" s="1662"/>
      <c r="J79" s="1663"/>
      <c r="K79" s="1664"/>
      <c r="L79" s="1664"/>
      <c r="M79" s="1648"/>
      <c r="N79" s="1498"/>
      <c r="O79" s="1489"/>
      <c r="P79" s="1487"/>
      <c r="Q79" s="1486"/>
      <c r="R79" s="1490"/>
      <c r="S79" s="1491">
        <v>1</v>
      </c>
      <c r="T79" s="1350">
        <f t="shared" si="55"/>
        <v>2</v>
      </c>
    </row>
    <row r="80" spans="1:20" s="216" customFormat="1">
      <c r="A80" s="1642"/>
      <c r="B80" s="1659"/>
      <c r="C80" s="1643" t="s">
        <v>31</v>
      </c>
      <c r="D80" s="1642" t="s">
        <v>32</v>
      </c>
      <c r="E80" s="1644">
        <v>1.34</v>
      </c>
      <c r="F80" s="242">
        <f>F79*E80</f>
        <v>4.0200000000000005</v>
      </c>
      <c r="G80" s="1638"/>
      <c r="H80" s="1638">
        <f t="shared" ref="H80:H83" si="60">F80*G80</f>
        <v>0</v>
      </c>
      <c r="I80" s="1639"/>
      <c r="J80" s="1638">
        <f t="shared" ref="J80:J83" si="61">F80*I80</f>
        <v>0</v>
      </c>
      <c r="K80" s="1638"/>
      <c r="L80" s="1638">
        <f t="shared" ref="L80:L83" si="62">F80*K80</f>
        <v>0</v>
      </c>
      <c r="M80" s="1638">
        <f t="shared" ref="M80:M83" si="63">J80+H80+L80</f>
        <v>0</v>
      </c>
      <c r="N80" s="1498"/>
      <c r="O80" s="1489"/>
      <c r="P80" s="1487"/>
      <c r="Q80" s="1486"/>
      <c r="R80" s="1490"/>
      <c r="S80" s="1491">
        <v>1.34</v>
      </c>
      <c r="T80" s="1350">
        <f t="shared" si="55"/>
        <v>2.6800000000000006</v>
      </c>
    </row>
    <row r="81" spans="1:20" s="216" customFormat="1">
      <c r="A81" s="1642"/>
      <c r="B81" s="1642"/>
      <c r="C81" s="1643" t="s">
        <v>33</v>
      </c>
      <c r="D81" s="1642" t="s">
        <v>0</v>
      </c>
      <c r="E81" s="1644">
        <v>0.06</v>
      </c>
      <c r="F81" s="242">
        <f>F79*E81</f>
        <v>0.18</v>
      </c>
      <c r="G81" s="1638"/>
      <c r="H81" s="1638">
        <f t="shared" si="60"/>
        <v>0</v>
      </c>
      <c r="I81" s="1640"/>
      <c r="J81" s="1638">
        <f t="shared" si="61"/>
        <v>0</v>
      </c>
      <c r="K81" s="1638"/>
      <c r="L81" s="1638">
        <f t="shared" si="62"/>
        <v>0</v>
      </c>
      <c r="M81" s="1638">
        <f t="shared" si="63"/>
        <v>0</v>
      </c>
      <c r="N81" s="1498"/>
      <c r="O81" s="1489"/>
      <c r="P81" s="1487"/>
      <c r="Q81" s="1486"/>
      <c r="R81" s="1490"/>
      <c r="S81" s="1491">
        <v>0.06</v>
      </c>
      <c r="T81" s="1350">
        <f t="shared" si="55"/>
        <v>0.12</v>
      </c>
    </row>
    <row r="82" spans="1:20" s="216" customFormat="1">
      <c r="A82" s="1642"/>
      <c r="B82" s="1641"/>
      <c r="C82" s="1643" t="s">
        <v>790</v>
      </c>
      <c r="D82" s="1642" t="s">
        <v>34</v>
      </c>
      <c r="E82" s="1644">
        <v>1</v>
      </c>
      <c r="F82" s="242">
        <f>F79*E82</f>
        <v>3</v>
      </c>
      <c r="G82" s="1638"/>
      <c r="H82" s="1638">
        <f t="shared" si="60"/>
        <v>0</v>
      </c>
      <c r="I82" s="1640"/>
      <c r="J82" s="1638">
        <f t="shared" si="61"/>
        <v>0</v>
      </c>
      <c r="K82" s="1638"/>
      <c r="L82" s="1638">
        <f t="shared" si="62"/>
        <v>0</v>
      </c>
      <c r="M82" s="1638">
        <f t="shared" si="63"/>
        <v>0</v>
      </c>
      <c r="N82" s="1406"/>
      <c r="O82" s="1407"/>
      <c r="P82" s="1408"/>
      <c r="Q82" s="1409"/>
      <c r="R82" s="1410"/>
      <c r="S82" s="1411">
        <v>1</v>
      </c>
      <c r="T82" s="1350">
        <f t="shared" si="55"/>
        <v>2</v>
      </c>
    </row>
    <row r="83" spans="1:20" s="216" customFormat="1">
      <c r="A83" s="1642"/>
      <c r="B83" s="1642"/>
      <c r="C83" s="1643" t="s">
        <v>97</v>
      </c>
      <c r="D83" s="1642" t="s">
        <v>0</v>
      </c>
      <c r="E83" s="1644">
        <v>0.18</v>
      </c>
      <c r="F83" s="242">
        <f>F79*E83</f>
        <v>0.54</v>
      </c>
      <c r="G83" s="1638"/>
      <c r="H83" s="1638">
        <f t="shared" si="60"/>
        <v>0</v>
      </c>
      <c r="I83" s="1640"/>
      <c r="J83" s="1638">
        <f t="shared" si="61"/>
        <v>0</v>
      </c>
      <c r="K83" s="1638"/>
      <c r="L83" s="1638">
        <f t="shared" si="62"/>
        <v>0</v>
      </c>
      <c r="M83" s="1638">
        <f t="shared" si="63"/>
        <v>0</v>
      </c>
      <c r="N83" s="1499"/>
      <c r="O83" s="1500"/>
      <c r="P83" s="1501"/>
      <c r="Q83" s="1044"/>
      <c r="R83" s="1043"/>
      <c r="S83" s="1045">
        <v>0.18</v>
      </c>
      <c r="T83" s="1350">
        <f t="shared" si="55"/>
        <v>0.36000000000000004</v>
      </c>
    </row>
    <row r="84" spans="1:20" s="1379" customFormat="1">
      <c r="A84" s="1643">
        <v>14</v>
      </c>
      <c r="B84" s="1661" t="s">
        <v>650</v>
      </c>
      <c r="C84" s="1645" t="s">
        <v>791</v>
      </c>
      <c r="D84" s="1645" t="s">
        <v>34</v>
      </c>
      <c r="E84" s="1646"/>
      <c r="F84" s="1647">
        <v>9</v>
      </c>
      <c r="G84" s="1648"/>
      <c r="H84" s="1648"/>
      <c r="I84" s="1662"/>
      <c r="J84" s="1663"/>
      <c r="K84" s="1664"/>
      <c r="L84" s="1664"/>
      <c r="M84" s="1648"/>
      <c r="N84" s="1498"/>
      <c r="O84" s="1489"/>
      <c r="P84" s="1487"/>
      <c r="Q84" s="1486"/>
      <c r="R84" s="1490"/>
      <c r="S84" s="1491">
        <v>1</v>
      </c>
      <c r="T84" s="1350">
        <f t="shared" si="40"/>
        <v>8</v>
      </c>
    </row>
    <row r="85" spans="1:20" s="216" customFormat="1">
      <c r="A85" s="1642"/>
      <c r="B85" s="1659"/>
      <c r="C85" s="1643" t="s">
        <v>31</v>
      </c>
      <c r="D85" s="1642" t="s">
        <v>32</v>
      </c>
      <c r="E85" s="1644">
        <v>1.34</v>
      </c>
      <c r="F85" s="242">
        <f>F84*E85</f>
        <v>12.06</v>
      </c>
      <c r="G85" s="1638"/>
      <c r="H85" s="1638">
        <f t="shared" ref="H85:H88" si="64">F85*G85</f>
        <v>0</v>
      </c>
      <c r="I85" s="1639"/>
      <c r="J85" s="1638">
        <f t="shared" ref="J85:J88" si="65">F85*I85</f>
        <v>0</v>
      </c>
      <c r="K85" s="1638"/>
      <c r="L85" s="1638">
        <f t="shared" ref="L85:L88" si="66">F85*K85</f>
        <v>0</v>
      </c>
      <c r="M85" s="1638">
        <f t="shared" ref="M85:M88" si="67">J85+H85+L85</f>
        <v>0</v>
      </c>
      <c r="N85" s="1498"/>
      <c r="O85" s="1489"/>
      <c r="P85" s="1487"/>
      <c r="Q85" s="1486"/>
      <c r="R85" s="1490"/>
      <c r="S85" s="1491">
        <v>1.34</v>
      </c>
      <c r="T85" s="1350">
        <f t="shared" si="40"/>
        <v>10.72</v>
      </c>
    </row>
    <row r="86" spans="1:20" s="216" customFormat="1">
      <c r="A86" s="1642"/>
      <c r="B86" s="1642"/>
      <c r="C86" s="1643" t="s">
        <v>33</v>
      </c>
      <c r="D86" s="1642" t="s">
        <v>0</v>
      </c>
      <c r="E86" s="1644">
        <v>0.06</v>
      </c>
      <c r="F86" s="242">
        <f>F84*E86</f>
        <v>0.54</v>
      </c>
      <c r="G86" s="1638"/>
      <c r="H86" s="1638">
        <f t="shared" si="64"/>
        <v>0</v>
      </c>
      <c r="I86" s="1640"/>
      <c r="J86" s="1638">
        <f t="shared" si="65"/>
        <v>0</v>
      </c>
      <c r="K86" s="1638"/>
      <c r="L86" s="1638">
        <f t="shared" si="66"/>
        <v>0</v>
      </c>
      <c r="M86" s="1638">
        <f t="shared" si="67"/>
        <v>0</v>
      </c>
      <c r="N86" s="1498"/>
      <c r="O86" s="1489"/>
      <c r="P86" s="1487"/>
      <c r="Q86" s="1486"/>
      <c r="R86" s="1490"/>
      <c r="S86" s="1491">
        <v>0.06</v>
      </c>
      <c r="T86" s="1350">
        <f t="shared" si="40"/>
        <v>0.48000000000000004</v>
      </c>
    </row>
    <row r="87" spans="1:20" s="216" customFormat="1">
      <c r="A87" s="1642"/>
      <c r="B87" s="1641"/>
      <c r="C87" s="1643" t="s">
        <v>792</v>
      </c>
      <c r="D87" s="1642" t="s">
        <v>34</v>
      </c>
      <c r="E87" s="1644">
        <v>1</v>
      </c>
      <c r="F87" s="242">
        <f>F84*E87</f>
        <v>9</v>
      </c>
      <c r="G87" s="1638"/>
      <c r="H87" s="1638">
        <f t="shared" si="64"/>
        <v>0</v>
      </c>
      <c r="I87" s="1640"/>
      <c r="J87" s="1638">
        <f t="shared" si="65"/>
        <v>0</v>
      </c>
      <c r="K87" s="1638"/>
      <c r="L87" s="1638">
        <f t="shared" si="66"/>
        <v>0</v>
      </c>
      <c r="M87" s="1638">
        <f t="shared" si="67"/>
        <v>0</v>
      </c>
      <c r="N87" s="1406"/>
      <c r="O87" s="1407"/>
      <c r="P87" s="1408"/>
      <c r="Q87" s="1409"/>
      <c r="R87" s="1410"/>
      <c r="S87" s="1411">
        <v>1</v>
      </c>
      <c r="T87" s="1350">
        <f t="shared" si="40"/>
        <v>8</v>
      </c>
    </row>
    <row r="88" spans="1:20" s="216" customFormat="1">
      <c r="A88" s="1642"/>
      <c r="B88" s="1642"/>
      <c r="C88" s="1643" t="s">
        <v>97</v>
      </c>
      <c r="D88" s="1642" t="s">
        <v>0</v>
      </c>
      <c r="E88" s="1644">
        <v>0.18</v>
      </c>
      <c r="F88" s="242">
        <f>F84*E88</f>
        <v>1.6199999999999999</v>
      </c>
      <c r="G88" s="1638"/>
      <c r="H88" s="1638">
        <f t="shared" si="64"/>
        <v>0</v>
      </c>
      <c r="I88" s="1640"/>
      <c r="J88" s="1638">
        <f t="shared" si="65"/>
        <v>0</v>
      </c>
      <c r="K88" s="1638"/>
      <c r="L88" s="1638">
        <f t="shared" si="66"/>
        <v>0</v>
      </c>
      <c r="M88" s="1638">
        <f t="shared" si="67"/>
        <v>0</v>
      </c>
      <c r="N88" s="1499"/>
      <c r="O88" s="1500"/>
      <c r="P88" s="1501"/>
      <c r="Q88" s="1044"/>
      <c r="R88" s="1043"/>
      <c r="S88" s="1045">
        <v>0.18</v>
      </c>
      <c r="T88" s="1350">
        <f t="shared" si="40"/>
        <v>1.44</v>
      </c>
    </row>
    <row r="89" spans="1:20" s="1379" customFormat="1">
      <c r="A89" s="1643">
        <v>15</v>
      </c>
      <c r="B89" s="1661" t="s">
        <v>650</v>
      </c>
      <c r="C89" s="1645" t="s">
        <v>793</v>
      </c>
      <c r="D89" s="1645" t="s">
        <v>34</v>
      </c>
      <c r="E89" s="1646"/>
      <c r="F89" s="1647">
        <v>7</v>
      </c>
      <c r="G89" s="1648"/>
      <c r="H89" s="1648"/>
      <c r="I89" s="1662"/>
      <c r="J89" s="1663"/>
      <c r="K89" s="1664"/>
      <c r="L89" s="1664"/>
      <c r="M89" s="1648"/>
      <c r="N89" s="1498"/>
      <c r="O89" s="1489"/>
      <c r="P89" s="1487"/>
      <c r="Q89" s="1486"/>
      <c r="R89" s="1490"/>
      <c r="S89" s="1491">
        <v>1</v>
      </c>
      <c r="T89" s="1350">
        <f t="shared" ref="T89:T93" si="68">F89-N89-O89-P89-Q89-R89-S89</f>
        <v>6</v>
      </c>
    </row>
    <row r="90" spans="1:20" s="216" customFormat="1">
      <c r="A90" s="1642"/>
      <c r="B90" s="1659"/>
      <c r="C90" s="1643" t="s">
        <v>31</v>
      </c>
      <c r="D90" s="1642" t="s">
        <v>32</v>
      </c>
      <c r="E90" s="1644">
        <v>1.34</v>
      </c>
      <c r="F90" s="242">
        <f>F89*E90</f>
        <v>9.3800000000000008</v>
      </c>
      <c r="G90" s="1638"/>
      <c r="H90" s="1638">
        <f t="shared" ref="H90:H93" si="69">F90*G90</f>
        <v>0</v>
      </c>
      <c r="I90" s="1639"/>
      <c r="J90" s="1638">
        <f t="shared" ref="J90:J93" si="70">F90*I90</f>
        <v>0</v>
      </c>
      <c r="K90" s="1638"/>
      <c r="L90" s="1638">
        <f t="shared" ref="L90:L93" si="71">F90*K90</f>
        <v>0</v>
      </c>
      <c r="M90" s="1638">
        <f t="shared" ref="M90:M93" si="72">J90+H90+L90</f>
        <v>0</v>
      </c>
      <c r="N90" s="1498"/>
      <c r="O90" s="1489"/>
      <c r="P90" s="1487"/>
      <c r="Q90" s="1486"/>
      <c r="R90" s="1490"/>
      <c r="S90" s="1491">
        <v>1.34</v>
      </c>
      <c r="T90" s="1350">
        <f t="shared" si="68"/>
        <v>8.0400000000000009</v>
      </c>
    </row>
    <row r="91" spans="1:20" s="216" customFormat="1">
      <c r="A91" s="1642"/>
      <c r="B91" s="1642"/>
      <c r="C91" s="1643" t="s">
        <v>33</v>
      </c>
      <c r="D91" s="1642" t="s">
        <v>0</v>
      </c>
      <c r="E91" s="1644">
        <v>0.06</v>
      </c>
      <c r="F91" s="242">
        <f>F89*E91</f>
        <v>0.42</v>
      </c>
      <c r="G91" s="1638"/>
      <c r="H91" s="1638">
        <f t="shared" si="69"/>
        <v>0</v>
      </c>
      <c r="I91" s="1640"/>
      <c r="J91" s="1638">
        <f t="shared" si="70"/>
        <v>0</v>
      </c>
      <c r="K91" s="1638"/>
      <c r="L91" s="1638">
        <f t="shared" si="71"/>
        <v>0</v>
      </c>
      <c r="M91" s="1638">
        <f t="shared" si="72"/>
        <v>0</v>
      </c>
      <c r="N91" s="1498"/>
      <c r="O91" s="1489"/>
      <c r="P91" s="1487"/>
      <c r="Q91" s="1486"/>
      <c r="R91" s="1490"/>
      <c r="S91" s="1491">
        <v>0.06</v>
      </c>
      <c r="T91" s="1350">
        <f t="shared" si="68"/>
        <v>0.36</v>
      </c>
    </row>
    <row r="92" spans="1:20" s="216" customFormat="1" ht="31.5">
      <c r="A92" s="1642"/>
      <c r="B92" s="1641"/>
      <c r="C92" s="1643" t="s">
        <v>794</v>
      </c>
      <c r="D92" s="1642" t="s">
        <v>34</v>
      </c>
      <c r="E92" s="1644">
        <v>1</v>
      </c>
      <c r="F92" s="242">
        <f>F89*E92</f>
        <v>7</v>
      </c>
      <c r="G92" s="1638"/>
      <c r="H92" s="1638">
        <f t="shared" si="69"/>
        <v>0</v>
      </c>
      <c r="I92" s="1640"/>
      <c r="J92" s="1638">
        <f t="shared" si="70"/>
        <v>0</v>
      </c>
      <c r="K92" s="1638"/>
      <c r="L92" s="1638">
        <f t="shared" si="71"/>
        <v>0</v>
      </c>
      <c r="M92" s="1638">
        <f t="shared" si="72"/>
        <v>0</v>
      </c>
      <c r="N92" s="1406"/>
      <c r="O92" s="1407"/>
      <c r="P92" s="1408"/>
      <c r="Q92" s="1409"/>
      <c r="R92" s="1410"/>
      <c r="S92" s="1411">
        <v>1</v>
      </c>
      <c r="T92" s="1350">
        <f t="shared" si="68"/>
        <v>6</v>
      </c>
    </row>
    <row r="93" spans="1:20" s="216" customFormat="1">
      <c r="A93" s="1642"/>
      <c r="B93" s="1642"/>
      <c r="C93" s="1643" t="s">
        <v>97</v>
      </c>
      <c r="D93" s="1642" t="s">
        <v>0</v>
      </c>
      <c r="E93" s="1644">
        <v>0.18</v>
      </c>
      <c r="F93" s="242">
        <f>F89*E93</f>
        <v>1.26</v>
      </c>
      <c r="G93" s="1638"/>
      <c r="H93" s="1638">
        <f t="shared" si="69"/>
        <v>0</v>
      </c>
      <c r="I93" s="1640"/>
      <c r="J93" s="1638">
        <f t="shared" si="70"/>
        <v>0</v>
      </c>
      <c r="K93" s="1638"/>
      <c r="L93" s="1638">
        <f t="shared" si="71"/>
        <v>0</v>
      </c>
      <c r="M93" s="1638">
        <f t="shared" si="72"/>
        <v>0</v>
      </c>
      <c r="N93" s="1499"/>
      <c r="O93" s="1500"/>
      <c r="P93" s="1501"/>
      <c r="Q93" s="1044"/>
      <c r="R93" s="1043"/>
      <c r="S93" s="1045">
        <v>0.18</v>
      </c>
      <c r="T93" s="1350">
        <f t="shared" si="68"/>
        <v>1.08</v>
      </c>
    </row>
    <row r="94" spans="1:20" s="1379" customFormat="1">
      <c r="A94" s="1643">
        <v>16</v>
      </c>
      <c r="B94" s="1661" t="s">
        <v>654</v>
      </c>
      <c r="C94" s="1645" t="s">
        <v>655</v>
      </c>
      <c r="D94" s="1645" t="s">
        <v>34</v>
      </c>
      <c r="E94" s="1646"/>
      <c r="F94" s="1647">
        <v>36</v>
      </c>
      <c r="G94" s="1648"/>
      <c r="H94" s="1648"/>
      <c r="I94" s="1662"/>
      <c r="J94" s="1663"/>
      <c r="K94" s="1664"/>
      <c r="L94" s="1664"/>
      <c r="M94" s="1648"/>
      <c r="N94" s="1498"/>
      <c r="O94" s="1489"/>
      <c r="P94" s="1487"/>
      <c r="Q94" s="1486"/>
      <c r="R94" s="1490"/>
      <c r="S94" s="1491">
        <v>1</v>
      </c>
      <c r="T94" s="1350">
        <f t="shared" si="40"/>
        <v>35</v>
      </c>
    </row>
    <row r="95" spans="1:20" s="216" customFormat="1">
      <c r="A95" s="1642"/>
      <c r="B95" s="1659"/>
      <c r="C95" s="1643" t="s">
        <v>31</v>
      </c>
      <c r="D95" s="1642" t="s">
        <v>32</v>
      </c>
      <c r="E95" s="1644">
        <v>10.4</v>
      </c>
      <c r="F95" s="242">
        <f>F94*E95</f>
        <v>374.40000000000003</v>
      </c>
      <c r="G95" s="1638"/>
      <c r="H95" s="1638">
        <f t="shared" ref="H95:H98" si="73">F95*G95</f>
        <v>0</v>
      </c>
      <c r="I95" s="1639"/>
      <c r="J95" s="1638">
        <f t="shared" ref="J95:J98" si="74">F95*I95</f>
        <v>0</v>
      </c>
      <c r="K95" s="1638"/>
      <c r="L95" s="1638">
        <f t="shared" ref="L95:L98" si="75">F95*K95</f>
        <v>0</v>
      </c>
      <c r="M95" s="1638">
        <f t="shared" ref="M95:M98" si="76">J95+H95+L95</f>
        <v>0</v>
      </c>
      <c r="N95" s="1498"/>
      <c r="O95" s="1489"/>
      <c r="P95" s="1487"/>
      <c r="Q95" s="1486"/>
      <c r="R95" s="1490"/>
      <c r="S95" s="1491">
        <v>1.34</v>
      </c>
      <c r="T95" s="1350">
        <f t="shared" si="40"/>
        <v>373.06000000000006</v>
      </c>
    </row>
    <row r="96" spans="1:20" s="216" customFormat="1">
      <c r="A96" s="1642"/>
      <c r="B96" s="1642"/>
      <c r="C96" s="1643" t="s">
        <v>33</v>
      </c>
      <c r="D96" s="1642" t="s">
        <v>0</v>
      </c>
      <c r="E96" s="1644">
        <v>0.09</v>
      </c>
      <c r="F96" s="242">
        <f>F94*E96</f>
        <v>3.2399999999999998</v>
      </c>
      <c r="G96" s="1638"/>
      <c r="H96" s="1638">
        <f t="shared" si="73"/>
        <v>0</v>
      </c>
      <c r="I96" s="1640"/>
      <c r="J96" s="1638">
        <f t="shared" si="74"/>
        <v>0</v>
      </c>
      <c r="K96" s="1638"/>
      <c r="L96" s="1638">
        <f t="shared" si="75"/>
        <v>0</v>
      </c>
      <c r="M96" s="1638">
        <f t="shared" si="76"/>
        <v>0</v>
      </c>
      <c r="N96" s="1498"/>
      <c r="O96" s="1489"/>
      <c r="P96" s="1487"/>
      <c r="Q96" s="1486"/>
      <c r="R96" s="1490"/>
      <c r="S96" s="1491">
        <v>0.06</v>
      </c>
      <c r="T96" s="1350">
        <f t="shared" si="40"/>
        <v>3.1799999999999997</v>
      </c>
    </row>
    <row r="97" spans="1:258" s="216" customFormat="1">
      <c r="A97" s="1642"/>
      <c r="B97" s="1641"/>
      <c r="C97" s="1643" t="s">
        <v>656</v>
      </c>
      <c r="D97" s="1642" t="s">
        <v>34</v>
      </c>
      <c r="E97" s="1644">
        <v>1</v>
      </c>
      <c r="F97" s="242">
        <f>F94*E97</f>
        <v>36</v>
      </c>
      <c r="G97" s="1638"/>
      <c r="H97" s="1638">
        <f t="shared" si="73"/>
        <v>0</v>
      </c>
      <c r="I97" s="1640"/>
      <c r="J97" s="1638">
        <f t="shared" si="74"/>
        <v>0</v>
      </c>
      <c r="K97" s="1638"/>
      <c r="L97" s="1638">
        <f t="shared" si="75"/>
        <v>0</v>
      </c>
      <c r="M97" s="1638">
        <f t="shared" si="76"/>
        <v>0</v>
      </c>
      <c r="N97" s="1406"/>
      <c r="O97" s="1407"/>
      <c r="P97" s="1408"/>
      <c r="Q97" s="1409"/>
      <c r="R97" s="1410"/>
      <c r="S97" s="1411">
        <v>1</v>
      </c>
      <c r="T97" s="1350">
        <f t="shared" si="40"/>
        <v>35</v>
      </c>
    </row>
    <row r="98" spans="1:258" s="216" customFormat="1">
      <c r="A98" s="1642"/>
      <c r="B98" s="1642"/>
      <c r="C98" s="1643" t="s">
        <v>97</v>
      </c>
      <c r="D98" s="1642" t="s">
        <v>0</v>
      </c>
      <c r="E98" s="1644">
        <v>7.0000000000000007E-2</v>
      </c>
      <c r="F98" s="242">
        <f>F94*E98</f>
        <v>2.5200000000000005</v>
      </c>
      <c r="G98" s="1638"/>
      <c r="H98" s="1638">
        <f t="shared" si="73"/>
        <v>0</v>
      </c>
      <c r="I98" s="1640"/>
      <c r="J98" s="1638">
        <f t="shared" si="74"/>
        <v>0</v>
      </c>
      <c r="K98" s="1638"/>
      <c r="L98" s="1638">
        <f t="shared" si="75"/>
        <v>0</v>
      </c>
      <c r="M98" s="1638">
        <f t="shared" si="76"/>
        <v>0</v>
      </c>
      <c r="N98" s="1499"/>
      <c r="O98" s="1500"/>
      <c r="P98" s="1501"/>
      <c r="Q98" s="1044"/>
      <c r="R98" s="1043"/>
      <c r="S98" s="1045">
        <v>0.18</v>
      </c>
      <c r="T98" s="1350">
        <f t="shared" si="40"/>
        <v>2.3400000000000003</v>
      </c>
    </row>
    <row r="99" spans="1:258" s="187" customFormat="1">
      <c r="A99" s="1614"/>
      <c r="B99" s="1614"/>
      <c r="C99" s="1615" t="s">
        <v>104</v>
      </c>
      <c r="D99" s="1614"/>
      <c r="E99" s="1616"/>
      <c r="F99" s="1617"/>
      <c r="G99" s="1618"/>
      <c r="H99" s="1618">
        <f>SUM(H11:H98)</f>
        <v>0</v>
      </c>
      <c r="I99" s="1619"/>
      <c r="J99" s="1618">
        <f>SUM(J11:J98)</f>
        <v>0</v>
      </c>
      <c r="K99" s="1618"/>
      <c r="L99" s="1618">
        <f>SUM(L11:L98)</f>
        <v>0</v>
      </c>
      <c r="M99" s="1618">
        <f>SUM(M11:M98)</f>
        <v>0</v>
      </c>
      <c r="N99" s="1389"/>
      <c r="O99" s="1390"/>
      <c r="P99" s="1391"/>
      <c r="Q99" s="1502"/>
      <c r="R99" s="1393"/>
      <c r="S99" s="1394"/>
      <c r="T99" s="1350">
        <f>F99-N99-O99-P99-Q99-R99</f>
        <v>0</v>
      </c>
      <c r="U99" s="1503"/>
      <c r="V99" s="1503"/>
      <c r="W99" s="1503"/>
      <c r="X99" s="1503"/>
      <c r="Y99" s="1503"/>
      <c r="Z99" s="1503"/>
      <c r="AA99" s="1503"/>
      <c r="AB99" s="1503"/>
      <c r="AC99" s="1503"/>
      <c r="AD99" s="1503"/>
      <c r="AE99" s="1503"/>
      <c r="AF99" s="1503"/>
      <c r="AG99" s="1503"/>
      <c r="AH99" s="1503"/>
      <c r="AI99" s="1503"/>
      <c r="AJ99" s="1503"/>
      <c r="AK99" s="1503"/>
      <c r="AL99" s="1503"/>
      <c r="AM99" s="1503"/>
      <c r="AN99" s="1503"/>
      <c r="AO99" s="1503"/>
      <c r="AP99" s="1503"/>
      <c r="AQ99" s="1503"/>
      <c r="AR99" s="1503"/>
      <c r="AS99" s="1503"/>
      <c r="AT99" s="1503"/>
      <c r="AU99" s="1503"/>
      <c r="AV99" s="1503"/>
      <c r="AW99" s="1503"/>
      <c r="AX99" s="1503"/>
      <c r="AY99" s="1503"/>
      <c r="AZ99" s="1503"/>
      <c r="BA99" s="1503"/>
      <c r="BB99" s="1503"/>
      <c r="BC99" s="1503"/>
      <c r="BD99" s="1503"/>
      <c r="BE99" s="1503"/>
      <c r="BF99" s="1503"/>
      <c r="BG99" s="1503"/>
      <c r="BH99" s="1503"/>
      <c r="BI99" s="1503"/>
      <c r="BJ99" s="1503"/>
      <c r="BK99" s="1503"/>
      <c r="BL99" s="1503"/>
      <c r="BM99" s="1503"/>
      <c r="BN99" s="1503"/>
      <c r="BO99" s="1503"/>
      <c r="BP99" s="1503"/>
      <c r="BQ99" s="1503"/>
      <c r="BR99" s="1503"/>
      <c r="BS99" s="1503"/>
      <c r="BT99" s="1503"/>
      <c r="BU99" s="1503"/>
      <c r="BV99" s="1503"/>
      <c r="BW99" s="1503"/>
      <c r="BX99" s="1503"/>
      <c r="BY99" s="1503"/>
      <c r="BZ99" s="1503"/>
      <c r="CA99" s="1503"/>
      <c r="CB99" s="1503"/>
      <c r="CC99" s="1503"/>
      <c r="CD99" s="1503"/>
      <c r="CE99" s="1503"/>
      <c r="CF99" s="1503"/>
      <c r="CG99" s="1503"/>
      <c r="CH99" s="1503"/>
      <c r="CI99" s="1503"/>
      <c r="CJ99" s="1503"/>
      <c r="CK99" s="1503"/>
      <c r="CL99" s="1503"/>
      <c r="CM99" s="1503"/>
      <c r="CN99" s="1503"/>
      <c r="CO99" s="1503"/>
      <c r="CP99" s="1503"/>
      <c r="CQ99" s="1503"/>
      <c r="CR99" s="1503"/>
      <c r="CS99" s="1503"/>
      <c r="CT99" s="1503"/>
      <c r="CU99" s="1503"/>
      <c r="CV99" s="1503"/>
      <c r="CW99" s="1503"/>
      <c r="CX99" s="1503"/>
      <c r="CY99" s="1503"/>
      <c r="CZ99" s="1503"/>
      <c r="DA99" s="1503"/>
      <c r="DB99" s="1503"/>
      <c r="DC99" s="1503"/>
      <c r="DD99" s="1503"/>
      <c r="DE99" s="1503"/>
      <c r="DF99" s="1503"/>
      <c r="DG99" s="1503"/>
      <c r="DH99" s="1503"/>
      <c r="DI99" s="1503"/>
      <c r="DJ99" s="1503"/>
      <c r="DK99" s="1503"/>
      <c r="DL99" s="1503"/>
      <c r="DM99" s="1503"/>
      <c r="DN99" s="1503"/>
      <c r="DO99" s="1503"/>
      <c r="DP99" s="1503"/>
      <c r="DQ99" s="1503"/>
      <c r="DR99" s="1503"/>
      <c r="DS99" s="1503"/>
      <c r="DT99" s="1503"/>
      <c r="DU99" s="1503"/>
      <c r="DV99" s="1503"/>
      <c r="DW99" s="1503"/>
      <c r="DX99" s="1503"/>
      <c r="DY99" s="1503"/>
      <c r="DZ99" s="1503"/>
      <c r="EA99" s="1503"/>
      <c r="EB99" s="1503"/>
      <c r="EC99" s="1503"/>
      <c r="ED99" s="1503"/>
      <c r="EE99" s="1503"/>
      <c r="EF99" s="1503"/>
      <c r="EG99" s="1503"/>
      <c r="EH99" s="1503"/>
      <c r="EI99" s="1503"/>
      <c r="EJ99" s="1503"/>
      <c r="EK99" s="1503"/>
      <c r="EL99" s="1503"/>
      <c r="EM99" s="1503"/>
      <c r="EN99" s="1503"/>
      <c r="EO99" s="1503"/>
      <c r="EP99" s="1503"/>
      <c r="EQ99" s="1503"/>
      <c r="ER99" s="1503"/>
      <c r="ES99" s="1503"/>
      <c r="ET99" s="1503"/>
      <c r="EU99" s="1503"/>
      <c r="EV99" s="1503"/>
      <c r="EW99" s="1503"/>
      <c r="EX99" s="1503"/>
      <c r="EY99" s="1503"/>
      <c r="EZ99" s="1503"/>
      <c r="FA99" s="1503"/>
      <c r="FB99" s="1503"/>
      <c r="FC99" s="1503"/>
      <c r="FD99" s="1503"/>
      <c r="FE99" s="1503"/>
      <c r="FF99" s="1503"/>
      <c r="FG99" s="1503"/>
      <c r="FH99" s="1503"/>
      <c r="FI99" s="1503"/>
      <c r="FJ99" s="1503"/>
      <c r="FK99" s="1503"/>
      <c r="FL99" s="1503"/>
      <c r="FM99" s="1503"/>
      <c r="FN99" s="1503"/>
      <c r="FO99" s="1503"/>
      <c r="FP99" s="1503"/>
      <c r="FQ99" s="1503"/>
      <c r="FR99" s="1503"/>
      <c r="FS99" s="1503"/>
      <c r="FT99" s="1503"/>
      <c r="FU99" s="1503"/>
      <c r="FV99" s="1503"/>
      <c r="FW99" s="1503"/>
      <c r="FX99" s="1503"/>
      <c r="FY99" s="1503"/>
      <c r="FZ99" s="1503"/>
      <c r="GA99" s="1503"/>
      <c r="GB99" s="1503"/>
      <c r="GC99" s="1503"/>
      <c r="GD99" s="1503"/>
      <c r="GE99" s="1503"/>
      <c r="GF99" s="1503"/>
      <c r="GG99" s="1503"/>
      <c r="GH99" s="1503"/>
      <c r="GI99" s="1503"/>
      <c r="GJ99" s="1503"/>
      <c r="GK99" s="1503"/>
      <c r="GL99" s="1503"/>
      <c r="GM99" s="1503"/>
      <c r="GN99" s="1503"/>
      <c r="GO99" s="1503"/>
      <c r="GP99" s="1503"/>
      <c r="GQ99" s="1503"/>
      <c r="GR99" s="1503"/>
      <c r="GS99" s="1503"/>
      <c r="GT99" s="1503"/>
      <c r="GU99" s="1503"/>
      <c r="GV99" s="1503"/>
      <c r="GW99" s="1503"/>
      <c r="GX99" s="1503"/>
      <c r="GY99" s="1503"/>
      <c r="GZ99" s="1503"/>
      <c r="HA99" s="1503"/>
      <c r="HB99" s="1503"/>
      <c r="HC99" s="1503"/>
      <c r="HD99" s="1503"/>
      <c r="HE99" s="1503"/>
      <c r="HF99" s="1503"/>
      <c r="HG99" s="1503"/>
      <c r="HH99" s="1503"/>
      <c r="HI99" s="1503"/>
      <c r="HJ99" s="1503"/>
      <c r="HK99" s="1503"/>
      <c r="HL99" s="1503"/>
      <c r="HM99" s="1503"/>
      <c r="HN99" s="1503"/>
      <c r="HO99" s="1503"/>
      <c r="HP99" s="1503"/>
      <c r="HQ99" s="1503"/>
      <c r="HR99" s="1503"/>
      <c r="HS99" s="1503"/>
      <c r="HT99" s="1503"/>
      <c r="HU99" s="1503"/>
      <c r="HV99" s="1503"/>
      <c r="HW99" s="1503"/>
      <c r="HX99" s="1503"/>
      <c r="HY99" s="1503"/>
      <c r="HZ99" s="1503"/>
      <c r="IA99" s="1503"/>
      <c r="IB99" s="1503"/>
      <c r="IC99" s="1503"/>
      <c r="ID99" s="1503"/>
      <c r="IE99" s="1503"/>
      <c r="IF99" s="1503"/>
      <c r="IG99" s="1503"/>
      <c r="IH99" s="1503"/>
      <c r="II99" s="1503"/>
      <c r="IJ99" s="1503"/>
      <c r="IK99" s="1503"/>
      <c r="IL99" s="1503"/>
      <c r="IM99" s="1503"/>
      <c r="IN99" s="1503"/>
      <c r="IO99" s="1503"/>
      <c r="IP99" s="1503"/>
      <c r="IQ99" s="1503"/>
      <c r="IR99" s="1503"/>
      <c r="IS99" s="1503"/>
      <c r="IT99" s="1503"/>
      <c r="IU99" s="1503"/>
      <c r="IV99" s="1503"/>
      <c r="IW99" s="1503"/>
      <c r="IX99" s="1503"/>
    </row>
    <row r="100" spans="1:258" s="187" customFormat="1">
      <c r="A100" s="1579"/>
      <c r="B100" s="725"/>
      <c r="C100" s="1193" t="s">
        <v>281</v>
      </c>
      <c r="D100" s="702">
        <v>0.05</v>
      </c>
      <c r="E100" s="624"/>
      <c r="F100" s="625"/>
      <c r="G100" s="633"/>
      <c r="H100" s="625"/>
      <c r="I100" s="635"/>
      <c r="J100" s="625"/>
      <c r="K100" s="633"/>
      <c r="L100" s="625"/>
      <c r="M100" s="1620">
        <f>J99*D100</f>
        <v>0</v>
      </c>
      <c r="O100" s="1390"/>
      <c r="P100" s="1391"/>
      <c r="Q100" s="1392"/>
      <c r="R100" s="1393"/>
      <c r="S100" s="1394"/>
      <c r="T100" s="1350"/>
      <c r="U100" s="1386"/>
      <c r="V100" s="1386"/>
      <c r="W100" s="1386"/>
      <c r="X100" s="1386"/>
      <c r="Y100" s="1386"/>
      <c r="Z100" s="1386"/>
      <c r="AA100" s="1386"/>
      <c r="AB100" s="1386"/>
      <c r="AC100" s="1386"/>
      <c r="AD100" s="1386"/>
      <c r="AE100" s="1386"/>
      <c r="AF100" s="1386"/>
      <c r="AG100" s="1386"/>
      <c r="AH100" s="1386"/>
      <c r="AI100" s="1386"/>
      <c r="AJ100" s="1386"/>
      <c r="AK100" s="1386"/>
      <c r="AL100" s="1386"/>
      <c r="AM100" s="1386"/>
      <c r="AN100" s="1386"/>
      <c r="AO100" s="1386"/>
      <c r="AP100" s="1386"/>
      <c r="AQ100" s="1386"/>
      <c r="AR100" s="1386"/>
      <c r="AS100" s="1386"/>
      <c r="AT100" s="1386"/>
      <c r="AU100" s="1386"/>
      <c r="AV100" s="1386"/>
      <c r="AW100" s="1386"/>
      <c r="AX100" s="1386"/>
      <c r="AY100" s="1386"/>
      <c r="AZ100" s="1386"/>
      <c r="BA100" s="1386"/>
      <c r="BB100" s="1386"/>
      <c r="BC100" s="1386"/>
      <c r="BD100" s="1386"/>
      <c r="BE100" s="1386"/>
      <c r="BF100" s="1386"/>
      <c r="BG100" s="1386"/>
      <c r="BH100" s="1386"/>
      <c r="BI100" s="1386"/>
      <c r="BJ100" s="1386"/>
      <c r="BK100" s="1386"/>
      <c r="BL100" s="1386"/>
      <c r="BM100" s="1386"/>
      <c r="BN100" s="1386"/>
      <c r="BO100" s="1386"/>
      <c r="BP100" s="1386"/>
      <c r="BQ100" s="1386"/>
      <c r="BR100" s="1386"/>
      <c r="BS100" s="1386"/>
      <c r="BT100" s="1386"/>
      <c r="BU100" s="1386"/>
      <c r="BV100" s="1386"/>
      <c r="BW100" s="1386"/>
      <c r="BX100" s="1386"/>
      <c r="BY100" s="1386"/>
      <c r="BZ100" s="1386"/>
      <c r="CA100" s="1386"/>
      <c r="CB100" s="1386"/>
      <c r="CC100" s="1386"/>
      <c r="CD100" s="1386"/>
      <c r="CE100" s="1386"/>
      <c r="CF100" s="1386"/>
      <c r="CG100" s="1386"/>
      <c r="CH100" s="1386"/>
      <c r="CI100" s="1386"/>
      <c r="CJ100" s="1386"/>
      <c r="CK100" s="1386"/>
      <c r="CL100" s="1386"/>
      <c r="CM100" s="1386"/>
      <c r="CN100" s="1386"/>
      <c r="CO100" s="1386"/>
      <c r="CP100" s="1386"/>
      <c r="CQ100" s="1386"/>
      <c r="CR100" s="1386"/>
      <c r="CS100" s="1386"/>
      <c r="CT100" s="1386"/>
      <c r="CU100" s="1386"/>
      <c r="CV100" s="1386"/>
      <c r="CW100" s="1386"/>
      <c r="CX100" s="1386"/>
      <c r="CY100" s="1386"/>
      <c r="CZ100" s="1386"/>
      <c r="DA100" s="1386"/>
      <c r="DB100" s="1386"/>
      <c r="DC100" s="1386"/>
      <c r="DD100" s="1386"/>
      <c r="DE100" s="1386"/>
      <c r="DF100" s="1386"/>
      <c r="DG100" s="1386"/>
      <c r="DH100" s="1386"/>
      <c r="DI100" s="1386"/>
      <c r="DJ100" s="1386"/>
      <c r="DK100" s="1386"/>
      <c r="DL100" s="1386"/>
      <c r="DM100" s="1386"/>
      <c r="DN100" s="1386"/>
      <c r="DO100" s="1386"/>
      <c r="DP100" s="1386"/>
      <c r="DQ100" s="1386"/>
      <c r="DR100" s="1386"/>
      <c r="DS100" s="1386"/>
      <c r="DT100" s="1386"/>
      <c r="DU100" s="1386"/>
      <c r="DV100" s="1386"/>
      <c r="DW100" s="1386"/>
      <c r="DX100" s="1386"/>
      <c r="DY100" s="1386"/>
      <c r="DZ100" s="1386"/>
      <c r="EA100" s="1386"/>
      <c r="EB100" s="1386"/>
      <c r="EC100" s="1386"/>
      <c r="ED100" s="1386"/>
      <c r="EE100" s="1386"/>
      <c r="EF100" s="1386"/>
      <c r="EG100" s="1386"/>
      <c r="EH100" s="1386"/>
      <c r="EI100" s="1386"/>
      <c r="EJ100" s="1386"/>
      <c r="EK100" s="1386"/>
      <c r="EL100" s="1386"/>
      <c r="EM100" s="1386"/>
      <c r="EN100" s="1386"/>
      <c r="EO100" s="1386"/>
      <c r="EP100" s="1386"/>
      <c r="EQ100" s="1386"/>
      <c r="ER100" s="1386"/>
      <c r="ES100" s="1386"/>
      <c r="ET100" s="1386"/>
      <c r="EU100" s="1386"/>
      <c r="EV100" s="1386"/>
      <c r="EW100" s="1386"/>
      <c r="EX100" s="1386"/>
      <c r="EY100" s="1386"/>
      <c r="EZ100" s="1386"/>
      <c r="FA100" s="1386"/>
      <c r="FB100" s="1386"/>
      <c r="FC100" s="1386"/>
      <c r="FD100" s="1386"/>
      <c r="FE100" s="1386"/>
      <c r="FF100" s="1386"/>
      <c r="FG100" s="1386"/>
      <c r="FH100" s="1386"/>
      <c r="FI100" s="1386"/>
      <c r="FJ100" s="1386"/>
      <c r="FK100" s="1386"/>
      <c r="FL100" s="1386"/>
      <c r="FM100" s="1386"/>
      <c r="FN100" s="1386"/>
      <c r="FO100" s="1386"/>
      <c r="FP100" s="1386"/>
      <c r="FQ100" s="1386"/>
      <c r="FR100" s="1386"/>
      <c r="FS100" s="1386"/>
      <c r="FT100" s="1386"/>
      <c r="FU100" s="1386"/>
      <c r="FV100" s="1386"/>
      <c r="FW100" s="1386"/>
      <c r="FX100" s="1386"/>
      <c r="FY100" s="1386"/>
      <c r="FZ100" s="1386"/>
      <c r="GA100" s="1386"/>
      <c r="GB100" s="1386"/>
      <c r="GC100" s="1386"/>
      <c r="GD100" s="1386"/>
      <c r="GE100" s="1386"/>
      <c r="GF100" s="1386"/>
      <c r="GG100" s="1386"/>
      <c r="GH100" s="1386"/>
      <c r="GI100" s="1386"/>
      <c r="GJ100" s="1386"/>
      <c r="GK100" s="1386"/>
      <c r="GL100" s="1386"/>
      <c r="GM100" s="1386"/>
      <c r="GN100" s="1386"/>
      <c r="GO100" s="1386"/>
      <c r="GP100" s="1386"/>
      <c r="GQ100" s="1386"/>
      <c r="GR100" s="1386"/>
      <c r="GS100" s="1386"/>
      <c r="GT100" s="1386"/>
      <c r="GU100" s="1386"/>
      <c r="GV100" s="1386"/>
      <c r="GW100" s="1386"/>
      <c r="GX100" s="1386"/>
      <c r="GY100" s="1386"/>
      <c r="GZ100" s="1386"/>
      <c r="HA100" s="1386"/>
      <c r="HB100" s="1386"/>
      <c r="HC100" s="1386"/>
      <c r="HD100" s="1386"/>
      <c r="HE100" s="1386"/>
      <c r="HF100" s="1386"/>
      <c r="HG100" s="1386"/>
      <c r="HH100" s="1386"/>
      <c r="HI100" s="1386"/>
      <c r="HJ100" s="1386"/>
      <c r="HK100" s="1386"/>
      <c r="HL100" s="1386"/>
      <c r="HM100" s="1386"/>
      <c r="HN100" s="1386"/>
      <c r="HO100" s="1386"/>
      <c r="HP100" s="1386"/>
      <c r="HQ100" s="1386"/>
      <c r="HR100" s="1386"/>
      <c r="HS100" s="1386"/>
      <c r="HT100" s="1386"/>
      <c r="HU100" s="1386"/>
      <c r="HV100" s="1386"/>
      <c r="HW100" s="1386"/>
      <c r="HX100" s="1386"/>
      <c r="HY100" s="1386"/>
      <c r="HZ100" s="1386"/>
      <c r="IA100" s="1386"/>
      <c r="IB100" s="1386"/>
      <c r="IC100" s="1386"/>
      <c r="ID100" s="1386"/>
      <c r="IE100" s="1386"/>
      <c r="IF100" s="1386"/>
      <c r="IG100" s="1386"/>
      <c r="IH100" s="1386"/>
      <c r="II100" s="1386"/>
      <c r="IJ100" s="1386"/>
      <c r="IK100" s="1386"/>
      <c r="IL100" s="1386"/>
      <c r="IM100" s="1386"/>
      <c r="IN100" s="1386"/>
      <c r="IO100" s="1386"/>
      <c r="IP100" s="1386"/>
      <c r="IQ100" s="1386"/>
      <c r="IR100" s="1386"/>
      <c r="IS100" s="1386"/>
      <c r="IT100" s="1386"/>
      <c r="IU100" s="1386"/>
      <c r="IV100" s="1386"/>
      <c r="IW100" s="1386"/>
      <c r="IX100" s="1386"/>
    </row>
    <row r="101" spans="1:258" s="187" customFormat="1">
      <c r="A101" s="1504"/>
      <c r="B101" s="1504"/>
      <c r="C101" s="1504" t="s">
        <v>8</v>
      </c>
      <c r="D101" s="1504"/>
      <c r="E101" s="1531"/>
      <c r="F101" s="1504"/>
      <c r="G101" s="1504"/>
      <c r="H101" s="1505"/>
      <c r="I101" s="1505"/>
      <c r="J101" s="1505"/>
      <c r="K101" s="1505"/>
      <c r="L101" s="1505"/>
      <c r="M101" s="1621">
        <f>M99+M100</f>
        <v>0</v>
      </c>
      <c r="N101" s="1389"/>
      <c r="O101" s="1390"/>
      <c r="P101" s="1391"/>
      <c r="Q101" s="1392"/>
      <c r="R101" s="1393"/>
      <c r="S101" s="1394"/>
      <c r="T101" s="1350">
        <f>F101-N101-O101-P101-Q101-R101</f>
        <v>0</v>
      </c>
    </row>
    <row r="102" spans="1:258" s="187" customFormat="1" ht="31.5">
      <c r="A102" s="537"/>
      <c r="B102" s="537"/>
      <c r="C102" s="501" t="s">
        <v>669</v>
      </c>
      <c r="D102" s="538">
        <v>0.1</v>
      </c>
      <c r="E102" s="528"/>
      <c r="F102" s="539"/>
      <c r="G102" s="537"/>
      <c r="H102" s="1387"/>
      <c r="I102" s="1387"/>
      <c r="J102" s="1387"/>
      <c r="K102" s="1388"/>
      <c r="L102" s="1388"/>
      <c r="M102" s="1387">
        <f>(M101-J103)*D102</f>
        <v>0</v>
      </c>
      <c r="N102" s="1389"/>
      <c r="O102" s="1390"/>
      <c r="P102" s="1391"/>
      <c r="Q102" s="1392"/>
      <c r="R102" s="1393"/>
      <c r="S102" s="1394"/>
      <c r="T102" s="1395"/>
      <c r="U102" s="1386"/>
      <c r="V102" s="1386"/>
      <c r="W102" s="1386"/>
      <c r="X102" s="1386"/>
      <c r="Y102" s="1386"/>
      <c r="Z102" s="1386"/>
      <c r="AA102" s="1386"/>
      <c r="AB102" s="1386"/>
      <c r="AC102" s="1386"/>
      <c r="AD102" s="1386"/>
      <c r="AE102" s="1386"/>
      <c r="AF102" s="1386"/>
      <c r="AG102" s="1386"/>
      <c r="AH102" s="1386"/>
      <c r="AI102" s="1386"/>
      <c r="AJ102" s="1386"/>
      <c r="AK102" s="1386"/>
      <c r="AL102" s="1386"/>
      <c r="AM102" s="1386"/>
      <c r="AN102" s="1386"/>
      <c r="AO102" s="1386"/>
      <c r="AP102" s="1386"/>
      <c r="AQ102" s="1386"/>
      <c r="AR102" s="1386"/>
      <c r="AS102" s="1386"/>
      <c r="AT102" s="1386"/>
      <c r="AU102" s="1386"/>
      <c r="AV102" s="1386"/>
      <c r="AW102" s="1386"/>
      <c r="AX102" s="1386"/>
      <c r="AY102" s="1386"/>
      <c r="AZ102" s="1386"/>
      <c r="BA102" s="1386"/>
      <c r="BB102" s="1386"/>
      <c r="BC102" s="1386"/>
      <c r="BD102" s="1386"/>
      <c r="BE102" s="1386"/>
      <c r="BF102" s="1386"/>
      <c r="BG102" s="1386"/>
      <c r="BH102" s="1386"/>
      <c r="BI102" s="1386"/>
      <c r="BJ102" s="1386"/>
      <c r="BK102" s="1386"/>
      <c r="BL102" s="1386"/>
      <c r="BM102" s="1386"/>
      <c r="BN102" s="1386"/>
      <c r="BO102" s="1386"/>
      <c r="BP102" s="1386"/>
      <c r="BQ102" s="1386"/>
      <c r="BR102" s="1386"/>
      <c r="BS102" s="1386"/>
      <c r="BT102" s="1386"/>
      <c r="BU102" s="1386"/>
      <c r="BV102" s="1386"/>
      <c r="BW102" s="1386"/>
      <c r="BX102" s="1386"/>
      <c r="BY102" s="1386"/>
      <c r="BZ102" s="1386"/>
      <c r="CA102" s="1386"/>
      <c r="CB102" s="1386"/>
      <c r="CC102" s="1386"/>
      <c r="CD102" s="1386"/>
      <c r="CE102" s="1386"/>
      <c r="CF102" s="1386"/>
      <c r="CG102" s="1386"/>
      <c r="CH102" s="1386"/>
      <c r="CI102" s="1386"/>
      <c r="CJ102" s="1386"/>
      <c r="CK102" s="1386"/>
      <c r="CL102" s="1386"/>
      <c r="CM102" s="1386"/>
      <c r="CN102" s="1386"/>
      <c r="CO102" s="1386"/>
      <c r="CP102" s="1386"/>
      <c r="CQ102" s="1386"/>
      <c r="CR102" s="1386"/>
      <c r="CS102" s="1386"/>
      <c r="CT102" s="1386"/>
      <c r="CU102" s="1386"/>
      <c r="CV102" s="1386"/>
      <c r="CW102" s="1386"/>
      <c r="CX102" s="1386"/>
      <c r="CY102" s="1386"/>
      <c r="CZ102" s="1386"/>
      <c r="DA102" s="1386"/>
      <c r="DB102" s="1386"/>
      <c r="DC102" s="1386"/>
      <c r="DD102" s="1386"/>
      <c r="DE102" s="1386"/>
      <c r="DF102" s="1386"/>
      <c r="DG102" s="1386"/>
      <c r="DH102" s="1386"/>
      <c r="DI102" s="1386"/>
      <c r="DJ102" s="1386"/>
      <c r="DK102" s="1386"/>
      <c r="DL102" s="1386"/>
      <c r="DM102" s="1386"/>
      <c r="DN102" s="1386"/>
      <c r="DO102" s="1386"/>
      <c r="DP102" s="1386"/>
      <c r="DQ102" s="1386"/>
      <c r="DR102" s="1386"/>
      <c r="DS102" s="1386"/>
      <c r="DT102" s="1386"/>
      <c r="DU102" s="1386"/>
      <c r="DV102" s="1386"/>
      <c r="DW102" s="1386"/>
      <c r="DX102" s="1386"/>
      <c r="DY102" s="1386"/>
      <c r="DZ102" s="1386"/>
      <c r="EA102" s="1386"/>
      <c r="EB102" s="1386"/>
      <c r="EC102" s="1386"/>
      <c r="ED102" s="1386"/>
      <c r="EE102" s="1386"/>
      <c r="EF102" s="1386"/>
      <c r="EG102" s="1386"/>
      <c r="EH102" s="1386"/>
      <c r="EI102" s="1386"/>
      <c r="EJ102" s="1386"/>
      <c r="EK102" s="1386"/>
      <c r="EL102" s="1386"/>
      <c r="EM102" s="1386"/>
      <c r="EN102" s="1386"/>
      <c r="EO102" s="1386"/>
      <c r="EP102" s="1386"/>
      <c r="EQ102" s="1386"/>
      <c r="ER102" s="1386"/>
      <c r="ES102" s="1386"/>
      <c r="ET102" s="1386"/>
      <c r="EU102" s="1386"/>
      <c r="EV102" s="1386"/>
      <c r="EW102" s="1386"/>
      <c r="EX102" s="1386"/>
      <c r="EY102" s="1386"/>
      <c r="EZ102" s="1386"/>
      <c r="FA102" s="1386"/>
      <c r="FB102" s="1386"/>
      <c r="FC102" s="1386"/>
      <c r="FD102" s="1386"/>
      <c r="FE102" s="1386"/>
      <c r="FF102" s="1386"/>
      <c r="FG102" s="1386"/>
      <c r="FH102" s="1386"/>
      <c r="FI102" s="1386"/>
      <c r="FJ102" s="1386"/>
      <c r="FK102" s="1386"/>
      <c r="FL102" s="1386"/>
      <c r="FM102" s="1386"/>
      <c r="FN102" s="1386"/>
      <c r="FO102" s="1386"/>
      <c r="FP102" s="1386"/>
      <c r="FQ102" s="1386"/>
      <c r="FR102" s="1386"/>
      <c r="FS102" s="1386"/>
      <c r="FT102" s="1386"/>
      <c r="FU102" s="1386"/>
      <c r="FV102" s="1386"/>
      <c r="FW102" s="1386"/>
      <c r="FX102" s="1386"/>
      <c r="FY102" s="1386"/>
      <c r="FZ102" s="1386"/>
      <c r="GA102" s="1386"/>
      <c r="GB102" s="1386"/>
      <c r="GC102" s="1386"/>
      <c r="GD102" s="1386"/>
      <c r="GE102" s="1386"/>
      <c r="GF102" s="1386"/>
      <c r="GG102" s="1386"/>
      <c r="GH102" s="1386"/>
      <c r="GI102" s="1386"/>
      <c r="GJ102" s="1386"/>
      <c r="GK102" s="1386"/>
      <c r="GL102" s="1386"/>
      <c r="GM102" s="1386"/>
      <c r="GN102" s="1386"/>
      <c r="GO102" s="1386"/>
      <c r="GP102" s="1386"/>
      <c r="GQ102" s="1386"/>
      <c r="GR102" s="1386"/>
      <c r="GS102" s="1386"/>
      <c r="GT102" s="1386"/>
      <c r="GU102" s="1386"/>
      <c r="GV102" s="1386"/>
      <c r="GW102" s="1386"/>
      <c r="GX102" s="1386"/>
      <c r="GY102" s="1386"/>
      <c r="GZ102" s="1386"/>
      <c r="HA102" s="1386"/>
      <c r="HB102" s="1386"/>
      <c r="HC102" s="1386"/>
      <c r="HD102" s="1386"/>
      <c r="HE102" s="1386"/>
      <c r="HF102" s="1386"/>
      <c r="HG102" s="1386"/>
      <c r="HH102" s="1386"/>
      <c r="HI102" s="1386"/>
      <c r="HJ102" s="1386"/>
      <c r="HK102" s="1386"/>
      <c r="HL102" s="1386"/>
      <c r="HM102" s="1386"/>
      <c r="HN102" s="1386"/>
      <c r="HO102" s="1386"/>
      <c r="HP102" s="1386"/>
      <c r="HQ102" s="1386"/>
      <c r="HR102" s="1386"/>
      <c r="HS102" s="1386"/>
      <c r="HT102" s="1386"/>
      <c r="HU102" s="1386"/>
      <c r="HV102" s="1386"/>
      <c r="HW102" s="1386"/>
      <c r="HX102" s="1386"/>
      <c r="HY102" s="1386"/>
      <c r="HZ102" s="1386"/>
      <c r="IA102" s="1386"/>
      <c r="IB102" s="1386"/>
      <c r="IC102" s="1386"/>
      <c r="ID102" s="1386"/>
      <c r="IE102" s="1386"/>
      <c r="IF102" s="1386"/>
      <c r="IG102" s="1386"/>
      <c r="IH102" s="1386"/>
      <c r="II102" s="1386"/>
      <c r="IJ102" s="1386"/>
      <c r="IK102" s="1386"/>
      <c r="IL102" s="1386"/>
      <c r="IM102" s="1386"/>
      <c r="IN102" s="1386"/>
      <c r="IO102" s="1386"/>
      <c r="IP102" s="1386"/>
      <c r="IQ102" s="1386"/>
      <c r="IR102" s="1386"/>
      <c r="IS102" s="1386"/>
      <c r="IT102" s="1386"/>
      <c r="IU102" s="1386"/>
      <c r="IV102" s="1386"/>
      <c r="IW102" s="1386"/>
      <c r="IX102" s="1386"/>
    </row>
    <row r="103" spans="1:258" s="187" customFormat="1" ht="47.25">
      <c r="A103" s="537"/>
      <c r="B103" s="537"/>
      <c r="C103" s="501" t="s">
        <v>670</v>
      </c>
      <c r="D103" s="538">
        <v>0.65</v>
      </c>
      <c r="E103" s="528"/>
      <c r="F103" s="539"/>
      <c r="G103" s="537"/>
      <c r="H103" s="1387"/>
      <c r="I103" s="1387"/>
      <c r="J103" s="1387">
        <f>J22+J17+J12</f>
        <v>0</v>
      </c>
      <c r="K103" s="1388"/>
      <c r="L103" s="1388"/>
      <c r="M103" s="1387">
        <f>J103*D103</f>
        <v>0</v>
      </c>
      <c r="N103" s="1389"/>
      <c r="O103" s="1390"/>
      <c r="P103" s="1391"/>
      <c r="Q103" s="1392"/>
      <c r="R103" s="1393"/>
      <c r="S103" s="1394"/>
      <c r="T103" s="1395"/>
      <c r="U103" s="1386"/>
      <c r="V103" s="1386"/>
      <c r="W103" s="1386"/>
      <c r="X103" s="1386"/>
      <c r="Y103" s="1386"/>
      <c r="Z103" s="1386"/>
      <c r="AA103" s="1386"/>
      <c r="AB103" s="1386"/>
      <c r="AC103" s="1386"/>
      <c r="AD103" s="1386"/>
      <c r="AE103" s="1386"/>
      <c r="AF103" s="1386"/>
      <c r="AG103" s="1386"/>
      <c r="AH103" s="1386"/>
      <c r="AI103" s="1386"/>
      <c r="AJ103" s="1386"/>
      <c r="AK103" s="1386"/>
      <c r="AL103" s="1386"/>
      <c r="AM103" s="1386"/>
      <c r="AN103" s="1386"/>
      <c r="AO103" s="1386"/>
      <c r="AP103" s="1386"/>
      <c r="AQ103" s="1386"/>
      <c r="AR103" s="1386"/>
      <c r="AS103" s="1386"/>
      <c r="AT103" s="1386"/>
      <c r="AU103" s="1386"/>
      <c r="AV103" s="1386"/>
      <c r="AW103" s="1386"/>
      <c r="AX103" s="1386"/>
      <c r="AY103" s="1386"/>
      <c r="AZ103" s="1386"/>
      <c r="BA103" s="1386"/>
      <c r="BB103" s="1386"/>
      <c r="BC103" s="1386"/>
      <c r="BD103" s="1386"/>
      <c r="BE103" s="1386"/>
      <c r="BF103" s="1386"/>
      <c r="BG103" s="1386"/>
      <c r="BH103" s="1386"/>
      <c r="BI103" s="1386"/>
      <c r="BJ103" s="1386"/>
      <c r="BK103" s="1386"/>
      <c r="BL103" s="1386"/>
      <c r="BM103" s="1386"/>
      <c r="BN103" s="1386"/>
      <c r="BO103" s="1386"/>
      <c r="BP103" s="1386"/>
      <c r="BQ103" s="1386"/>
      <c r="BR103" s="1386"/>
      <c r="BS103" s="1386"/>
      <c r="BT103" s="1386"/>
      <c r="BU103" s="1386"/>
      <c r="BV103" s="1386"/>
      <c r="BW103" s="1386"/>
      <c r="BX103" s="1386"/>
      <c r="BY103" s="1386"/>
      <c r="BZ103" s="1386"/>
      <c r="CA103" s="1386"/>
      <c r="CB103" s="1386"/>
      <c r="CC103" s="1386"/>
      <c r="CD103" s="1386"/>
      <c r="CE103" s="1386"/>
      <c r="CF103" s="1386"/>
      <c r="CG103" s="1386"/>
      <c r="CH103" s="1386"/>
      <c r="CI103" s="1386"/>
      <c r="CJ103" s="1386"/>
      <c r="CK103" s="1386"/>
      <c r="CL103" s="1386"/>
      <c r="CM103" s="1386"/>
      <c r="CN103" s="1386"/>
      <c r="CO103" s="1386"/>
      <c r="CP103" s="1386"/>
      <c r="CQ103" s="1386"/>
      <c r="CR103" s="1386"/>
      <c r="CS103" s="1386"/>
      <c r="CT103" s="1386"/>
      <c r="CU103" s="1386"/>
      <c r="CV103" s="1386"/>
      <c r="CW103" s="1386"/>
      <c r="CX103" s="1386"/>
      <c r="CY103" s="1386"/>
      <c r="CZ103" s="1386"/>
      <c r="DA103" s="1386"/>
      <c r="DB103" s="1386"/>
      <c r="DC103" s="1386"/>
      <c r="DD103" s="1386"/>
      <c r="DE103" s="1386"/>
      <c r="DF103" s="1386"/>
      <c r="DG103" s="1386"/>
      <c r="DH103" s="1386"/>
      <c r="DI103" s="1386"/>
      <c r="DJ103" s="1386"/>
      <c r="DK103" s="1386"/>
      <c r="DL103" s="1386"/>
      <c r="DM103" s="1386"/>
      <c r="DN103" s="1386"/>
      <c r="DO103" s="1386"/>
      <c r="DP103" s="1386"/>
      <c r="DQ103" s="1386"/>
      <c r="DR103" s="1386"/>
      <c r="DS103" s="1386"/>
      <c r="DT103" s="1386"/>
      <c r="DU103" s="1386"/>
      <c r="DV103" s="1386"/>
      <c r="DW103" s="1386"/>
      <c r="DX103" s="1386"/>
      <c r="DY103" s="1386"/>
      <c r="DZ103" s="1386"/>
      <c r="EA103" s="1386"/>
      <c r="EB103" s="1386"/>
      <c r="EC103" s="1386"/>
      <c r="ED103" s="1386"/>
      <c r="EE103" s="1386"/>
      <c r="EF103" s="1386"/>
      <c r="EG103" s="1386"/>
      <c r="EH103" s="1386"/>
      <c r="EI103" s="1386"/>
      <c r="EJ103" s="1386"/>
      <c r="EK103" s="1386"/>
      <c r="EL103" s="1386"/>
      <c r="EM103" s="1386"/>
      <c r="EN103" s="1386"/>
      <c r="EO103" s="1386"/>
      <c r="EP103" s="1386"/>
      <c r="EQ103" s="1386"/>
      <c r="ER103" s="1386"/>
      <c r="ES103" s="1386"/>
      <c r="ET103" s="1386"/>
      <c r="EU103" s="1386"/>
      <c r="EV103" s="1386"/>
      <c r="EW103" s="1386"/>
      <c r="EX103" s="1386"/>
      <c r="EY103" s="1386"/>
      <c r="EZ103" s="1386"/>
      <c r="FA103" s="1386"/>
      <c r="FB103" s="1386"/>
      <c r="FC103" s="1386"/>
      <c r="FD103" s="1386"/>
      <c r="FE103" s="1386"/>
      <c r="FF103" s="1386"/>
      <c r="FG103" s="1386"/>
      <c r="FH103" s="1386"/>
      <c r="FI103" s="1386"/>
      <c r="FJ103" s="1386"/>
      <c r="FK103" s="1386"/>
      <c r="FL103" s="1386"/>
      <c r="FM103" s="1386"/>
      <c r="FN103" s="1386"/>
      <c r="FO103" s="1386"/>
      <c r="FP103" s="1386"/>
      <c r="FQ103" s="1386"/>
      <c r="FR103" s="1386"/>
      <c r="FS103" s="1386"/>
      <c r="FT103" s="1386"/>
      <c r="FU103" s="1386"/>
      <c r="FV103" s="1386"/>
      <c r="FW103" s="1386"/>
      <c r="FX103" s="1386"/>
      <c r="FY103" s="1386"/>
      <c r="FZ103" s="1386"/>
      <c r="GA103" s="1386"/>
      <c r="GB103" s="1386"/>
      <c r="GC103" s="1386"/>
      <c r="GD103" s="1386"/>
      <c r="GE103" s="1386"/>
      <c r="GF103" s="1386"/>
      <c r="GG103" s="1386"/>
      <c r="GH103" s="1386"/>
      <c r="GI103" s="1386"/>
      <c r="GJ103" s="1386"/>
      <c r="GK103" s="1386"/>
      <c r="GL103" s="1386"/>
      <c r="GM103" s="1386"/>
      <c r="GN103" s="1386"/>
      <c r="GO103" s="1386"/>
      <c r="GP103" s="1386"/>
      <c r="GQ103" s="1386"/>
      <c r="GR103" s="1386"/>
      <c r="GS103" s="1386"/>
      <c r="GT103" s="1386"/>
      <c r="GU103" s="1386"/>
      <c r="GV103" s="1386"/>
      <c r="GW103" s="1386"/>
      <c r="GX103" s="1386"/>
      <c r="GY103" s="1386"/>
      <c r="GZ103" s="1386"/>
      <c r="HA103" s="1386"/>
      <c r="HB103" s="1386"/>
      <c r="HC103" s="1386"/>
      <c r="HD103" s="1386"/>
      <c r="HE103" s="1386"/>
      <c r="HF103" s="1386"/>
      <c r="HG103" s="1386"/>
      <c r="HH103" s="1386"/>
      <c r="HI103" s="1386"/>
      <c r="HJ103" s="1386"/>
      <c r="HK103" s="1386"/>
      <c r="HL103" s="1386"/>
      <c r="HM103" s="1386"/>
      <c r="HN103" s="1386"/>
      <c r="HO103" s="1386"/>
      <c r="HP103" s="1386"/>
      <c r="HQ103" s="1386"/>
      <c r="HR103" s="1386"/>
      <c r="HS103" s="1386"/>
      <c r="HT103" s="1386"/>
      <c r="HU103" s="1386"/>
      <c r="HV103" s="1386"/>
      <c r="HW103" s="1386"/>
      <c r="HX103" s="1386"/>
      <c r="HY103" s="1386"/>
      <c r="HZ103" s="1386"/>
      <c r="IA103" s="1386"/>
      <c r="IB103" s="1386"/>
      <c r="IC103" s="1386"/>
      <c r="ID103" s="1386"/>
      <c r="IE103" s="1386"/>
      <c r="IF103" s="1386"/>
      <c r="IG103" s="1386"/>
      <c r="IH103" s="1386"/>
      <c r="II103" s="1386"/>
      <c r="IJ103" s="1386"/>
      <c r="IK103" s="1386"/>
      <c r="IL103" s="1386"/>
      <c r="IM103" s="1386"/>
      <c r="IN103" s="1386"/>
      <c r="IO103" s="1386"/>
      <c r="IP103" s="1386"/>
      <c r="IQ103" s="1386"/>
      <c r="IR103" s="1386"/>
      <c r="IS103" s="1386"/>
      <c r="IT103" s="1386"/>
      <c r="IU103" s="1386"/>
      <c r="IV103" s="1386"/>
      <c r="IW103" s="1386"/>
      <c r="IX103" s="1386"/>
    </row>
    <row r="104" spans="1:258" s="187" customFormat="1">
      <c r="A104" s="537"/>
      <c r="B104" s="537"/>
      <c r="C104" s="537" t="s">
        <v>8</v>
      </c>
      <c r="D104" s="537"/>
      <c r="E104" s="528"/>
      <c r="F104" s="539"/>
      <c r="G104" s="537"/>
      <c r="H104" s="1387"/>
      <c r="I104" s="1387"/>
      <c r="J104" s="1387"/>
      <c r="K104" s="1388"/>
      <c r="L104" s="1387"/>
      <c r="M104" s="1387">
        <f>M101+M102+M103</f>
        <v>0</v>
      </c>
      <c r="N104" s="1389"/>
      <c r="O104" s="1390"/>
      <c r="P104" s="1391"/>
      <c r="Q104" s="1392"/>
      <c r="R104" s="1393"/>
      <c r="S104" s="1394"/>
      <c r="T104" s="1395"/>
    </row>
    <row r="105" spans="1:258" s="187" customFormat="1">
      <c r="A105" s="501"/>
      <c r="B105" s="501"/>
      <c r="C105" s="501" t="s">
        <v>38</v>
      </c>
      <c r="D105" s="542">
        <v>0.08</v>
      </c>
      <c r="E105" s="528"/>
      <c r="F105" s="528"/>
      <c r="G105" s="501"/>
      <c r="H105" s="546"/>
      <c r="I105" s="546"/>
      <c r="J105" s="546"/>
      <c r="K105" s="547"/>
      <c r="L105" s="546"/>
      <c r="M105" s="546">
        <f>(M104-H14-H19-H24)*D105</f>
        <v>0</v>
      </c>
      <c r="N105" s="1389"/>
      <c r="O105" s="1390"/>
      <c r="P105" s="1391"/>
      <c r="Q105" s="1392"/>
      <c r="R105" s="1393"/>
      <c r="S105" s="1394"/>
      <c r="T105" s="1395"/>
      <c r="U105" s="1386"/>
      <c r="V105" s="1386"/>
      <c r="W105" s="1386"/>
      <c r="X105" s="1386"/>
      <c r="Y105" s="1386"/>
      <c r="Z105" s="1386"/>
      <c r="AA105" s="1386"/>
      <c r="AB105" s="1386"/>
      <c r="AC105" s="1386"/>
      <c r="AD105" s="1386"/>
      <c r="AE105" s="1386"/>
      <c r="AF105" s="1386"/>
      <c r="AG105" s="1386"/>
      <c r="AH105" s="1386"/>
      <c r="AI105" s="1386"/>
      <c r="AJ105" s="1386"/>
      <c r="AK105" s="1386"/>
      <c r="AL105" s="1386"/>
      <c r="AM105" s="1386"/>
      <c r="AN105" s="1386"/>
      <c r="AO105" s="1386"/>
      <c r="AP105" s="1386"/>
      <c r="AQ105" s="1386"/>
      <c r="AR105" s="1386"/>
      <c r="AS105" s="1386"/>
      <c r="AT105" s="1386"/>
      <c r="AU105" s="1386"/>
      <c r="AV105" s="1386"/>
      <c r="AW105" s="1386"/>
      <c r="AX105" s="1386"/>
      <c r="AY105" s="1386"/>
      <c r="AZ105" s="1386"/>
      <c r="BA105" s="1386"/>
      <c r="BB105" s="1386"/>
      <c r="BC105" s="1386"/>
      <c r="BD105" s="1386"/>
      <c r="BE105" s="1386"/>
      <c r="BF105" s="1386"/>
      <c r="BG105" s="1386"/>
      <c r="BH105" s="1386"/>
      <c r="BI105" s="1386"/>
      <c r="BJ105" s="1386"/>
      <c r="BK105" s="1386"/>
      <c r="BL105" s="1386"/>
      <c r="BM105" s="1386"/>
      <c r="BN105" s="1386"/>
      <c r="BO105" s="1386"/>
      <c r="BP105" s="1386"/>
      <c r="BQ105" s="1386"/>
      <c r="BR105" s="1386"/>
      <c r="BS105" s="1386"/>
      <c r="BT105" s="1386"/>
      <c r="BU105" s="1386"/>
      <c r="BV105" s="1386"/>
      <c r="BW105" s="1386"/>
      <c r="BX105" s="1386"/>
      <c r="BY105" s="1386"/>
      <c r="BZ105" s="1386"/>
      <c r="CA105" s="1386"/>
      <c r="CB105" s="1386"/>
      <c r="CC105" s="1386"/>
      <c r="CD105" s="1386"/>
      <c r="CE105" s="1386"/>
      <c r="CF105" s="1386"/>
      <c r="CG105" s="1386"/>
      <c r="CH105" s="1386"/>
      <c r="CI105" s="1386"/>
      <c r="CJ105" s="1386"/>
      <c r="CK105" s="1386"/>
      <c r="CL105" s="1386"/>
      <c r="CM105" s="1386"/>
      <c r="CN105" s="1386"/>
      <c r="CO105" s="1386"/>
      <c r="CP105" s="1386"/>
      <c r="CQ105" s="1386"/>
      <c r="CR105" s="1386"/>
      <c r="CS105" s="1386"/>
      <c r="CT105" s="1386"/>
      <c r="CU105" s="1386"/>
      <c r="CV105" s="1386"/>
      <c r="CW105" s="1386"/>
      <c r="CX105" s="1386"/>
      <c r="CY105" s="1386"/>
      <c r="CZ105" s="1386"/>
      <c r="DA105" s="1386"/>
      <c r="DB105" s="1386"/>
      <c r="DC105" s="1386"/>
      <c r="DD105" s="1386"/>
      <c r="DE105" s="1386"/>
      <c r="DF105" s="1386"/>
      <c r="DG105" s="1386"/>
      <c r="DH105" s="1386"/>
      <c r="DI105" s="1386"/>
      <c r="DJ105" s="1386"/>
      <c r="DK105" s="1386"/>
      <c r="DL105" s="1386"/>
      <c r="DM105" s="1386"/>
      <c r="DN105" s="1386"/>
      <c r="DO105" s="1386"/>
      <c r="DP105" s="1386"/>
      <c r="DQ105" s="1386"/>
      <c r="DR105" s="1386"/>
      <c r="DS105" s="1386"/>
      <c r="DT105" s="1386"/>
      <c r="DU105" s="1386"/>
      <c r="DV105" s="1386"/>
      <c r="DW105" s="1386"/>
      <c r="DX105" s="1386"/>
      <c r="DY105" s="1386"/>
      <c r="DZ105" s="1386"/>
      <c r="EA105" s="1386"/>
      <c r="EB105" s="1386"/>
      <c r="EC105" s="1386"/>
      <c r="ED105" s="1386"/>
      <c r="EE105" s="1386"/>
      <c r="EF105" s="1386"/>
      <c r="EG105" s="1386"/>
      <c r="EH105" s="1386"/>
      <c r="EI105" s="1386"/>
      <c r="EJ105" s="1386"/>
      <c r="EK105" s="1386"/>
      <c r="EL105" s="1386"/>
      <c r="EM105" s="1386"/>
      <c r="EN105" s="1386"/>
      <c r="EO105" s="1386"/>
      <c r="EP105" s="1386"/>
      <c r="EQ105" s="1386"/>
      <c r="ER105" s="1386"/>
      <c r="ES105" s="1386"/>
      <c r="ET105" s="1386"/>
      <c r="EU105" s="1386"/>
      <c r="EV105" s="1386"/>
      <c r="EW105" s="1386"/>
      <c r="EX105" s="1386"/>
      <c r="EY105" s="1386"/>
      <c r="EZ105" s="1386"/>
      <c r="FA105" s="1386"/>
      <c r="FB105" s="1386"/>
      <c r="FC105" s="1386"/>
      <c r="FD105" s="1386"/>
      <c r="FE105" s="1386"/>
      <c r="FF105" s="1386"/>
      <c r="FG105" s="1386"/>
      <c r="FH105" s="1386"/>
      <c r="FI105" s="1386"/>
      <c r="FJ105" s="1386"/>
      <c r="FK105" s="1386"/>
      <c r="FL105" s="1386"/>
      <c r="FM105" s="1386"/>
      <c r="FN105" s="1386"/>
      <c r="FO105" s="1386"/>
      <c r="FP105" s="1386"/>
      <c r="FQ105" s="1386"/>
      <c r="FR105" s="1386"/>
      <c r="FS105" s="1386"/>
      <c r="FT105" s="1386"/>
      <c r="FU105" s="1386"/>
      <c r="FV105" s="1386"/>
      <c r="FW105" s="1386"/>
      <c r="FX105" s="1386"/>
      <c r="FY105" s="1386"/>
      <c r="FZ105" s="1386"/>
      <c r="GA105" s="1386"/>
      <c r="GB105" s="1386"/>
      <c r="GC105" s="1386"/>
      <c r="GD105" s="1386"/>
      <c r="GE105" s="1386"/>
      <c r="GF105" s="1386"/>
      <c r="GG105" s="1386"/>
      <c r="GH105" s="1386"/>
      <c r="GI105" s="1386"/>
      <c r="GJ105" s="1386"/>
      <c r="GK105" s="1386"/>
      <c r="GL105" s="1386"/>
      <c r="GM105" s="1386"/>
      <c r="GN105" s="1386"/>
      <c r="GO105" s="1386"/>
      <c r="GP105" s="1386"/>
      <c r="GQ105" s="1386"/>
      <c r="GR105" s="1386"/>
      <c r="GS105" s="1386"/>
      <c r="GT105" s="1386"/>
      <c r="GU105" s="1386"/>
      <c r="GV105" s="1386"/>
      <c r="GW105" s="1386"/>
      <c r="GX105" s="1386"/>
      <c r="GY105" s="1386"/>
      <c r="GZ105" s="1386"/>
      <c r="HA105" s="1386"/>
      <c r="HB105" s="1386"/>
      <c r="HC105" s="1386"/>
      <c r="HD105" s="1386"/>
      <c r="HE105" s="1386"/>
      <c r="HF105" s="1386"/>
      <c r="HG105" s="1386"/>
      <c r="HH105" s="1386"/>
      <c r="HI105" s="1386"/>
      <c r="HJ105" s="1386"/>
      <c r="HK105" s="1386"/>
      <c r="HL105" s="1386"/>
      <c r="HM105" s="1386"/>
      <c r="HN105" s="1386"/>
      <c r="HO105" s="1386"/>
      <c r="HP105" s="1386"/>
      <c r="HQ105" s="1386"/>
      <c r="HR105" s="1386"/>
      <c r="HS105" s="1386"/>
      <c r="HT105" s="1386"/>
      <c r="HU105" s="1386"/>
      <c r="HV105" s="1386"/>
      <c r="HW105" s="1386"/>
      <c r="HX105" s="1386"/>
      <c r="HY105" s="1386"/>
      <c r="HZ105" s="1386"/>
      <c r="IA105" s="1386"/>
      <c r="IB105" s="1386"/>
      <c r="IC105" s="1386"/>
      <c r="ID105" s="1386"/>
      <c r="IE105" s="1386"/>
      <c r="IF105" s="1386"/>
      <c r="IG105" s="1386"/>
      <c r="IH105" s="1386"/>
      <c r="II105" s="1386"/>
      <c r="IJ105" s="1386"/>
      <c r="IK105" s="1386"/>
      <c r="IL105" s="1386"/>
      <c r="IM105" s="1386"/>
      <c r="IN105" s="1386"/>
      <c r="IO105" s="1386"/>
      <c r="IP105" s="1386"/>
      <c r="IQ105" s="1386"/>
      <c r="IR105" s="1386"/>
      <c r="IS105" s="1386"/>
      <c r="IT105" s="1386"/>
      <c r="IU105" s="1386"/>
      <c r="IV105" s="1386"/>
      <c r="IW105" s="1386"/>
      <c r="IX105" s="1386"/>
    </row>
    <row r="106" spans="1:258" s="187" customFormat="1">
      <c r="A106" s="635"/>
      <c r="B106" s="731"/>
      <c r="C106" s="1190" t="s">
        <v>8</v>
      </c>
      <c r="D106" s="613"/>
      <c r="E106" s="635"/>
      <c r="F106" s="625"/>
      <c r="G106" s="705"/>
      <c r="H106" s="705"/>
      <c r="I106" s="635"/>
      <c r="J106" s="705"/>
      <c r="K106" s="705"/>
      <c r="L106" s="705"/>
      <c r="M106" s="1667">
        <f>M104+M105</f>
        <v>0</v>
      </c>
      <c r="N106" s="1389"/>
      <c r="O106" s="1390"/>
      <c r="P106" s="1391"/>
      <c r="Q106" s="1392"/>
      <c r="R106" s="1393"/>
      <c r="S106" s="1394"/>
      <c r="T106" s="1395"/>
      <c r="U106" s="1503"/>
      <c r="V106" s="1503"/>
      <c r="W106" s="1503"/>
      <c r="X106" s="1503"/>
      <c r="Y106" s="1503"/>
      <c r="Z106" s="1503"/>
      <c r="AA106" s="1503"/>
      <c r="AB106" s="1503"/>
      <c r="AC106" s="1503"/>
      <c r="AD106" s="1503"/>
      <c r="AE106" s="1503"/>
      <c r="AF106" s="1503"/>
      <c r="AG106" s="1503"/>
      <c r="AH106" s="1503"/>
      <c r="AI106" s="1503"/>
      <c r="AJ106" s="1503"/>
      <c r="AK106" s="1503"/>
      <c r="AL106" s="1503"/>
      <c r="AM106" s="1503"/>
      <c r="AN106" s="1503"/>
      <c r="AO106" s="1503"/>
      <c r="AP106" s="1503"/>
      <c r="AQ106" s="1503"/>
      <c r="AR106" s="1503"/>
      <c r="AS106" s="1503"/>
      <c r="AT106" s="1503"/>
      <c r="AU106" s="1503"/>
      <c r="AV106" s="1503"/>
      <c r="AW106" s="1503"/>
      <c r="AX106" s="1503"/>
      <c r="AY106" s="1503"/>
      <c r="AZ106" s="1503"/>
      <c r="BA106" s="1503"/>
      <c r="BB106" s="1503"/>
      <c r="BC106" s="1503"/>
      <c r="BD106" s="1503"/>
      <c r="BE106" s="1503"/>
      <c r="BF106" s="1503"/>
      <c r="BG106" s="1503"/>
      <c r="BH106" s="1503"/>
      <c r="BI106" s="1503"/>
      <c r="BJ106" s="1503"/>
      <c r="BK106" s="1503"/>
      <c r="BL106" s="1503"/>
      <c r="BM106" s="1503"/>
      <c r="BN106" s="1503"/>
      <c r="BO106" s="1503"/>
      <c r="BP106" s="1503"/>
      <c r="BQ106" s="1503"/>
      <c r="BR106" s="1503"/>
      <c r="BS106" s="1503"/>
      <c r="BT106" s="1503"/>
      <c r="BU106" s="1503"/>
      <c r="BV106" s="1503"/>
      <c r="BW106" s="1503"/>
      <c r="BX106" s="1503"/>
      <c r="BY106" s="1503"/>
      <c r="BZ106" s="1503"/>
      <c r="CA106" s="1503"/>
      <c r="CB106" s="1503"/>
      <c r="CC106" s="1503"/>
      <c r="CD106" s="1503"/>
      <c r="CE106" s="1503"/>
      <c r="CF106" s="1503"/>
      <c r="CG106" s="1503"/>
      <c r="CH106" s="1503"/>
      <c r="CI106" s="1503"/>
      <c r="CJ106" s="1503"/>
      <c r="CK106" s="1503"/>
      <c r="CL106" s="1503"/>
      <c r="CM106" s="1503"/>
      <c r="CN106" s="1503"/>
      <c r="CO106" s="1503"/>
      <c r="CP106" s="1503"/>
      <c r="CQ106" s="1503"/>
      <c r="CR106" s="1503"/>
      <c r="CS106" s="1503"/>
      <c r="CT106" s="1503"/>
      <c r="CU106" s="1503"/>
      <c r="CV106" s="1503"/>
      <c r="CW106" s="1503"/>
      <c r="CX106" s="1503"/>
      <c r="CY106" s="1503"/>
      <c r="CZ106" s="1503"/>
      <c r="DA106" s="1503"/>
      <c r="DB106" s="1503"/>
      <c r="DC106" s="1503"/>
      <c r="DD106" s="1503"/>
      <c r="DE106" s="1503"/>
      <c r="DF106" s="1503"/>
      <c r="DG106" s="1503"/>
      <c r="DH106" s="1503"/>
      <c r="DI106" s="1503"/>
      <c r="DJ106" s="1503"/>
      <c r="DK106" s="1503"/>
      <c r="DL106" s="1503"/>
      <c r="DM106" s="1503"/>
      <c r="DN106" s="1503"/>
      <c r="DO106" s="1503"/>
      <c r="DP106" s="1503"/>
      <c r="DQ106" s="1503"/>
      <c r="DR106" s="1503"/>
      <c r="DS106" s="1503"/>
      <c r="DT106" s="1503"/>
      <c r="DU106" s="1503"/>
      <c r="DV106" s="1503"/>
      <c r="DW106" s="1503"/>
      <c r="DX106" s="1503"/>
      <c r="DY106" s="1503"/>
      <c r="DZ106" s="1503"/>
      <c r="EA106" s="1503"/>
      <c r="EB106" s="1503"/>
      <c r="EC106" s="1503"/>
      <c r="ED106" s="1503"/>
      <c r="EE106" s="1503"/>
      <c r="EF106" s="1503"/>
      <c r="EG106" s="1503"/>
      <c r="EH106" s="1503"/>
      <c r="EI106" s="1503"/>
      <c r="EJ106" s="1503"/>
      <c r="EK106" s="1503"/>
      <c r="EL106" s="1503"/>
      <c r="EM106" s="1503"/>
      <c r="EN106" s="1503"/>
      <c r="EO106" s="1503"/>
      <c r="EP106" s="1503"/>
      <c r="EQ106" s="1503"/>
      <c r="ER106" s="1503"/>
      <c r="ES106" s="1503"/>
      <c r="ET106" s="1503"/>
      <c r="EU106" s="1503"/>
      <c r="EV106" s="1503"/>
      <c r="EW106" s="1503"/>
      <c r="EX106" s="1503"/>
      <c r="EY106" s="1503"/>
      <c r="EZ106" s="1503"/>
      <c r="FA106" s="1503"/>
      <c r="FB106" s="1503"/>
      <c r="FC106" s="1503"/>
      <c r="FD106" s="1503"/>
      <c r="FE106" s="1503"/>
      <c r="FF106" s="1503"/>
      <c r="FG106" s="1503"/>
      <c r="FH106" s="1503"/>
      <c r="FI106" s="1503"/>
      <c r="FJ106" s="1503"/>
      <c r="FK106" s="1503"/>
      <c r="FL106" s="1503"/>
      <c r="FM106" s="1503"/>
      <c r="FN106" s="1503"/>
      <c r="FO106" s="1503"/>
      <c r="FP106" s="1503"/>
      <c r="FQ106" s="1503"/>
      <c r="FR106" s="1503"/>
      <c r="FS106" s="1503"/>
      <c r="FT106" s="1503"/>
      <c r="FU106" s="1503"/>
      <c r="FV106" s="1503"/>
      <c r="FW106" s="1503"/>
      <c r="FX106" s="1503"/>
      <c r="FY106" s="1503"/>
      <c r="FZ106" s="1503"/>
      <c r="GA106" s="1503"/>
      <c r="GB106" s="1503"/>
      <c r="GC106" s="1503"/>
      <c r="GD106" s="1503"/>
      <c r="GE106" s="1503"/>
      <c r="GF106" s="1503"/>
      <c r="GG106" s="1503"/>
      <c r="GH106" s="1503"/>
      <c r="GI106" s="1503"/>
      <c r="GJ106" s="1503"/>
      <c r="GK106" s="1503"/>
      <c r="GL106" s="1503"/>
      <c r="GM106" s="1503"/>
      <c r="GN106" s="1503"/>
      <c r="GO106" s="1503"/>
      <c r="GP106" s="1503"/>
      <c r="GQ106" s="1503"/>
      <c r="GR106" s="1503"/>
      <c r="GS106" s="1503"/>
      <c r="GT106" s="1503"/>
      <c r="GU106" s="1503"/>
      <c r="GV106" s="1503"/>
      <c r="GW106" s="1503"/>
      <c r="GX106" s="1503"/>
      <c r="GY106" s="1503"/>
      <c r="GZ106" s="1503"/>
      <c r="HA106" s="1503"/>
      <c r="HB106" s="1503"/>
      <c r="HC106" s="1503"/>
      <c r="HD106" s="1503"/>
      <c r="HE106" s="1503"/>
      <c r="HF106" s="1503"/>
      <c r="HG106" s="1503"/>
      <c r="HH106" s="1503"/>
      <c r="HI106" s="1503"/>
      <c r="HJ106" s="1503"/>
      <c r="HK106" s="1503"/>
      <c r="HL106" s="1503"/>
      <c r="HM106" s="1503"/>
      <c r="HN106" s="1503"/>
      <c r="HO106" s="1503"/>
      <c r="HP106" s="1503"/>
      <c r="HQ106" s="1503"/>
      <c r="HR106" s="1503"/>
      <c r="HS106" s="1503"/>
      <c r="HT106" s="1503"/>
      <c r="HU106" s="1503"/>
      <c r="HV106" s="1503"/>
      <c r="HW106" s="1503"/>
      <c r="HX106" s="1503"/>
      <c r="HY106" s="1503"/>
      <c r="HZ106" s="1503"/>
      <c r="IA106" s="1503"/>
      <c r="IB106" s="1503"/>
      <c r="IC106" s="1503"/>
      <c r="ID106" s="1503"/>
      <c r="IE106" s="1503"/>
      <c r="IF106" s="1503"/>
      <c r="IG106" s="1503"/>
      <c r="IH106" s="1503"/>
      <c r="II106" s="1503"/>
      <c r="IJ106" s="1503"/>
      <c r="IK106" s="1503"/>
      <c r="IL106" s="1503"/>
      <c r="IM106" s="1503"/>
      <c r="IN106" s="1503"/>
      <c r="IO106" s="1503"/>
      <c r="IP106" s="1503"/>
      <c r="IQ106" s="1503"/>
      <c r="IR106" s="1503"/>
      <c r="IS106" s="1503"/>
      <c r="IT106" s="1503"/>
      <c r="IU106" s="1503"/>
      <c r="IV106" s="1503"/>
      <c r="IW106" s="1503"/>
      <c r="IX106" s="1503"/>
    </row>
    <row r="107" spans="1:258" s="187" customFormat="1">
      <c r="C107" s="1506"/>
      <c r="E107" s="1506"/>
      <c r="N107" s="1389"/>
      <c r="O107" s="1390"/>
      <c r="P107" s="1391"/>
      <c r="Q107" s="1392"/>
      <c r="R107" s="1393"/>
      <c r="S107" s="1394"/>
      <c r="T107" s="1395"/>
    </row>
    <row r="108" spans="1:258" s="187" customFormat="1">
      <c r="E108" s="159"/>
      <c r="N108" s="1389"/>
      <c r="O108" s="1390"/>
      <c r="P108" s="1391"/>
      <c r="Q108" s="1392"/>
      <c r="R108" s="1393"/>
      <c r="S108" s="1394"/>
      <c r="T108" s="1395"/>
    </row>
    <row r="109" spans="1:258" s="187" customFormat="1">
      <c r="E109" s="159"/>
      <c r="N109" s="1389"/>
      <c r="O109" s="1390"/>
      <c r="P109" s="1391"/>
      <c r="Q109" s="1392"/>
      <c r="R109" s="1393"/>
      <c r="S109" s="1394"/>
      <c r="T109" s="1395"/>
    </row>
    <row r="110" spans="1:258" s="187" customFormat="1">
      <c r="C110" s="1506"/>
      <c r="E110" s="1506"/>
      <c r="N110" s="1389"/>
      <c r="O110" s="1390"/>
      <c r="P110" s="1391"/>
      <c r="Q110" s="1392"/>
      <c r="R110" s="1393"/>
      <c r="S110" s="1394"/>
      <c r="T110" s="1395"/>
    </row>
    <row r="111" spans="1:258" s="187" customFormat="1">
      <c r="C111" s="1506"/>
      <c r="E111" s="1506"/>
      <c r="N111" s="1389"/>
      <c r="O111" s="1390"/>
      <c r="P111" s="1391"/>
      <c r="Q111" s="1392"/>
      <c r="R111" s="1393"/>
      <c r="S111" s="1394"/>
      <c r="T111" s="1395"/>
    </row>
    <row r="112" spans="1:258" s="187" customFormat="1">
      <c r="C112" s="1506"/>
      <c r="E112" s="1506"/>
      <c r="N112" s="1389"/>
      <c r="O112" s="1390"/>
      <c r="P112" s="1391"/>
      <c r="Q112" s="1392"/>
      <c r="R112" s="1393"/>
      <c r="S112" s="1394"/>
      <c r="T112" s="1395"/>
    </row>
    <row r="113" spans="3:20" s="187" customFormat="1">
      <c r="C113" s="1506"/>
      <c r="E113" s="1506"/>
      <c r="N113" s="1389"/>
      <c r="O113" s="1390"/>
      <c r="P113" s="1391"/>
      <c r="Q113" s="1392"/>
      <c r="R113" s="1393"/>
      <c r="S113" s="1394"/>
      <c r="T113" s="1395"/>
    </row>
    <row r="114" spans="3:20" s="187" customFormat="1">
      <c r="C114" s="1506"/>
      <c r="E114" s="1506"/>
      <c r="N114" s="1389"/>
      <c r="O114" s="1390"/>
      <c r="P114" s="1391"/>
      <c r="Q114" s="1392"/>
      <c r="R114" s="1393"/>
      <c r="S114" s="1394"/>
      <c r="T114" s="1395"/>
    </row>
    <row r="115" spans="3:20" s="187" customFormat="1">
      <c r="C115" s="1506"/>
      <c r="E115" s="1506"/>
      <c r="N115" s="1389"/>
      <c r="O115" s="1390"/>
      <c r="P115" s="1391"/>
      <c r="Q115" s="1392"/>
      <c r="R115" s="1393"/>
      <c r="S115" s="1394"/>
      <c r="T115" s="1395"/>
    </row>
    <row r="116" spans="3:20" s="187" customFormat="1">
      <c r="C116" s="1506"/>
      <c r="E116" s="1506"/>
      <c r="N116" s="1389"/>
      <c r="O116" s="1390"/>
      <c r="P116" s="1391"/>
      <c r="Q116" s="1392"/>
      <c r="R116" s="1393"/>
      <c r="S116" s="1394"/>
      <c r="T116" s="1395"/>
    </row>
    <row r="117" spans="3:20" s="187" customFormat="1">
      <c r="C117" s="1506"/>
      <c r="E117" s="1506"/>
      <c r="N117" s="1389"/>
      <c r="O117" s="1390"/>
      <c r="P117" s="1391"/>
      <c r="Q117" s="1392"/>
      <c r="R117" s="1393"/>
      <c r="S117" s="1394"/>
      <c r="T117" s="1395"/>
    </row>
    <row r="118" spans="3:20" s="187" customFormat="1">
      <c r="C118" s="1506"/>
      <c r="E118" s="1506"/>
      <c r="N118" s="1389"/>
      <c r="O118" s="1390"/>
      <c r="P118" s="1391"/>
      <c r="Q118" s="1392"/>
      <c r="R118" s="1393"/>
      <c r="S118" s="1394"/>
      <c r="T118" s="1395"/>
    </row>
    <row r="119" spans="3:20" s="187" customFormat="1">
      <c r="C119" s="1506"/>
      <c r="E119" s="1506"/>
      <c r="N119" s="1389"/>
      <c r="O119" s="1390"/>
      <c r="P119" s="1391"/>
      <c r="Q119" s="1392"/>
      <c r="R119" s="1393"/>
      <c r="S119" s="1394"/>
      <c r="T119" s="1395"/>
    </row>
    <row r="120" spans="3:20" s="187" customFormat="1">
      <c r="C120" s="1506"/>
      <c r="E120" s="1506"/>
      <c r="N120" s="1389"/>
      <c r="O120" s="1390"/>
      <c r="P120" s="1391"/>
      <c r="Q120" s="1392"/>
      <c r="R120" s="1393"/>
      <c r="S120" s="1394"/>
      <c r="T120" s="1395"/>
    </row>
    <row r="121" spans="3:20" s="187" customFormat="1">
      <c r="C121" s="1506"/>
      <c r="E121" s="1506"/>
      <c r="N121" s="1389"/>
      <c r="O121" s="1390"/>
      <c r="P121" s="1391"/>
      <c r="Q121" s="1392"/>
      <c r="R121" s="1393"/>
      <c r="S121" s="1394"/>
      <c r="T121" s="1395"/>
    </row>
    <row r="122" spans="3:20" s="187" customFormat="1">
      <c r="C122" s="1506"/>
      <c r="E122" s="1506"/>
      <c r="N122" s="1389"/>
      <c r="O122" s="1390"/>
      <c r="P122" s="1391"/>
      <c r="Q122" s="1392"/>
      <c r="R122" s="1393"/>
      <c r="S122" s="1394"/>
      <c r="T122" s="1395"/>
    </row>
    <row r="123" spans="3:20" s="187" customFormat="1">
      <c r="C123" s="1506"/>
      <c r="E123" s="1506"/>
      <c r="N123" s="1389"/>
      <c r="O123" s="1390"/>
      <c r="P123" s="1391"/>
      <c r="Q123" s="1392"/>
      <c r="R123" s="1393"/>
      <c r="S123" s="1394"/>
      <c r="T123" s="1395"/>
    </row>
    <row r="124" spans="3:20" s="187" customFormat="1">
      <c r="C124" s="1506"/>
      <c r="E124" s="1506"/>
      <c r="N124" s="1389"/>
      <c r="O124" s="1390"/>
      <c r="P124" s="1391"/>
      <c r="Q124" s="1392"/>
      <c r="R124" s="1393"/>
      <c r="S124" s="1394"/>
      <c r="T124" s="1395"/>
    </row>
    <row r="125" spans="3:20" s="187" customFormat="1">
      <c r="C125" s="1506"/>
      <c r="E125" s="1506"/>
      <c r="N125" s="1389"/>
      <c r="O125" s="1390"/>
      <c r="P125" s="1391"/>
      <c r="Q125" s="1392"/>
      <c r="R125" s="1393"/>
      <c r="S125" s="1394"/>
      <c r="T125" s="1395"/>
    </row>
    <row r="126" spans="3:20" s="187" customFormat="1">
      <c r="C126" s="1506"/>
      <c r="E126" s="1506"/>
      <c r="N126" s="1389"/>
      <c r="O126" s="1390"/>
      <c r="P126" s="1391"/>
      <c r="Q126" s="1392"/>
      <c r="R126" s="1393"/>
      <c r="S126" s="1394"/>
      <c r="T126" s="1395"/>
    </row>
    <row r="127" spans="3:20" s="187" customFormat="1">
      <c r="C127" s="1506"/>
      <c r="E127" s="1506"/>
      <c r="N127" s="1389"/>
      <c r="O127" s="1390"/>
      <c r="P127" s="1391"/>
      <c r="Q127" s="1392"/>
      <c r="R127" s="1393"/>
      <c r="S127" s="1394"/>
      <c r="T127" s="1395"/>
    </row>
    <row r="128" spans="3:20" s="187" customFormat="1">
      <c r="C128" s="1506"/>
      <c r="E128" s="1506"/>
      <c r="N128" s="1389"/>
      <c r="O128" s="1390"/>
      <c r="P128" s="1391"/>
      <c r="Q128" s="1392"/>
      <c r="R128" s="1393"/>
      <c r="S128" s="1394"/>
      <c r="T128" s="1395"/>
    </row>
    <row r="129" spans="3:20" s="187" customFormat="1">
      <c r="C129" s="1506"/>
      <c r="E129" s="1506"/>
      <c r="N129" s="1389"/>
      <c r="O129" s="1390"/>
      <c r="P129" s="1391"/>
      <c r="Q129" s="1392"/>
      <c r="R129" s="1393"/>
      <c r="S129" s="1394"/>
      <c r="T129" s="1395"/>
    </row>
    <row r="130" spans="3:20" s="187" customFormat="1">
      <c r="C130" s="1506"/>
      <c r="E130" s="1506"/>
      <c r="N130" s="1389"/>
      <c r="O130" s="1390"/>
      <c r="P130" s="1391"/>
      <c r="Q130" s="1392"/>
      <c r="R130" s="1393"/>
      <c r="S130" s="1394"/>
      <c r="T130" s="1395"/>
    </row>
    <row r="131" spans="3:20" s="187" customFormat="1">
      <c r="C131" s="1506"/>
      <c r="E131" s="1506"/>
      <c r="N131" s="1389"/>
      <c r="O131" s="1390"/>
      <c r="P131" s="1391"/>
      <c r="Q131" s="1392"/>
      <c r="R131" s="1393"/>
      <c r="S131" s="1394"/>
      <c r="T131" s="1395"/>
    </row>
    <row r="132" spans="3:20" s="187" customFormat="1">
      <c r="C132" s="1506"/>
      <c r="E132" s="1506"/>
      <c r="N132" s="1389"/>
      <c r="O132" s="1390"/>
      <c r="P132" s="1391"/>
      <c r="Q132" s="1392"/>
      <c r="R132" s="1393"/>
      <c r="S132" s="1394"/>
      <c r="T132" s="1395"/>
    </row>
    <row r="133" spans="3:20" s="187" customFormat="1">
      <c r="C133" s="1506"/>
      <c r="E133" s="1506"/>
      <c r="N133" s="1389"/>
      <c r="O133" s="1390"/>
      <c r="P133" s="1391"/>
      <c r="Q133" s="1392"/>
      <c r="R133" s="1393"/>
      <c r="S133" s="1394"/>
      <c r="T133" s="1395"/>
    </row>
    <row r="134" spans="3:20" s="187" customFormat="1">
      <c r="C134" s="1506"/>
      <c r="E134" s="1506"/>
      <c r="N134" s="1389"/>
      <c r="O134" s="1390"/>
      <c r="P134" s="1391"/>
      <c r="Q134" s="1392"/>
      <c r="R134" s="1393"/>
      <c r="S134" s="1394"/>
      <c r="T134" s="1395"/>
    </row>
    <row r="135" spans="3:20" s="187" customFormat="1">
      <c r="C135" s="1506"/>
      <c r="E135" s="1506"/>
      <c r="N135" s="1389"/>
      <c r="O135" s="1390"/>
      <c r="P135" s="1391"/>
      <c r="Q135" s="1392"/>
      <c r="R135" s="1393"/>
      <c r="S135" s="1394"/>
      <c r="T135" s="1395"/>
    </row>
    <row r="136" spans="3:20" s="187" customFormat="1">
      <c r="C136" s="1506"/>
      <c r="E136" s="1506"/>
      <c r="N136" s="1389"/>
      <c r="O136" s="1390"/>
      <c r="P136" s="1391"/>
      <c r="Q136" s="1392"/>
      <c r="R136" s="1393"/>
      <c r="S136" s="1394"/>
      <c r="T136" s="1395"/>
    </row>
    <row r="137" spans="3:20" s="187" customFormat="1">
      <c r="C137" s="1506"/>
      <c r="E137" s="1506"/>
      <c r="N137" s="1389"/>
      <c r="O137" s="1390"/>
      <c r="P137" s="1391"/>
      <c r="Q137" s="1392"/>
      <c r="R137" s="1393"/>
      <c r="S137" s="1394"/>
      <c r="T137" s="1395"/>
    </row>
    <row r="138" spans="3:20" s="187" customFormat="1">
      <c r="C138" s="1506"/>
      <c r="E138" s="1506"/>
      <c r="N138" s="1389"/>
      <c r="O138" s="1390"/>
      <c r="P138" s="1391"/>
      <c r="Q138" s="1392"/>
      <c r="R138" s="1393"/>
      <c r="S138" s="1394"/>
      <c r="T138" s="1395"/>
    </row>
    <row r="139" spans="3:20" s="187" customFormat="1">
      <c r="C139" s="1506"/>
      <c r="E139" s="1506"/>
      <c r="N139" s="1389"/>
      <c r="O139" s="1390"/>
      <c r="P139" s="1391"/>
      <c r="Q139" s="1392"/>
      <c r="R139" s="1393"/>
      <c r="S139" s="1394"/>
      <c r="T139" s="1395"/>
    </row>
    <row r="140" spans="3:20" s="187" customFormat="1">
      <c r="C140" s="1506"/>
      <c r="E140" s="1506"/>
      <c r="N140" s="1389"/>
      <c r="O140" s="1390"/>
      <c r="P140" s="1391"/>
      <c r="Q140" s="1392"/>
      <c r="R140" s="1393"/>
      <c r="S140" s="1394"/>
      <c r="T140" s="1395"/>
    </row>
    <row r="141" spans="3:20" s="187" customFormat="1">
      <c r="C141" s="1506"/>
      <c r="E141" s="1506"/>
      <c r="N141" s="1389"/>
      <c r="O141" s="1390"/>
      <c r="P141" s="1391"/>
      <c r="Q141" s="1392"/>
      <c r="R141" s="1393"/>
      <c r="S141" s="1394"/>
      <c r="T141" s="1395"/>
    </row>
    <row r="142" spans="3:20" s="187" customFormat="1">
      <c r="C142" s="1506"/>
      <c r="E142" s="1506"/>
      <c r="N142" s="1389"/>
      <c r="O142" s="1390"/>
      <c r="P142" s="1391"/>
      <c r="Q142" s="1392"/>
      <c r="R142" s="1393"/>
      <c r="S142" s="1394"/>
      <c r="T142" s="1395"/>
    </row>
    <row r="143" spans="3:20" s="187" customFormat="1">
      <c r="C143" s="1506"/>
      <c r="E143" s="1506"/>
      <c r="N143" s="1389"/>
      <c r="O143" s="1390"/>
      <c r="P143" s="1391"/>
      <c r="Q143" s="1392"/>
      <c r="R143" s="1393"/>
      <c r="S143" s="1394"/>
      <c r="T143" s="1395"/>
    </row>
    <row r="144" spans="3:20" s="187" customFormat="1">
      <c r="C144" s="1506"/>
      <c r="E144" s="1506"/>
      <c r="N144" s="1389"/>
      <c r="O144" s="1390"/>
      <c r="P144" s="1391"/>
      <c r="Q144" s="1392"/>
      <c r="R144" s="1393"/>
      <c r="S144" s="1394"/>
      <c r="T144" s="1395"/>
    </row>
    <row r="145" spans="3:20" s="187" customFormat="1">
      <c r="C145" s="1506"/>
      <c r="E145" s="1506"/>
      <c r="N145" s="1389"/>
      <c r="O145" s="1390"/>
      <c r="P145" s="1391"/>
      <c r="Q145" s="1392"/>
      <c r="R145" s="1393"/>
      <c r="S145" s="1394"/>
      <c r="T145" s="1395"/>
    </row>
    <row r="146" spans="3:20" s="187" customFormat="1">
      <c r="C146" s="1506"/>
      <c r="E146" s="1506"/>
      <c r="N146" s="1389"/>
      <c r="O146" s="1390"/>
      <c r="P146" s="1391"/>
      <c r="Q146" s="1392"/>
      <c r="R146" s="1393"/>
      <c r="S146" s="1394"/>
      <c r="T146" s="1395"/>
    </row>
    <row r="147" spans="3:20" s="187" customFormat="1">
      <c r="C147" s="1506"/>
      <c r="E147" s="1506"/>
      <c r="N147" s="1389"/>
      <c r="O147" s="1390"/>
      <c r="P147" s="1391"/>
      <c r="Q147" s="1392"/>
      <c r="R147" s="1393"/>
      <c r="S147" s="1394"/>
      <c r="T147" s="1395"/>
    </row>
    <row r="148" spans="3:20" s="187" customFormat="1">
      <c r="C148" s="1506"/>
      <c r="E148" s="1506"/>
      <c r="N148" s="1389"/>
      <c r="O148" s="1390"/>
      <c r="P148" s="1391"/>
      <c r="Q148" s="1392"/>
      <c r="R148" s="1393"/>
      <c r="S148" s="1394"/>
      <c r="T148" s="1395"/>
    </row>
    <row r="149" spans="3:20" s="187" customFormat="1">
      <c r="C149" s="1506"/>
      <c r="E149" s="1506"/>
      <c r="N149" s="1389"/>
      <c r="O149" s="1390"/>
      <c r="P149" s="1391"/>
      <c r="Q149" s="1392"/>
      <c r="R149" s="1393"/>
      <c r="S149" s="1394"/>
      <c r="T149" s="1395"/>
    </row>
    <row r="150" spans="3:20" s="187" customFormat="1">
      <c r="C150" s="1506"/>
      <c r="E150" s="1506"/>
      <c r="N150" s="1389"/>
      <c r="O150" s="1390"/>
      <c r="P150" s="1391"/>
      <c r="Q150" s="1392"/>
      <c r="R150" s="1393"/>
      <c r="S150" s="1394"/>
      <c r="T150" s="1395"/>
    </row>
    <row r="151" spans="3:20" s="187" customFormat="1">
      <c r="C151" s="1506"/>
      <c r="E151" s="1506"/>
      <c r="N151" s="1389"/>
      <c r="O151" s="1390"/>
      <c r="P151" s="1391"/>
      <c r="Q151" s="1392"/>
      <c r="R151" s="1393"/>
      <c r="S151" s="1394"/>
      <c r="T151" s="1395"/>
    </row>
    <row r="152" spans="3:20" s="187" customFormat="1">
      <c r="C152" s="1506"/>
      <c r="E152" s="1506"/>
      <c r="N152" s="1389"/>
      <c r="O152" s="1390"/>
      <c r="P152" s="1391"/>
      <c r="Q152" s="1392"/>
      <c r="R152" s="1393"/>
      <c r="S152" s="1394"/>
      <c r="T152" s="1395"/>
    </row>
    <row r="153" spans="3:20" s="187" customFormat="1">
      <c r="C153" s="1506"/>
      <c r="E153" s="1506"/>
      <c r="N153" s="1389"/>
      <c r="O153" s="1390"/>
      <c r="P153" s="1391"/>
      <c r="Q153" s="1392"/>
      <c r="R153" s="1393"/>
      <c r="S153" s="1394"/>
      <c r="T153" s="1395"/>
    </row>
    <row r="154" spans="3:20" s="187" customFormat="1">
      <c r="C154" s="1506"/>
      <c r="E154" s="1506"/>
      <c r="N154" s="1389"/>
      <c r="O154" s="1390"/>
      <c r="P154" s="1391"/>
      <c r="Q154" s="1392"/>
      <c r="R154" s="1393"/>
      <c r="S154" s="1394"/>
      <c r="T154" s="1395"/>
    </row>
    <row r="155" spans="3:20" s="187" customFormat="1">
      <c r="C155" s="1506"/>
      <c r="E155" s="1506"/>
      <c r="N155" s="1389"/>
      <c r="O155" s="1390"/>
      <c r="P155" s="1391"/>
      <c r="Q155" s="1392"/>
      <c r="R155" s="1393"/>
      <c r="S155" s="1394"/>
      <c r="T155" s="1395"/>
    </row>
    <row r="156" spans="3:20" s="187" customFormat="1">
      <c r="C156" s="1506"/>
      <c r="E156" s="1506"/>
      <c r="N156" s="1389"/>
      <c r="O156" s="1390"/>
      <c r="P156" s="1391"/>
      <c r="Q156" s="1392"/>
      <c r="R156" s="1393"/>
      <c r="S156" s="1394"/>
      <c r="T156" s="1395"/>
    </row>
    <row r="157" spans="3:20" s="187" customFormat="1">
      <c r="C157" s="1506"/>
      <c r="E157" s="1506"/>
      <c r="N157" s="1389"/>
      <c r="O157" s="1390"/>
      <c r="P157" s="1391"/>
      <c r="Q157" s="1392"/>
      <c r="R157" s="1393"/>
      <c r="S157" s="1394"/>
      <c r="T157" s="1395"/>
    </row>
    <row r="158" spans="3:20" s="187" customFormat="1">
      <c r="C158" s="1506"/>
      <c r="E158" s="1506"/>
      <c r="N158" s="1389"/>
      <c r="O158" s="1390"/>
      <c r="P158" s="1391"/>
      <c r="Q158" s="1392"/>
      <c r="R158" s="1393"/>
      <c r="S158" s="1394"/>
      <c r="T158" s="1395"/>
    </row>
    <row r="159" spans="3:20" s="187" customFormat="1">
      <c r="C159" s="1506"/>
      <c r="E159" s="1506"/>
      <c r="N159" s="1389"/>
      <c r="O159" s="1390"/>
      <c r="P159" s="1391"/>
      <c r="Q159" s="1392"/>
      <c r="R159" s="1393"/>
      <c r="S159" s="1394"/>
      <c r="T159" s="1395"/>
    </row>
    <row r="160" spans="3:20" s="187" customFormat="1">
      <c r="C160" s="1506"/>
      <c r="E160" s="1506"/>
      <c r="N160" s="1389"/>
      <c r="O160" s="1390"/>
      <c r="P160" s="1391"/>
      <c r="Q160" s="1392"/>
      <c r="R160" s="1393"/>
      <c r="S160" s="1394"/>
      <c r="T160" s="1395"/>
    </row>
    <row r="161" spans="3:20" s="187" customFormat="1">
      <c r="C161" s="1506"/>
      <c r="E161" s="1506"/>
      <c r="N161" s="1389"/>
      <c r="O161" s="1390"/>
      <c r="P161" s="1391"/>
      <c r="Q161" s="1392"/>
      <c r="R161" s="1393"/>
      <c r="S161" s="1394"/>
      <c r="T161" s="1395"/>
    </row>
    <row r="162" spans="3:20" s="187" customFormat="1">
      <c r="C162" s="1506"/>
      <c r="E162" s="1506"/>
      <c r="N162" s="1389"/>
      <c r="O162" s="1390"/>
      <c r="P162" s="1391"/>
      <c r="Q162" s="1392"/>
      <c r="R162" s="1393"/>
      <c r="S162" s="1394"/>
      <c r="T162" s="1395"/>
    </row>
    <row r="163" spans="3:20" s="187" customFormat="1">
      <c r="C163" s="1506"/>
      <c r="E163" s="1506"/>
      <c r="N163" s="1389"/>
      <c r="O163" s="1390"/>
      <c r="P163" s="1391"/>
      <c r="Q163" s="1392"/>
      <c r="R163" s="1393"/>
      <c r="S163" s="1394"/>
      <c r="T163" s="1395"/>
    </row>
    <row r="164" spans="3:20" s="187" customFormat="1">
      <c r="C164" s="1506"/>
      <c r="E164" s="1506"/>
      <c r="N164" s="1389"/>
      <c r="O164" s="1390"/>
      <c r="P164" s="1391"/>
      <c r="Q164" s="1392"/>
      <c r="R164" s="1393"/>
      <c r="S164" s="1394"/>
      <c r="T164" s="1395"/>
    </row>
    <row r="165" spans="3:20" s="187" customFormat="1">
      <c r="C165" s="1506"/>
      <c r="E165" s="1506"/>
      <c r="N165" s="1389"/>
      <c r="O165" s="1390"/>
      <c r="P165" s="1391"/>
      <c r="Q165" s="1392"/>
      <c r="R165" s="1393"/>
      <c r="S165" s="1394"/>
      <c r="T165" s="1395"/>
    </row>
    <row r="166" spans="3:20" s="187" customFormat="1">
      <c r="C166" s="1506"/>
      <c r="E166" s="1506"/>
      <c r="N166" s="1389"/>
      <c r="O166" s="1390"/>
      <c r="P166" s="1391"/>
      <c r="Q166" s="1392"/>
      <c r="R166" s="1393"/>
      <c r="S166" s="1394"/>
      <c r="T166" s="1395"/>
    </row>
    <row r="167" spans="3:20" s="187" customFormat="1">
      <c r="C167" s="1506"/>
      <c r="E167" s="1506"/>
      <c r="N167" s="1380"/>
      <c r="O167" s="1381"/>
      <c r="P167" s="1382"/>
      <c r="Q167" s="1383"/>
      <c r="R167" s="1384"/>
      <c r="S167" s="1385"/>
      <c r="T167" s="1109"/>
    </row>
    <row r="168" spans="3:20" s="187" customFormat="1">
      <c r="C168" s="1506"/>
      <c r="E168" s="1506"/>
      <c r="N168" s="1380"/>
      <c r="O168" s="1381"/>
      <c r="P168" s="1382"/>
      <c r="Q168" s="1383"/>
      <c r="R168" s="1384"/>
      <c r="S168" s="1385"/>
      <c r="T168" s="1109"/>
    </row>
    <row r="169" spans="3:20" s="187" customFormat="1">
      <c r="C169" s="1506"/>
      <c r="E169" s="1506"/>
      <c r="N169" s="1380"/>
      <c r="O169" s="1381"/>
      <c r="P169" s="1382"/>
      <c r="Q169" s="1383"/>
      <c r="R169" s="1384"/>
      <c r="S169" s="1385"/>
      <c r="T169" s="1109"/>
    </row>
    <row r="170" spans="3:20" s="187" customFormat="1">
      <c r="C170" s="1506"/>
      <c r="E170" s="1506"/>
      <c r="N170" s="1380"/>
      <c r="O170" s="1381"/>
      <c r="P170" s="1382"/>
      <c r="Q170" s="1383"/>
      <c r="R170" s="1384"/>
      <c r="S170" s="1385"/>
      <c r="T170" s="1109"/>
    </row>
    <row r="171" spans="3:20" s="187" customFormat="1">
      <c r="C171" s="1506"/>
      <c r="E171" s="1506"/>
      <c r="N171" s="1389"/>
      <c r="O171" s="1390"/>
      <c r="P171" s="1391"/>
      <c r="Q171" s="1392"/>
      <c r="R171" s="1393"/>
      <c r="S171" s="1394"/>
      <c r="T171" s="1395"/>
    </row>
    <row r="172" spans="3:20" s="187" customFormat="1">
      <c r="C172" s="1506"/>
      <c r="E172" s="1506"/>
      <c r="N172" s="1380"/>
      <c r="O172" s="1381"/>
      <c r="P172" s="1382"/>
      <c r="Q172" s="1383"/>
      <c r="R172" s="1384"/>
      <c r="S172" s="1385"/>
      <c r="T172" s="1109"/>
    </row>
    <row r="173" spans="3:20" s="187" customFormat="1">
      <c r="C173" s="1506"/>
      <c r="E173" s="1506"/>
      <c r="N173" s="1507"/>
      <c r="O173" s="1508"/>
      <c r="P173" s="1509"/>
      <c r="Q173" s="1510"/>
      <c r="R173" s="1511"/>
      <c r="S173" s="1512"/>
      <c r="T173" s="1110"/>
    </row>
    <row r="174" spans="3:20" s="187" customFormat="1">
      <c r="C174" s="1506"/>
      <c r="E174" s="1506"/>
      <c r="N174" s="1380"/>
      <c r="O174" s="1381"/>
      <c r="P174" s="1382"/>
      <c r="Q174" s="1383"/>
      <c r="R174" s="1384"/>
      <c r="S174" s="1385"/>
      <c r="T174" s="1109"/>
    </row>
    <row r="175" spans="3:20" s="187" customFormat="1">
      <c r="C175" s="1506"/>
      <c r="E175" s="1506"/>
      <c r="N175" s="1380"/>
      <c r="O175" s="1381"/>
      <c r="P175" s="1382"/>
      <c r="Q175" s="1383"/>
      <c r="R175" s="1384"/>
      <c r="S175" s="1385"/>
      <c r="T175" s="1109"/>
    </row>
    <row r="176" spans="3:20" s="187" customFormat="1">
      <c r="C176" s="1506"/>
      <c r="E176" s="1506"/>
      <c r="N176" s="1380"/>
      <c r="O176" s="1381"/>
      <c r="P176" s="1382"/>
      <c r="Q176" s="1383"/>
      <c r="R176" s="1384"/>
      <c r="S176" s="1385"/>
      <c r="T176" s="1109"/>
    </row>
    <row r="177" spans="3:20" s="187" customFormat="1">
      <c r="C177" s="1506"/>
      <c r="E177" s="1506"/>
      <c r="N177" s="1389"/>
      <c r="O177" s="1390"/>
      <c r="P177" s="1391"/>
      <c r="Q177" s="1392"/>
      <c r="R177" s="1393"/>
      <c r="S177" s="1394"/>
      <c r="T177" s="1395"/>
    </row>
    <row r="178" spans="3:20" s="187" customFormat="1">
      <c r="C178" s="1506"/>
      <c r="E178" s="1506"/>
      <c r="N178" s="1380"/>
      <c r="O178" s="1381"/>
      <c r="P178" s="1382"/>
      <c r="Q178" s="1383"/>
      <c r="R178" s="1384"/>
      <c r="S178" s="1385"/>
      <c r="T178" s="1109"/>
    </row>
    <row r="179" spans="3:20" s="187" customFormat="1">
      <c r="C179" s="1506"/>
      <c r="E179" s="1506"/>
      <c r="N179" s="1380"/>
      <c r="O179" s="1381"/>
      <c r="P179" s="1382"/>
      <c r="Q179" s="1383"/>
      <c r="R179" s="1384"/>
      <c r="S179" s="1385"/>
      <c r="T179" s="1109"/>
    </row>
    <row r="180" spans="3:20" s="187" customFormat="1">
      <c r="C180" s="1506"/>
      <c r="E180" s="1506"/>
      <c r="N180" s="1380"/>
      <c r="O180" s="1381"/>
      <c r="P180" s="1382"/>
      <c r="Q180" s="1383"/>
      <c r="R180" s="1384"/>
      <c r="S180" s="1385"/>
      <c r="T180" s="1109"/>
    </row>
    <row r="181" spans="3:20" s="187" customFormat="1">
      <c r="C181" s="1506"/>
      <c r="E181" s="1506"/>
      <c r="N181" s="1380"/>
      <c r="O181" s="1381"/>
      <c r="P181" s="1382"/>
      <c r="Q181" s="1383"/>
      <c r="R181" s="1384"/>
      <c r="S181" s="1385"/>
      <c r="T181" s="1109"/>
    </row>
    <row r="182" spans="3:20" s="187" customFormat="1">
      <c r="C182" s="1506"/>
      <c r="E182" s="1506"/>
      <c r="N182" s="1380"/>
      <c r="O182" s="1381"/>
      <c r="P182" s="1382"/>
      <c r="Q182" s="1383"/>
      <c r="R182" s="1384"/>
      <c r="S182" s="1385"/>
      <c r="T182" s="1109"/>
    </row>
    <row r="183" spans="3:20" s="187" customFormat="1">
      <c r="C183" s="1506"/>
      <c r="E183" s="1506"/>
      <c r="N183" s="1380"/>
      <c r="O183" s="1381"/>
      <c r="P183" s="1382"/>
      <c r="Q183" s="1383"/>
      <c r="R183" s="1384"/>
      <c r="S183" s="1385"/>
      <c r="T183" s="1109"/>
    </row>
    <row r="184" spans="3:20" s="187" customFormat="1">
      <c r="C184" s="1506"/>
      <c r="E184" s="1506"/>
      <c r="N184" s="1380"/>
      <c r="O184" s="1381"/>
      <c r="P184" s="1382"/>
      <c r="Q184" s="1383"/>
      <c r="R184" s="1384"/>
      <c r="S184" s="1385"/>
      <c r="T184" s="1109"/>
    </row>
    <row r="185" spans="3:20" s="187" customFormat="1">
      <c r="C185" s="1506"/>
      <c r="E185" s="1506"/>
      <c r="N185" s="1380"/>
      <c r="O185" s="1381"/>
      <c r="P185" s="1382"/>
      <c r="Q185" s="1383"/>
      <c r="R185" s="1384"/>
      <c r="S185" s="1385"/>
      <c r="T185" s="1109"/>
    </row>
    <row r="186" spans="3:20" s="187" customFormat="1">
      <c r="C186" s="1506"/>
      <c r="E186" s="1506"/>
      <c r="N186" s="1380"/>
      <c r="O186" s="1381"/>
      <c r="P186" s="1382"/>
      <c r="Q186" s="1383"/>
      <c r="R186" s="1384"/>
      <c r="S186" s="1385"/>
      <c r="T186" s="1109"/>
    </row>
    <row r="187" spans="3:20" s="187" customFormat="1">
      <c r="C187" s="1506"/>
      <c r="E187" s="1506"/>
      <c r="N187" s="1389"/>
      <c r="O187" s="1390"/>
      <c r="P187" s="1391"/>
      <c r="Q187" s="1392"/>
      <c r="R187" s="1393"/>
      <c r="S187" s="1394"/>
      <c r="T187" s="1395"/>
    </row>
    <row r="188" spans="3:20" s="187" customFormat="1">
      <c r="C188" s="1506"/>
      <c r="E188" s="1506"/>
      <c r="N188" s="1389"/>
      <c r="O188" s="1390"/>
      <c r="P188" s="1391"/>
      <c r="Q188" s="1392"/>
      <c r="R188" s="1393"/>
      <c r="S188" s="1394"/>
      <c r="T188" s="1395"/>
    </row>
    <row r="189" spans="3:20" s="187" customFormat="1">
      <c r="C189" s="1506"/>
      <c r="E189" s="1506"/>
      <c r="N189" s="1507"/>
      <c r="O189" s="1508"/>
      <c r="P189" s="1509"/>
      <c r="Q189" s="1510"/>
      <c r="R189" s="1511"/>
      <c r="S189" s="1512"/>
      <c r="T189" s="1110"/>
    </row>
    <row r="190" spans="3:20" s="187" customFormat="1">
      <c r="C190" s="1506"/>
      <c r="E190" s="1506"/>
      <c r="N190" s="1380"/>
      <c r="O190" s="1381"/>
      <c r="P190" s="1382"/>
      <c r="Q190" s="1383"/>
      <c r="R190" s="1384"/>
      <c r="S190" s="1385"/>
      <c r="T190" s="1109"/>
    </row>
    <row r="191" spans="3:20" s="187" customFormat="1">
      <c r="C191" s="1506"/>
      <c r="E191" s="1506"/>
      <c r="N191" s="1507"/>
      <c r="O191" s="1508"/>
      <c r="P191" s="1509"/>
      <c r="Q191" s="1510"/>
      <c r="R191" s="1511"/>
      <c r="S191" s="1512"/>
      <c r="T191" s="1110"/>
    </row>
    <row r="192" spans="3:20" s="187" customFormat="1">
      <c r="C192" s="1506"/>
      <c r="E192" s="1506"/>
      <c r="N192" s="1380"/>
      <c r="O192" s="1381"/>
      <c r="P192" s="1382"/>
      <c r="Q192" s="1383"/>
      <c r="R192" s="1384"/>
      <c r="S192" s="1385"/>
      <c r="T192" s="1109"/>
    </row>
    <row r="193" spans="3:20" s="187" customFormat="1">
      <c r="C193" s="1506"/>
      <c r="E193" s="1506"/>
      <c r="N193" s="1380"/>
      <c r="O193" s="1381"/>
      <c r="P193" s="1382"/>
      <c r="Q193" s="1383"/>
      <c r="R193" s="1384"/>
      <c r="S193" s="1385"/>
      <c r="T193" s="1109"/>
    </row>
    <row r="194" spans="3:20" s="187" customFormat="1">
      <c r="C194" s="1506"/>
      <c r="E194" s="1506"/>
      <c r="N194" s="1380"/>
      <c r="O194" s="1381"/>
      <c r="P194" s="1382"/>
      <c r="Q194" s="1383"/>
      <c r="R194" s="1384"/>
      <c r="S194" s="1385"/>
      <c r="T194" s="1109"/>
    </row>
    <row r="195" spans="3:20" s="187" customFormat="1">
      <c r="C195" s="1506"/>
      <c r="E195" s="1506"/>
      <c r="N195" s="1507"/>
      <c r="O195" s="1508"/>
      <c r="P195" s="1509"/>
      <c r="Q195" s="1510"/>
      <c r="R195" s="1511"/>
      <c r="S195" s="1512"/>
      <c r="T195" s="1110"/>
    </row>
    <row r="196" spans="3:20" s="187" customFormat="1">
      <c r="C196" s="1506"/>
      <c r="E196" s="1506"/>
      <c r="N196" s="1380"/>
      <c r="O196" s="1381"/>
      <c r="P196" s="1382"/>
      <c r="Q196" s="1383"/>
      <c r="R196" s="1384"/>
      <c r="S196" s="1385"/>
      <c r="T196" s="1109"/>
    </row>
    <row r="197" spans="3:20" s="187" customFormat="1">
      <c r="C197" s="1506"/>
      <c r="E197" s="1506"/>
      <c r="N197" s="1380"/>
      <c r="O197" s="1381"/>
      <c r="P197" s="1382"/>
      <c r="Q197" s="1383"/>
      <c r="R197" s="1384"/>
      <c r="S197" s="1385"/>
      <c r="T197" s="1109"/>
    </row>
    <row r="198" spans="3:20" s="187" customFormat="1">
      <c r="C198" s="1506"/>
      <c r="E198" s="1506"/>
      <c r="N198" s="1507"/>
      <c r="O198" s="1508"/>
      <c r="P198" s="1509"/>
      <c r="Q198" s="1510"/>
      <c r="R198" s="1511"/>
      <c r="S198" s="1512"/>
      <c r="T198" s="1110"/>
    </row>
    <row r="199" spans="3:20" s="187" customFormat="1">
      <c r="C199" s="1506"/>
      <c r="E199" s="1506"/>
      <c r="N199" s="1380"/>
      <c r="O199" s="1381"/>
      <c r="P199" s="1382"/>
      <c r="Q199" s="1383"/>
      <c r="R199" s="1384"/>
      <c r="S199" s="1385"/>
      <c r="T199" s="1109"/>
    </row>
    <row r="200" spans="3:20" s="187" customFormat="1">
      <c r="C200" s="1506"/>
      <c r="E200" s="1506"/>
      <c r="N200" s="1380"/>
      <c r="O200" s="1381"/>
      <c r="P200" s="1382"/>
      <c r="Q200" s="1383"/>
      <c r="R200" s="1384"/>
      <c r="S200" s="1385"/>
      <c r="T200" s="1109"/>
    </row>
    <row r="201" spans="3:20" s="187" customFormat="1">
      <c r="C201" s="1506"/>
      <c r="E201" s="1506"/>
      <c r="N201" s="1380"/>
      <c r="O201" s="1381"/>
      <c r="P201" s="1382"/>
      <c r="Q201" s="1383"/>
      <c r="R201" s="1384"/>
      <c r="S201" s="1385"/>
      <c r="T201" s="1109"/>
    </row>
    <row r="202" spans="3:20" s="187" customFormat="1">
      <c r="C202" s="1506"/>
      <c r="E202" s="1506"/>
      <c r="N202" s="1380"/>
      <c r="O202" s="1381"/>
      <c r="P202" s="1382"/>
      <c r="Q202" s="1383"/>
      <c r="R202" s="1384"/>
      <c r="S202" s="1385"/>
      <c r="T202" s="1109"/>
    </row>
    <row r="203" spans="3:20" s="187" customFormat="1">
      <c r="C203" s="1506"/>
      <c r="E203" s="1506"/>
      <c r="N203" s="1380"/>
      <c r="O203" s="1381"/>
      <c r="P203" s="1382"/>
      <c r="Q203" s="1383"/>
      <c r="R203" s="1384"/>
      <c r="S203" s="1385"/>
      <c r="T203" s="1109"/>
    </row>
    <row r="204" spans="3:20" s="187" customFormat="1">
      <c r="C204" s="1506"/>
      <c r="E204" s="1506"/>
      <c r="N204" s="1380"/>
      <c r="O204" s="1381"/>
      <c r="P204" s="1382"/>
      <c r="Q204" s="1383"/>
      <c r="R204" s="1384"/>
      <c r="S204" s="1385"/>
      <c r="T204" s="1109"/>
    </row>
    <row r="205" spans="3:20" s="187" customFormat="1">
      <c r="C205" s="1506"/>
      <c r="E205" s="1506"/>
      <c r="N205" s="1380"/>
      <c r="O205" s="1381"/>
      <c r="P205" s="1382"/>
      <c r="Q205" s="1383"/>
      <c r="R205" s="1384"/>
      <c r="S205" s="1385"/>
      <c r="T205" s="1109"/>
    </row>
    <row r="206" spans="3:20" s="187" customFormat="1">
      <c r="C206" s="1506"/>
      <c r="E206" s="1506"/>
      <c r="N206" s="1380"/>
      <c r="O206" s="1381"/>
      <c r="P206" s="1382"/>
      <c r="Q206" s="1383"/>
      <c r="R206" s="1384"/>
      <c r="S206" s="1385"/>
      <c r="T206" s="1109"/>
    </row>
    <row r="207" spans="3:20" s="187" customFormat="1">
      <c r="C207" s="1506"/>
      <c r="E207" s="1506"/>
      <c r="N207" s="1380"/>
      <c r="O207" s="1381"/>
      <c r="P207" s="1382"/>
      <c r="Q207" s="1383"/>
      <c r="R207" s="1384"/>
      <c r="S207" s="1385"/>
      <c r="T207" s="1109"/>
    </row>
    <row r="208" spans="3:20" s="187" customFormat="1">
      <c r="C208" s="1506"/>
      <c r="E208" s="1506"/>
      <c r="N208" s="1380"/>
      <c r="O208" s="1381"/>
      <c r="P208" s="1382"/>
      <c r="Q208" s="1383"/>
      <c r="R208" s="1384"/>
      <c r="S208" s="1385"/>
      <c r="T208" s="1109"/>
    </row>
    <row r="209" spans="3:20" s="187" customFormat="1">
      <c r="C209" s="1506"/>
      <c r="E209" s="1506"/>
      <c r="N209" s="1380"/>
      <c r="O209" s="1381"/>
      <c r="P209" s="1382"/>
      <c r="Q209" s="1383"/>
      <c r="R209" s="1384"/>
      <c r="S209" s="1385"/>
      <c r="T209" s="1109"/>
    </row>
    <row r="210" spans="3:20" s="187" customFormat="1">
      <c r="C210" s="1506"/>
      <c r="E210" s="1506"/>
      <c r="N210" s="1380"/>
      <c r="O210" s="1381"/>
      <c r="P210" s="1382"/>
      <c r="Q210" s="1383"/>
      <c r="R210" s="1384"/>
      <c r="S210" s="1385"/>
      <c r="T210" s="1109"/>
    </row>
    <row r="211" spans="3:20" s="187" customFormat="1">
      <c r="C211" s="1506"/>
      <c r="E211" s="1506"/>
      <c r="N211" s="1380"/>
      <c r="O211" s="1381"/>
      <c r="P211" s="1382"/>
      <c r="Q211" s="1383"/>
      <c r="R211" s="1384"/>
      <c r="S211" s="1385"/>
      <c r="T211" s="1109"/>
    </row>
    <row r="212" spans="3:20" s="187" customFormat="1">
      <c r="C212" s="1506"/>
      <c r="E212" s="1506"/>
      <c r="N212" s="1380"/>
      <c r="O212" s="1381"/>
      <c r="P212" s="1382"/>
      <c r="Q212" s="1383"/>
      <c r="R212" s="1384"/>
      <c r="S212" s="1385"/>
      <c r="T212" s="1109"/>
    </row>
    <row r="213" spans="3:20" s="187" customFormat="1">
      <c r="C213" s="1506"/>
      <c r="E213" s="1506"/>
      <c r="N213" s="1380"/>
      <c r="O213" s="1381"/>
      <c r="P213" s="1382"/>
      <c r="Q213" s="1383"/>
      <c r="R213" s="1384"/>
      <c r="S213" s="1385"/>
      <c r="T213" s="1109"/>
    </row>
    <row r="214" spans="3:20" s="187" customFormat="1">
      <c r="C214" s="1506"/>
      <c r="E214" s="1506"/>
      <c r="N214" s="1380"/>
      <c r="O214" s="1381"/>
      <c r="P214" s="1382"/>
      <c r="Q214" s="1383"/>
      <c r="R214" s="1384"/>
      <c r="S214" s="1385"/>
      <c r="T214" s="1109"/>
    </row>
    <row r="215" spans="3:20" s="187" customFormat="1">
      <c r="C215" s="1506"/>
      <c r="E215" s="1506"/>
      <c r="N215" s="1380"/>
      <c r="O215" s="1381"/>
      <c r="P215" s="1382"/>
      <c r="Q215" s="1383"/>
      <c r="R215" s="1384"/>
      <c r="S215" s="1385"/>
      <c r="T215" s="1109"/>
    </row>
    <row r="216" spans="3:20" s="187" customFormat="1">
      <c r="C216" s="1506"/>
      <c r="E216" s="1506"/>
      <c r="N216" s="1380"/>
      <c r="O216" s="1381"/>
      <c r="P216" s="1382"/>
      <c r="Q216" s="1383"/>
      <c r="R216" s="1384"/>
      <c r="S216" s="1385"/>
      <c r="T216" s="1109"/>
    </row>
    <row r="217" spans="3:20" s="187" customFormat="1">
      <c r="C217" s="1506"/>
      <c r="E217" s="1506"/>
      <c r="N217" s="1380"/>
      <c r="O217" s="1381"/>
      <c r="P217" s="1382"/>
      <c r="Q217" s="1383"/>
      <c r="R217" s="1384"/>
      <c r="S217" s="1385"/>
      <c r="T217" s="1109"/>
    </row>
    <row r="218" spans="3:20" s="187" customFormat="1">
      <c r="C218" s="1506"/>
      <c r="E218" s="1506"/>
      <c r="N218" s="1380"/>
      <c r="O218" s="1381"/>
      <c r="P218" s="1382"/>
      <c r="Q218" s="1383"/>
      <c r="R218" s="1384"/>
      <c r="S218" s="1385"/>
      <c r="T218" s="1109"/>
    </row>
    <row r="219" spans="3:20" s="187" customFormat="1">
      <c r="C219" s="1506"/>
      <c r="E219" s="1506"/>
      <c r="N219" s="1380"/>
      <c r="O219" s="1381"/>
      <c r="P219" s="1382"/>
      <c r="Q219" s="1383"/>
      <c r="R219" s="1384"/>
      <c r="S219" s="1385"/>
      <c r="T219" s="1109"/>
    </row>
    <row r="220" spans="3:20" s="187" customFormat="1">
      <c r="C220" s="1506"/>
      <c r="E220" s="1506"/>
      <c r="N220" s="1380"/>
      <c r="O220" s="1381"/>
      <c r="P220" s="1382"/>
      <c r="Q220" s="1383"/>
      <c r="R220" s="1384"/>
      <c r="S220" s="1385"/>
      <c r="T220" s="1109"/>
    </row>
    <row r="221" spans="3:20" s="187" customFormat="1">
      <c r="C221" s="1506"/>
      <c r="E221" s="1506"/>
      <c r="N221" s="1380"/>
      <c r="O221" s="1381"/>
      <c r="P221" s="1382"/>
      <c r="Q221" s="1383"/>
      <c r="R221" s="1384"/>
      <c r="S221" s="1385"/>
      <c r="T221" s="1109"/>
    </row>
    <row r="222" spans="3:20" s="187" customFormat="1">
      <c r="C222" s="1506"/>
      <c r="E222" s="1506"/>
      <c r="N222" s="1380"/>
      <c r="O222" s="1381"/>
      <c r="P222" s="1382"/>
      <c r="Q222" s="1383"/>
      <c r="R222" s="1384"/>
      <c r="S222" s="1385"/>
      <c r="T222" s="1109"/>
    </row>
    <row r="223" spans="3:20" s="187" customFormat="1">
      <c r="C223" s="1506"/>
      <c r="E223" s="1506"/>
      <c r="N223" s="1380"/>
      <c r="O223" s="1381"/>
      <c r="P223" s="1382"/>
      <c r="Q223" s="1383"/>
      <c r="R223" s="1384"/>
      <c r="S223" s="1385"/>
      <c r="T223" s="1109"/>
    </row>
    <row r="224" spans="3:20" s="187" customFormat="1">
      <c r="C224" s="1506"/>
      <c r="E224" s="1506"/>
      <c r="N224" s="1380"/>
      <c r="O224" s="1381"/>
      <c r="P224" s="1382"/>
      <c r="Q224" s="1383"/>
      <c r="R224" s="1384"/>
      <c r="S224" s="1385"/>
      <c r="T224" s="1109"/>
    </row>
    <row r="225" spans="3:20" s="187" customFormat="1">
      <c r="C225" s="1506"/>
      <c r="E225" s="1506"/>
      <c r="N225" s="1380"/>
      <c r="O225" s="1381"/>
      <c r="P225" s="1382"/>
      <c r="Q225" s="1383"/>
      <c r="R225" s="1384"/>
      <c r="S225" s="1385"/>
      <c r="T225" s="1109"/>
    </row>
    <row r="226" spans="3:20" s="187" customFormat="1">
      <c r="C226" s="1506"/>
      <c r="E226" s="1506"/>
      <c r="N226" s="1380"/>
      <c r="O226" s="1381"/>
      <c r="P226" s="1382"/>
      <c r="Q226" s="1383"/>
      <c r="R226" s="1384"/>
      <c r="S226" s="1385"/>
      <c r="T226" s="1109"/>
    </row>
    <row r="227" spans="3:20" s="187" customFormat="1">
      <c r="C227" s="1506"/>
      <c r="E227" s="1506"/>
      <c r="N227" s="1380"/>
      <c r="O227" s="1381"/>
      <c r="P227" s="1382"/>
      <c r="Q227" s="1383"/>
      <c r="R227" s="1384"/>
      <c r="S227" s="1385"/>
      <c r="T227" s="1109"/>
    </row>
    <row r="228" spans="3:20" s="187" customFormat="1">
      <c r="C228" s="1506"/>
      <c r="E228" s="1506"/>
      <c r="N228" s="1380"/>
      <c r="O228" s="1381"/>
      <c r="P228" s="1382"/>
      <c r="Q228" s="1383"/>
      <c r="R228" s="1384"/>
      <c r="S228" s="1385"/>
      <c r="T228" s="1109"/>
    </row>
    <row r="229" spans="3:20" s="187" customFormat="1">
      <c r="C229" s="1506"/>
      <c r="E229" s="1506"/>
      <c r="N229" s="1380"/>
      <c r="O229" s="1381"/>
      <c r="P229" s="1382"/>
      <c r="Q229" s="1383"/>
      <c r="R229" s="1384"/>
      <c r="S229" s="1385"/>
      <c r="T229" s="1109"/>
    </row>
    <row r="230" spans="3:20" s="187" customFormat="1">
      <c r="C230" s="1506"/>
      <c r="E230" s="1506"/>
      <c r="N230" s="1380"/>
      <c r="O230" s="1381"/>
      <c r="P230" s="1382"/>
      <c r="Q230" s="1383"/>
      <c r="R230" s="1384"/>
      <c r="S230" s="1385"/>
      <c r="T230" s="1109"/>
    </row>
    <row r="231" spans="3:20" s="187" customFormat="1">
      <c r="C231" s="1506"/>
      <c r="E231" s="1506"/>
      <c r="N231" s="1380"/>
      <c r="O231" s="1381"/>
      <c r="P231" s="1382"/>
      <c r="Q231" s="1383"/>
      <c r="R231" s="1384"/>
      <c r="S231" s="1385"/>
      <c r="T231" s="1109"/>
    </row>
    <row r="232" spans="3:20" s="187" customFormat="1">
      <c r="C232" s="1506"/>
      <c r="E232" s="1506"/>
      <c r="N232" s="1380"/>
      <c r="O232" s="1381"/>
      <c r="P232" s="1382"/>
      <c r="Q232" s="1383"/>
      <c r="R232" s="1384"/>
      <c r="S232" s="1385"/>
      <c r="T232" s="1109"/>
    </row>
    <row r="233" spans="3:20" s="187" customFormat="1">
      <c r="C233" s="1506"/>
      <c r="E233" s="1506"/>
      <c r="N233" s="1380"/>
      <c r="O233" s="1381"/>
      <c r="P233" s="1382"/>
      <c r="Q233" s="1383"/>
      <c r="R233" s="1384"/>
      <c r="S233" s="1385"/>
      <c r="T233" s="1109"/>
    </row>
    <row r="234" spans="3:20" s="187" customFormat="1">
      <c r="C234" s="1506"/>
      <c r="E234" s="1506"/>
      <c r="N234" s="1380"/>
      <c r="O234" s="1381"/>
      <c r="P234" s="1382"/>
      <c r="Q234" s="1383"/>
      <c r="R234" s="1384"/>
      <c r="S234" s="1385"/>
      <c r="T234" s="1109"/>
    </row>
    <row r="235" spans="3:20" s="187" customFormat="1">
      <c r="C235" s="1506"/>
      <c r="E235" s="1506"/>
      <c r="N235" s="1380"/>
      <c r="O235" s="1381"/>
      <c r="P235" s="1382"/>
      <c r="Q235" s="1383"/>
      <c r="R235" s="1384"/>
      <c r="S235" s="1385"/>
      <c r="T235" s="1109"/>
    </row>
    <row r="236" spans="3:20" s="187" customFormat="1">
      <c r="C236" s="1506"/>
      <c r="E236" s="1506"/>
      <c r="N236" s="1380"/>
      <c r="O236" s="1381"/>
      <c r="P236" s="1382"/>
      <c r="Q236" s="1383"/>
      <c r="R236" s="1384"/>
      <c r="S236" s="1385"/>
      <c r="T236" s="1109"/>
    </row>
    <row r="237" spans="3:20" s="187" customFormat="1">
      <c r="C237" s="1506"/>
      <c r="E237" s="1506"/>
      <c r="N237" s="1380"/>
      <c r="O237" s="1381"/>
      <c r="P237" s="1382"/>
      <c r="Q237" s="1383"/>
      <c r="R237" s="1384"/>
      <c r="S237" s="1385"/>
      <c r="T237" s="1109"/>
    </row>
    <row r="238" spans="3:20" s="187" customFormat="1">
      <c r="C238" s="1506"/>
      <c r="E238" s="1506"/>
      <c r="N238" s="1380"/>
      <c r="O238" s="1381"/>
      <c r="P238" s="1382"/>
      <c r="Q238" s="1383"/>
      <c r="R238" s="1384"/>
      <c r="S238" s="1385"/>
      <c r="T238" s="1109"/>
    </row>
    <row r="239" spans="3:20" s="187" customFormat="1">
      <c r="C239" s="1506"/>
      <c r="E239" s="1506"/>
      <c r="N239" s="1380"/>
      <c r="O239" s="1381"/>
      <c r="P239" s="1382"/>
      <c r="Q239" s="1383"/>
      <c r="R239" s="1384"/>
      <c r="S239" s="1385"/>
      <c r="T239" s="1109"/>
    </row>
    <row r="240" spans="3:20" s="187" customFormat="1">
      <c r="C240" s="1506"/>
      <c r="E240" s="1506"/>
      <c r="N240" s="1380"/>
      <c r="O240" s="1381"/>
      <c r="P240" s="1382"/>
      <c r="Q240" s="1383"/>
      <c r="R240" s="1384"/>
      <c r="S240" s="1385"/>
      <c r="T240" s="1109"/>
    </row>
    <row r="241" spans="3:20" s="187" customFormat="1">
      <c r="C241" s="1506"/>
      <c r="E241" s="1506"/>
      <c r="N241" s="1380"/>
      <c r="O241" s="1381"/>
      <c r="P241" s="1382"/>
      <c r="Q241" s="1383"/>
      <c r="R241" s="1384"/>
      <c r="S241" s="1385"/>
      <c r="T241" s="1109"/>
    </row>
    <row r="242" spans="3:20" s="187" customFormat="1">
      <c r="C242" s="1506"/>
      <c r="E242" s="1506"/>
      <c r="N242" s="1380"/>
      <c r="O242" s="1381"/>
      <c r="P242" s="1382"/>
      <c r="Q242" s="1383"/>
      <c r="R242" s="1384"/>
      <c r="S242" s="1385"/>
      <c r="T242" s="1109"/>
    </row>
    <row r="243" spans="3:20" s="187" customFormat="1">
      <c r="C243" s="1506"/>
      <c r="E243" s="1506"/>
      <c r="N243" s="1380"/>
      <c r="O243" s="1381"/>
      <c r="P243" s="1382"/>
      <c r="Q243" s="1383"/>
      <c r="R243" s="1384"/>
      <c r="S243" s="1385"/>
      <c r="T243" s="1109"/>
    </row>
    <row r="244" spans="3:20" s="187" customFormat="1">
      <c r="C244" s="1506"/>
      <c r="E244" s="1506"/>
      <c r="N244" s="1380"/>
      <c r="O244" s="1381"/>
      <c r="P244" s="1382"/>
      <c r="Q244" s="1383"/>
      <c r="R244" s="1384"/>
      <c r="S244" s="1385"/>
      <c r="T244" s="1109"/>
    </row>
    <row r="245" spans="3:20" s="187" customFormat="1">
      <c r="C245" s="1506"/>
      <c r="E245" s="1506"/>
      <c r="N245" s="1380"/>
      <c r="O245" s="1381"/>
      <c r="P245" s="1382"/>
      <c r="Q245" s="1383"/>
      <c r="R245" s="1384"/>
      <c r="S245" s="1385"/>
      <c r="T245" s="1109"/>
    </row>
    <row r="246" spans="3:20" s="187" customFormat="1">
      <c r="C246" s="1506"/>
      <c r="E246" s="1506"/>
      <c r="N246" s="1380"/>
      <c r="O246" s="1381"/>
      <c r="P246" s="1382"/>
      <c r="Q246" s="1383"/>
      <c r="R246" s="1384"/>
      <c r="S246" s="1385"/>
      <c r="T246" s="1109"/>
    </row>
    <row r="247" spans="3:20" s="187" customFormat="1">
      <c r="C247" s="1506"/>
      <c r="E247" s="1506"/>
      <c r="N247" s="1380"/>
      <c r="O247" s="1381"/>
      <c r="P247" s="1382"/>
      <c r="Q247" s="1383"/>
      <c r="R247" s="1384"/>
      <c r="S247" s="1385"/>
      <c r="T247" s="1109"/>
    </row>
    <row r="248" spans="3:20" s="187" customFormat="1">
      <c r="C248" s="1506"/>
      <c r="E248" s="1506"/>
      <c r="N248" s="1380"/>
      <c r="O248" s="1381"/>
      <c r="P248" s="1382"/>
      <c r="Q248" s="1383"/>
      <c r="R248" s="1384"/>
      <c r="S248" s="1385"/>
      <c r="T248" s="1109"/>
    </row>
    <row r="249" spans="3:20" s="187" customFormat="1">
      <c r="C249" s="1506"/>
      <c r="E249" s="1506"/>
      <c r="N249" s="1380"/>
      <c r="O249" s="1381"/>
      <c r="P249" s="1382"/>
      <c r="Q249" s="1383"/>
      <c r="R249" s="1384"/>
      <c r="S249" s="1385"/>
      <c r="T249" s="1109"/>
    </row>
    <row r="250" spans="3:20" s="187" customFormat="1">
      <c r="C250" s="1506"/>
      <c r="E250" s="1506"/>
      <c r="N250" s="1380"/>
      <c r="O250" s="1381"/>
      <c r="P250" s="1382"/>
      <c r="Q250" s="1383"/>
      <c r="R250" s="1384"/>
      <c r="S250" s="1385"/>
      <c r="T250" s="1109"/>
    </row>
    <row r="251" spans="3:20" s="187" customFormat="1">
      <c r="C251" s="1506"/>
      <c r="E251" s="1506"/>
      <c r="N251" s="1380"/>
      <c r="O251" s="1381"/>
      <c r="P251" s="1382"/>
      <c r="Q251" s="1383"/>
      <c r="R251" s="1384"/>
      <c r="S251" s="1385"/>
      <c r="T251" s="1109"/>
    </row>
    <row r="252" spans="3:20" s="187" customFormat="1">
      <c r="C252" s="1506"/>
      <c r="E252" s="1506"/>
      <c r="N252" s="1380"/>
      <c r="O252" s="1381"/>
      <c r="P252" s="1382"/>
      <c r="Q252" s="1383"/>
      <c r="R252" s="1384"/>
      <c r="S252" s="1385"/>
      <c r="T252" s="1109"/>
    </row>
    <row r="253" spans="3:20" s="187" customFormat="1">
      <c r="C253" s="1506"/>
      <c r="E253" s="1506"/>
      <c r="N253" s="1380"/>
      <c r="O253" s="1381"/>
      <c r="P253" s="1382"/>
      <c r="Q253" s="1383"/>
      <c r="R253" s="1384"/>
      <c r="S253" s="1385"/>
      <c r="T253" s="1109"/>
    </row>
    <row r="254" spans="3:20" s="187" customFormat="1">
      <c r="C254" s="1506"/>
      <c r="E254" s="1506"/>
      <c r="N254" s="1380"/>
      <c r="O254" s="1381"/>
      <c r="P254" s="1382"/>
      <c r="Q254" s="1383"/>
      <c r="R254" s="1384"/>
      <c r="S254" s="1385"/>
      <c r="T254" s="1109"/>
    </row>
    <row r="255" spans="3:20" s="187" customFormat="1">
      <c r="C255" s="1506"/>
      <c r="E255" s="1506"/>
      <c r="N255" s="1380"/>
      <c r="O255" s="1381"/>
      <c r="P255" s="1382"/>
      <c r="Q255" s="1383"/>
      <c r="R255" s="1384"/>
      <c r="S255" s="1385"/>
      <c r="T255" s="1109"/>
    </row>
    <row r="256" spans="3:20" s="187" customFormat="1">
      <c r="C256" s="1506"/>
      <c r="E256" s="1506"/>
      <c r="N256" s="1380"/>
      <c r="O256" s="1381"/>
      <c r="P256" s="1382"/>
      <c r="Q256" s="1383"/>
      <c r="R256" s="1384"/>
      <c r="S256" s="1385"/>
      <c r="T256" s="1109"/>
    </row>
    <row r="257" spans="3:20" s="187" customFormat="1">
      <c r="C257" s="1506"/>
      <c r="E257" s="1506"/>
      <c r="N257" s="1380"/>
      <c r="O257" s="1381"/>
      <c r="P257" s="1382"/>
      <c r="Q257" s="1383"/>
      <c r="R257" s="1384"/>
      <c r="S257" s="1385"/>
      <c r="T257" s="1109"/>
    </row>
    <row r="258" spans="3:20" s="187" customFormat="1">
      <c r="C258" s="1506"/>
      <c r="E258" s="1506"/>
      <c r="N258" s="1380"/>
      <c r="O258" s="1381"/>
      <c r="P258" s="1382"/>
      <c r="Q258" s="1383"/>
      <c r="R258" s="1384"/>
      <c r="S258" s="1385"/>
      <c r="T258" s="1109"/>
    </row>
    <row r="259" spans="3:20" s="187" customFormat="1">
      <c r="C259" s="1506"/>
      <c r="E259" s="1506"/>
      <c r="N259" s="1380"/>
      <c r="O259" s="1381"/>
      <c r="P259" s="1382"/>
      <c r="Q259" s="1383"/>
      <c r="R259" s="1384"/>
      <c r="S259" s="1385"/>
      <c r="T259" s="1109"/>
    </row>
    <row r="260" spans="3:20" s="187" customFormat="1">
      <c r="C260" s="1506"/>
      <c r="E260" s="1506"/>
      <c r="N260" s="1380"/>
      <c r="O260" s="1381"/>
      <c r="P260" s="1382"/>
      <c r="Q260" s="1383"/>
      <c r="R260" s="1384"/>
      <c r="S260" s="1385"/>
      <c r="T260" s="1109"/>
    </row>
    <row r="261" spans="3:20" s="187" customFormat="1">
      <c r="C261" s="1506"/>
      <c r="E261" s="1506"/>
      <c r="N261" s="1380"/>
      <c r="O261" s="1381"/>
      <c r="P261" s="1382"/>
      <c r="Q261" s="1383"/>
      <c r="R261" s="1384"/>
      <c r="S261" s="1385"/>
      <c r="T261" s="1109"/>
    </row>
    <row r="262" spans="3:20" s="187" customFormat="1">
      <c r="C262" s="1506"/>
      <c r="E262" s="1506"/>
      <c r="N262" s="1380"/>
      <c r="O262" s="1381"/>
      <c r="P262" s="1382"/>
      <c r="Q262" s="1383"/>
      <c r="R262" s="1384"/>
      <c r="S262" s="1385"/>
      <c r="T262" s="1109"/>
    </row>
    <row r="263" spans="3:20" s="187" customFormat="1">
      <c r="C263" s="1506"/>
      <c r="E263" s="1506"/>
      <c r="N263" s="1380"/>
      <c r="O263" s="1381"/>
      <c r="P263" s="1382"/>
      <c r="Q263" s="1383"/>
      <c r="R263" s="1384"/>
      <c r="S263" s="1385"/>
      <c r="T263" s="1109"/>
    </row>
    <row r="264" spans="3:20" s="187" customFormat="1">
      <c r="C264" s="1506"/>
      <c r="E264" s="1506"/>
      <c r="N264" s="1380"/>
      <c r="O264" s="1381"/>
      <c r="P264" s="1382"/>
      <c r="Q264" s="1383"/>
      <c r="R264" s="1384"/>
      <c r="S264" s="1385"/>
      <c r="T264" s="1109"/>
    </row>
    <row r="265" spans="3:20" s="187" customFormat="1">
      <c r="C265" s="1506"/>
      <c r="E265" s="1506"/>
      <c r="N265" s="1380"/>
      <c r="O265" s="1381"/>
      <c r="P265" s="1382"/>
      <c r="Q265" s="1383"/>
      <c r="R265" s="1384"/>
      <c r="S265" s="1385"/>
      <c r="T265" s="1109"/>
    </row>
    <row r="266" spans="3:20" s="187" customFormat="1">
      <c r="C266" s="1506"/>
      <c r="E266" s="1506"/>
      <c r="N266" s="1380"/>
      <c r="O266" s="1381"/>
      <c r="P266" s="1382"/>
      <c r="Q266" s="1383"/>
      <c r="R266" s="1384"/>
      <c r="S266" s="1385"/>
      <c r="T266" s="1109"/>
    </row>
    <row r="267" spans="3:20" s="187" customFormat="1">
      <c r="C267" s="1506"/>
      <c r="E267" s="1506"/>
      <c r="N267" s="1380"/>
      <c r="O267" s="1381"/>
      <c r="P267" s="1382"/>
      <c r="Q267" s="1383"/>
      <c r="R267" s="1384"/>
      <c r="S267" s="1385"/>
      <c r="T267" s="1109"/>
    </row>
    <row r="268" spans="3:20" s="187" customFormat="1">
      <c r="C268" s="1506"/>
      <c r="E268" s="1506"/>
      <c r="N268" s="1380"/>
      <c r="O268" s="1381"/>
      <c r="P268" s="1382"/>
      <c r="Q268" s="1383"/>
      <c r="R268" s="1384"/>
      <c r="S268" s="1385"/>
      <c r="T268" s="1109"/>
    </row>
    <row r="269" spans="3:20" s="187" customFormat="1">
      <c r="C269" s="1506"/>
      <c r="E269" s="1506"/>
      <c r="N269" s="1380"/>
      <c r="O269" s="1381"/>
      <c r="P269" s="1382"/>
      <c r="Q269" s="1383"/>
      <c r="R269" s="1384"/>
      <c r="S269" s="1385"/>
      <c r="T269" s="1109"/>
    </row>
    <row r="270" spans="3:20" s="187" customFormat="1">
      <c r="C270" s="1506"/>
      <c r="E270" s="1506"/>
      <c r="N270" s="1380"/>
      <c r="O270" s="1381"/>
      <c r="P270" s="1382"/>
      <c r="Q270" s="1383"/>
      <c r="R270" s="1384"/>
      <c r="S270" s="1385"/>
      <c r="T270" s="1109"/>
    </row>
    <row r="271" spans="3:20" s="187" customFormat="1">
      <c r="C271" s="1506"/>
      <c r="E271" s="1506"/>
      <c r="N271" s="1380"/>
      <c r="O271" s="1381"/>
      <c r="P271" s="1382"/>
      <c r="Q271" s="1383"/>
      <c r="R271" s="1384"/>
      <c r="S271" s="1385"/>
      <c r="T271" s="1109"/>
    </row>
    <row r="272" spans="3:20">
      <c r="N272" s="1380"/>
      <c r="O272" s="1381"/>
      <c r="P272" s="1382"/>
      <c r="Q272" s="1383"/>
      <c r="R272" s="1384"/>
      <c r="S272" s="1385"/>
      <c r="T272" s="1109"/>
    </row>
    <row r="273" spans="14:20">
      <c r="N273" s="1380"/>
      <c r="O273" s="1381"/>
      <c r="P273" s="1382"/>
      <c r="Q273" s="1383"/>
      <c r="R273" s="1384"/>
      <c r="S273" s="1385"/>
      <c r="T273" s="1109"/>
    </row>
    <row r="274" spans="14:20">
      <c r="N274" s="1380"/>
      <c r="O274" s="1381"/>
      <c r="P274" s="1382"/>
      <c r="Q274" s="1383"/>
      <c r="R274" s="1384"/>
      <c r="S274" s="1385"/>
      <c r="T274" s="1109"/>
    </row>
    <row r="275" spans="14:20">
      <c r="N275" s="1380"/>
      <c r="O275" s="1381"/>
      <c r="P275" s="1382"/>
      <c r="Q275" s="1383"/>
      <c r="R275" s="1384"/>
      <c r="S275" s="1385"/>
      <c r="T275" s="1109"/>
    </row>
    <row r="276" spans="14:20">
      <c r="N276" s="1380"/>
      <c r="O276" s="1381"/>
      <c r="P276" s="1382"/>
      <c r="Q276" s="1383"/>
      <c r="R276" s="1384"/>
      <c r="S276" s="1385"/>
      <c r="T276" s="1109"/>
    </row>
    <row r="277" spans="14:20">
      <c r="N277" s="1380"/>
      <c r="O277" s="1381"/>
      <c r="P277" s="1382"/>
      <c r="Q277" s="1383"/>
      <c r="R277" s="1384"/>
      <c r="S277" s="1385"/>
      <c r="T277" s="1109"/>
    </row>
    <row r="278" spans="14:20">
      <c r="N278" s="1380"/>
      <c r="O278" s="1381"/>
      <c r="P278" s="1382"/>
      <c r="Q278" s="1383"/>
      <c r="R278" s="1384"/>
      <c r="S278" s="1385"/>
      <c r="T278" s="1109"/>
    </row>
    <row r="279" spans="14:20">
      <c r="N279" s="1380"/>
      <c r="O279" s="1381"/>
      <c r="P279" s="1382"/>
      <c r="Q279" s="1383"/>
      <c r="R279" s="1384"/>
      <c r="S279" s="1385"/>
      <c r="T279" s="1109"/>
    </row>
    <row r="280" spans="14:20">
      <c r="N280" s="1380"/>
      <c r="O280" s="1381"/>
      <c r="P280" s="1382"/>
      <c r="Q280" s="1383"/>
      <c r="R280" s="1384"/>
      <c r="S280" s="1385"/>
      <c r="T280" s="1109"/>
    </row>
    <row r="281" spans="14:20">
      <c r="N281" s="1380"/>
      <c r="O281" s="1381"/>
      <c r="P281" s="1382"/>
      <c r="Q281" s="1383"/>
      <c r="R281" s="1384"/>
      <c r="S281" s="1385"/>
      <c r="T281" s="1109"/>
    </row>
    <row r="282" spans="14:20">
      <c r="N282" s="1380"/>
      <c r="O282" s="1381"/>
      <c r="P282" s="1382"/>
      <c r="Q282" s="1383"/>
      <c r="R282" s="1384"/>
      <c r="S282" s="1385"/>
      <c r="T282" s="1109"/>
    </row>
    <row r="283" spans="14:20">
      <c r="N283" s="1380"/>
      <c r="O283" s="1381"/>
      <c r="P283" s="1382"/>
      <c r="Q283" s="1383"/>
      <c r="R283" s="1384"/>
      <c r="S283" s="1385"/>
      <c r="T283" s="1109"/>
    </row>
    <row r="284" spans="14:20">
      <c r="N284" s="1380"/>
      <c r="O284" s="1381"/>
      <c r="P284" s="1382"/>
      <c r="Q284" s="1383"/>
      <c r="R284" s="1384"/>
      <c r="S284" s="1385"/>
      <c r="T284" s="1109"/>
    </row>
    <row r="285" spans="14:20">
      <c r="N285" s="1380"/>
      <c r="O285" s="1381"/>
      <c r="P285" s="1382"/>
      <c r="Q285" s="1383"/>
      <c r="R285" s="1384"/>
      <c r="S285" s="1385"/>
      <c r="T285" s="1109"/>
    </row>
    <row r="286" spans="14:20">
      <c r="N286" s="1380"/>
      <c r="O286" s="1381"/>
      <c r="P286" s="1382"/>
      <c r="Q286" s="1383"/>
      <c r="R286" s="1384"/>
      <c r="S286" s="1385"/>
      <c r="T286" s="1109"/>
    </row>
    <row r="287" spans="14:20">
      <c r="N287" s="1380"/>
      <c r="O287" s="1381"/>
      <c r="P287" s="1382"/>
      <c r="Q287" s="1383"/>
      <c r="R287" s="1384"/>
      <c r="S287" s="1385"/>
      <c r="T287" s="1109"/>
    </row>
    <row r="288" spans="14:20">
      <c r="N288" s="1380"/>
      <c r="O288" s="1381"/>
      <c r="P288" s="1382"/>
      <c r="Q288" s="1383"/>
      <c r="R288" s="1384"/>
      <c r="S288" s="1385"/>
      <c r="T288" s="1109"/>
    </row>
    <row r="289" spans="14:20">
      <c r="N289" s="1380"/>
      <c r="O289" s="1381"/>
      <c r="P289" s="1382"/>
      <c r="Q289" s="1383"/>
      <c r="R289" s="1384"/>
      <c r="S289" s="1385"/>
      <c r="T289" s="1109"/>
    </row>
    <row r="290" spans="14:20">
      <c r="N290" s="1380"/>
      <c r="O290" s="1381"/>
      <c r="P290" s="1382"/>
      <c r="Q290" s="1383"/>
      <c r="R290" s="1384"/>
      <c r="S290" s="1385"/>
      <c r="T290" s="1109"/>
    </row>
    <row r="291" spans="14:20">
      <c r="N291" s="1380"/>
      <c r="O291" s="1381"/>
      <c r="P291" s="1382"/>
      <c r="Q291" s="1383"/>
      <c r="R291" s="1384"/>
      <c r="S291" s="1385"/>
      <c r="T291" s="1109"/>
    </row>
    <row r="292" spans="14:20">
      <c r="N292" s="1380"/>
      <c r="O292" s="1381"/>
      <c r="P292" s="1382"/>
      <c r="Q292" s="1383"/>
      <c r="R292" s="1384"/>
      <c r="S292" s="1385"/>
      <c r="T292" s="1109"/>
    </row>
    <row r="293" spans="14:20">
      <c r="N293" s="1380"/>
      <c r="O293" s="1381"/>
      <c r="P293" s="1382"/>
      <c r="Q293" s="1383"/>
      <c r="R293" s="1384"/>
      <c r="S293" s="1385"/>
      <c r="T293" s="1109"/>
    </row>
    <row r="294" spans="14:20">
      <c r="N294" s="1380"/>
      <c r="O294" s="1381"/>
      <c r="P294" s="1382"/>
      <c r="Q294" s="1383"/>
      <c r="R294" s="1384"/>
      <c r="S294" s="1385"/>
      <c r="T294" s="1109"/>
    </row>
    <row r="295" spans="14:20">
      <c r="N295" s="1380"/>
      <c r="O295" s="1381"/>
      <c r="P295" s="1382"/>
      <c r="Q295" s="1383"/>
      <c r="R295" s="1384"/>
      <c r="S295" s="1385"/>
      <c r="T295" s="1109"/>
    </row>
    <row r="296" spans="14:20">
      <c r="N296" s="1380"/>
      <c r="O296" s="1381"/>
      <c r="P296" s="1382"/>
      <c r="Q296" s="1383"/>
      <c r="R296" s="1384"/>
      <c r="S296" s="1385"/>
      <c r="T296" s="1109"/>
    </row>
    <row r="297" spans="14:20">
      <c r="N297" s="1380"/>
      <c r="O297" s="1381"/>
      <c r="P297" s="1382"/>
      <c r="Q297" s="1383"/>
      <c r="R297" s="1384"/>
      <c r="S297" s="1385"/>
      <c r="T297" s="1109"/>
    </row>
    <row r="298" spans="14:20">
      <c r="N298" s="1380"/>
      <c r="O298" s="1381"/>
      <c r="P298" s="1382"/>
      <c r="Q298" s="1383"/>
      <c r="R298" s="1384"/>
      <c r="S298" s="1385"/>
      <c r="T298" s="1109"/>
    </row>
    <row r="299" spans="14:20">
      <c r="N299" s="1380"/>
      <c r="O299" s="1381"/>
      <c r="P299" s="1382"/>
      <c r="Q299" s="1383"/>
      <c r="R299" s="1384"/>
      <c r="S299" s="1385"/>
      <c r="T299" s="1109"/>
    </row>
    <row r="300" spans="14:20">
      <c r="N300" s="1380"/>
      <c r="O300" s="1381"/>
      <c r="P300" s="1382"/>
      <c r="Q300" s="1383"/>
      <c r="R300" s="1384"/>
      <c r="S300" s="1385"/>
      <c r="T300" s="1109"/>
    </row>
    <row r="301" spans="14:20">
      <c r="N301" s="1380"/>
      <c r="O301" s="1381"/>
      <c r="P301" s="1382"/>
      <c r="Q301" s="1383"/>
      <c r="R301" s="1384"/>
      <c r="S301" s="1385"/>
      <c r="T301" s="1109"/>
    </row>
    <row r="302" spans="14:20">
      <c r="N302" s="1380"/>
      <c r="O302" s="1381"/>
      <c r="P302" s="1382"/>
      <c r="Q302" s="1383"/>
      <c r="R302" s="1384"/>
      <c r="S302" s="1385"/>
      <c r="T302" s="1109"/>
    </row>
    <row r="303" spans="14:20">
      <c r="N303" s="1380"/>
      <c r="O303" s="1381"/>
      <c r="P303" s="1382"/>
      <c r="Q303" s="1383"/>
      <c r="R303" s="1384"/>
      <c r="S303" s="1385"/>
      <c r="T303" s="1109"/>
    </row>
    <row r="304" spans="14:20">
      <c r="N304" s="1380"/>
      <c r="O304" s="1381"/>
      <c r="P304" s="1382"/>
      <c r="Q304" s="1383"/>
      <c r="R304" s="1384"/>
      <c r="S304" s="1385"/>
      <c r="T304" s="1109"/>
    </row>
    <row r="305" spans="14:20">
      <c r="N305" s="1380"/>
      <c r="O305" s="1381"/>
      <c r="P305" s="1382"/>
      <c r="Q305" s="1383"/>
      <c r="R305" s="1384"/>
      <c r="S305" s="1385"/>
      <c r="T305" s="1109"/>
    </row>
    <row r="306" spans="14:20">
      <c r="N306" s="1380"/>
      <c r="O306" s="1381"/>
      <c r="P306" s="1382"/>
      <c r="Q306" s="1383"/>
      <c r="R306" s="1384"/>
      <c r="S306" s="1385"/>
      <c r="T306" s="1109"/>
    </row>
    <row r="307" spans="14:20">
      <c r="N307" s="1380"/>
      <c r="O307" s="1381"/>
      <c r="P307" s="1382"/>
      <c r="Q307" s="1383"/>
      <c r="R307" s="1384"/>
      <c r="S307" s="1385"/>
      <c r="T307" s="1109"/>
    </row>
    <row r="308" spans="14:20">
      <c r="N308" s="1380"/>
      <c r="O308" s="1381"/>
      <c r="P308" s="1382"/>
      <c r="Q308" s="1383"/>
      <c r="R308" s="1384"/>
      <c r="S308" s="1385"/>
      <c r="T308" s="1109"/>
    </row>
    <row r="309" spans="14:20">
      <c r="N309" s="1380"/>
      <c r="O309" s="1381"/>
      <c r="P309" s="1382"/>
      <c r="Q309" s="1383"/>
      <c r="R309" s="1384"/>
      <c r="S309" s="1385"/>
      <c r="T309" s="1109"/>
    </row>
    <row r="310" spans="14:20">
      <c r="N310" s="1380"/>
      <c r="O310" s="1381"/>
      <c r="P310" s="1382"/>
      <c r="Q310" s="1383"/>
      <c r="R310" s="1384"/>
      <c r="S310" s="1385"/>
      <c r="T310" s="1109"/>
    </row>
    <row r="311" spans="14:20">
      <c r="N311" s="1380"/>
      <c r="O311" s="1381"/>
      <c r="P311" s="1382"/>
      <c r="Q311" s="1383"/>
      <c r="R311" s="1384"/>
      <c r="S311" s="1385"/>
      <c r="T311" s="1109"/>
    </row>
    <row r="312" spans="14:20">
      <c r="N312" s="1380"/>
      <c r="O312" s="1381"/>
      <c r="P312" s="1382"/>
      <c r="Q312" s="1383"/>
      <c r="R312" s="1384"/>
      <c r="S312" s="1385"/>
      <c r="T312" s="1109"/>
    </row>
    <row r="313" spans="14:20">
      <c r="N313" s="1380"/>
      <c r="O313" s="1381"/>
      <c r="P313" s="1382"/>
      <c r="Q313" s="1383"/>
      <c r="R313" s="1384"/>
      <c r="S313" s="1385"/>
      <c r="T313" s="1109"/>
    </row>
    <row r="314" spans="14:20">
      <c r="N314" s="1380"/>
      <c r="O314" s="1381"/>
      <c r="P314" s="1382"/>
      <c r="Q314" s="1383"/>
      <c r="R314" s="1384"/>
      <c r="S314" s="1385"/>
      <c r="T314" s="1109"/>
    </row>
    <row r="315" spans="14:20">
      <c r="N315" s="1380"/>
      <c r="O315" s="1381"/>
      <c r="P315" s="1382"/>
      <c r="Q315" s="1383"/>
      <c r="R315" s="1384"/>
      <c r="S315" s="1385"/>
      <c r="T315" s="1109"/>
    </row>
    <row r="316" spans="14:20">
      <c r="N316" s="1380"/>
      <c r="O316" s="1381"/>
      <c r="P316" s="1382"/>
      <c r="Q316" s="1383"/>
      <c r="R316" s="1384"/>
      <c r="S316" s="1385"/>
      <c r="T316" s="1109"/>
    </row>
    <row r="317" spans="14:20">
      <c r="N317" s="1380"/>
      <c r="O317" s="1381"/>
      <c r="P317" s="1382"/>
      <c r="Q317" s="1383"/>
      <c r="R317" s="1384"/>
      <c r="S317" s="1385"/>
      <c r="T317" s="1109"/>
    </row>
    <row r="318" spans="14:20">
      <c r="N318" s="1380"/>
      <c r="O318" s="1381"/>
      <c r="P318" s="1382"/>
      <c r="Q318" s="1383"/>
      <c r="R318" s="1384"/>
      <c r="S318" s="1385"/>
      <c r="T318" s="1109"/>
    </row>
    <row r="319" spans="14:20">
      <c r="N319" s="1380"/>
      <c r="O319" s="1381"/>
      <c r="P319" s="1382"/>
      <c r="Q319" s="1383"/>
      <c r="R319" s="1384"/>
      <c r="S319" s="1385"/>
      <c r="T319" s="1109"/>
    </row>
    <row r="320" spans="14:20">
      <c r="N320" s="1380"/>
      <c r="O320" s="1381"/>
      <c r="P320" s="1382"/>
      <c r="Q320" s="1383"/>
      <c r="R320" s="1384"/>
      <c r="S320" s="1385"/>
      <c r="T320" s="1109"/>
    </row>
    <row r="321" spans="14:20">
      <c r="N321" s="1380"/>
      <c r="O321" s="1381"/>
      <c r="P321" s="1382"/>
      <c r="Q321" s="1383"/>
      <c r="R321" s="1384"/>
      <c r="S321" s="1385"/>
      <c r="T321" s="1109"/>
    </row>
    <row r="322" spans="14:20">
      <c r="N322" s="1380"/>
      <c r="O322" s="1381"/>
      <c r="P322" s="1382"/>
      <c r="Q322" s="1383"/>
      <c r="R322" s="1384"/>
      <c r="S322" s="1385"/>
      <c r="T322" s="1109"/>
    </row>
    <row r="323" spans="14:20">
      <c r="N323" s="1380"/>
      <c r="O323" s="1381"/>
      <c r="P323" s="1382"/>
      <c r="Q323" s="1383"/>
      <c r="R323" s="1384"/>
      <c r="S323" s="1385"/>
      <c r="T323" s="1109"/>
    </row>
    <row r="324" spans="14:20">
      <c r="N324" s="1380"/>
      <c r="O324" s="1381"/>
      <c r="P324" s="1382"/>
      <c r="Q324" s="1383"/>
      <c r="R324" s="1384"/>
      <c r="S324" s="1385"/>
      <c r="T324" s="1109"/>
    </row>
    <row r="325" spans="14:20">
      <c r="N325" s="1380"/>
      <c r="O325" s="1381"/>
      <c r="P325" s="1382"/>
      <c r="Q325" s="1383"/>
      <c r="R325" s="1384"/>
      <c r="S325" s="1385"/>
      <c r="T325" s="1109"/>
    </row>
    <row r="326" spans="14:20">
      <c r="N326" s="1380"/>
      <c r="O326" s="1381"/>
      <c r="P326" s="1382"/>
      <c r="Q326" s="1383"/>
      <c r="R326" s="1384"/>
      <c r="S326" s="1385"/>
      <c r="T326" s="1109"/>
    </row>
    <row r="327" spans="14:20">
      <c r="N327" s="1380"/>
      <c r="O327" s="1381"/>
      <c r="P327" s="1382"/>
      <c r="Q327" s="1383"/>
      <c r="R327" s="1384"/>
      <c r="S327" s="1385"/>
      <c r="T327" s="1109"/>
    </row>
    <row r="328" spans="14:20">
      <c r="N328" s="1380"/>
      <c r="O328" s="1381"/>
      <c r="P328" s="1382"/>
      <c r="Q328" s="1383"/>
      <c r="R328" s="1384"/>
      <c r="S328" s="1385"/>
      <c r="T328" s="1109"/>
    </row>
    <row r="329" spans="14:20">
      <c r="N329" s="1380"/>
      <c r="O329" s="1381"/>
      <c r="P329" s="1382"/>
      <c r="Q329" s="1383"/>
      <c r="R329" s="1384"/>
      <c r="S329" s="1385"/>
      <c r="T329" s="1109"/>
    </row>
    <row r="330" spans="14:20">
      <c r="N330" s="1380"/>
      <c r="O330" s="1381"/>
      <c r="P330" s="1382"/>
      <c r="Q330" s="1383"/>
      <c r="R330" s="1384"/>
      <c r="S330" s="1385"/>
      <c r="T330" s="1109"/>
    </row>
    <row r="331" spans="14:20">
      <c r="N331" s="1380"/>
      <c r="O331" s="1381"/>
      <c r="P331" s="1382"/>
      <c r="Q331" s="1383"/>
      <c r="R331" s="1384"/>
      <c r="S331" s="1385"/>
      <c r="T331" s="1109"/>
    </row>
    <row r="332" spans="14:20">
      <c r="N332" s="1380"/>
      <c r="O332" s="1381"/>
      <c r="P332" s="1382"/>
      <c r="Q332" s="1383"/>
      <c r="R332" s="1384"/>
      <c r="S332" s="1385"/>
      <c r="T332" s="1109"/>
    </row>
    <row r="333" spans="14:20">
      <c r="N333" s="1380"/>
      <c r="O333" s="1381"/>
      <c r="P333" s="1382"/>
      <c r="Q333" s="1383"/>
      <c r="R333" s="1384"/>
      <c r="S333" s="1385"/>
      <c r="T333" s="1109"/>
    </row>
    <row r="334" spans="14:20">
      <c r="N334" s="1380"/>
      <c r="O334" s="1381"/>
      <c r="P334" s="1382"/>
      <c r="Q334" s="1383"/>
      <c r="R334" s="1384"/>
      <c r="S334" s="1385"/>
      <c r="T334" s="1109"/>
    </row>
    <row r="335" spans="14:20">
      <c r="N335" s="1380"/>
      <c r="O335" s="1381"/>
      <c r="P335" s="1382"/>
      <c r="Q335" s="1383"/>
      <c r="R335" s="1384"/>
      <c r="S335" s="1385"/>
      <c r="T335" s="1109"/>
    </row>
    <row r="336" spans="14:20">
      <c r="N336" s="1380"/>
      <c r="O336" s="1381"/>
      <c r="P336" s="1382"/>
      <c r="Q336" s="1383"/>
      <c r="R336" s="1384"/>
      <c r="S336" s="1385"/>
      <c r="T336" s="1109"/>
    </row>
    <row r="337" spans="14:20">
      <c r="N337" s="1380"/>
      <c r="O337" s="1381"/>
      <c r="P337" s="1382"/>
      <c r="Q337" s="1383"/>
      <c r="R337" s="1384"/>
      <c r="S337" s="1385"/>
      <c r="T337" s="1109"/>
    </row>
    <row r="338" spans="14:20">
      <c r="N338" s="1380"/>
      <c r="O338" s="1381"/>
      <c r="P338" s="1382"/>
      <c r="Q338" s="1383"/>
      <c r="R338" s="1384"/>
      <c r="S338" s="1385"/>
      <c r="T338" s="1109"/>
    </row>
    <row r="339" spans="14:20">
      <c r="N339" s="1380"/>
      <c r="O339" s="1381"/>
      <c r="P339" s="1382"/>
      <c r="Q339" s="1383"/>
      <c r="R339" s="1384"/>
      <c r="S339" s="1385"/>
      <c r="T339" s="1109"/>
    </row>
    <row r="340" spans="14:20">
      <c r="N340" s="1380"/>
      <c r="O340" s="1381"/>
      <c r="P340" s="1382"/>
      <c r="Q340" s="1383"/>
      <c r="R340" s="1384"/>
      <c r="S340" s="1385"/>
      <c r="T340" s="1109"/>
    </row>
    <row r="341" spans="14:20">
      <c r="N341" s="1380"/>
      <c r="O341" s="1381"/>
      <c r="P341" s="1382"/>
      <c r="Q341" s="1383"/>
      <c r="R341" s="1384"/>
      <c r="S341" s="1385"/>
      <c r="T341" s="1109"/>
    </row>
    <row r="342" spans="14:20">
      <c r="N342" s="1380"/>
      <c r="O342" s="1381"/>
      <c r="P342" s="1382"/>
      <c r="Q342" s="1383"/>
      <c r="R342" s="1384"/>
      <c r="S342" s="1385"/>
      <c r="T342" s="1109"/>
    </row>
    <row r="343" spans="14:20">
      <c r="N343" s="1380"/>
      <c r="O343" s="1381"/>
      <c r="P343" s="1382"/>
      <c r="Q343" s="1383"/>
      <c r="R343" s="1384"/>
      <c r="S343" s="1385"/>
      <c r="T343" s="1109"/>
    </row>
    <row r="344" spans="14:20">
      <c r="N344" s="1380"/>
      <c r="O344" s="1381"/>
      <c r="P344" s="1382"/>
      <c r="Q344" s="1383"/>
      <c r="R344" s="1384"/>
      <c r="S344" s="1385"/>
      <c r="T344" s="1109"/>
    </row>
    <row r="345" spans="14:20">
      <c r="N345" s="1380"/>
      <c r="O345" s="1381"/>
      <c r="P345" s="1382"/>
      <c r="Q345" s="1383"/>
      <c r="R345" s="1384"/>
      <c r="S345" s="1385"/>
      <c r="T345" s="1109"/>
    </row>
    <row r="346" spans="14:20">
      <c r="N346" s="1380"/>
      <c r="O346" s="1381"/>
      <c r="P346" s="1382"/>
      <c r="Q346" s="1383"/>
      <c r="R346" s="1384"/>
      <c r="S346" s="1385"/>
      <c r="T346" s="1109"/>
    </row>
    <row r="347" spans="14:20">
      <c r="N347" s="1380"/>
      <c r="O347" s="1381"/>
      <c r="P347" s="1382"/>
      <c r="Q347" s="1383"/>
      <c r="R347" s="1384"/>
      <c r="S347" s="1385"/>
      <c r="T347" s="1109"/>
    </row>
    <row r="348" spans="14:20">
      <c r="N348" s="1380"/>
      <c r="O348" s="1381"/>
      <c r="P348" s="1382"/>
      <c r="Q348" s="1383"/>
      <c r="R348" s="1384"/>
      <c r="S348" s="1385"/>
      <c r="T348" s="1109"/>
    </row>
    <row r="349" spans="14:20">
      <c r="N349" s="1380"/>
      <c r="O349" s="1381"/>
      <c r="P349" s="1382"/>
      <c r="Q349" s="1383"/>
      <c r="R349" s="1384"/>
      <c r="S349" s="1385"/>
      <c r="T349" s="1109"/>
    </row>
    <row r="350" spans="14:20">
      <c r="N350" s="1380"/>
      <c r="O350" s="1381"/>
      <c r="P350" s="1382"/>
      <c r="Q350" s="1383"/>
      <c r="R350" s="1384"/>
      <c r="S350" s="1385"/>
      <c r="T350" s="1109"/>
    </row>
    <row r="351" spans="14:20">
      <c r="N351" s="1380"/>
      <c r="O351" s="1381"/>
      <c r="P351" s="1382"/>
      <c r="Q351" s="1383"/>
      <c r="R351" s="1384"/>
      <c r="S351" s="1385"/>
      <c r="T351" s="1109"/>
    </row>
    <row r="352" spans="14:20">
      <c r="N352" s="1380"/>
      <c r="O352" s="1381"/>
      <c r="P352" s="1382"/>
      <c r="Q352" s="1383"/>
      <c r="R352" s="1384"/>
      <c r="S352" s="1385"/>
      <c r="T352" s="1109"/>
    </row>
    <row r="353" spans="14:20">
      <c r="N353" s="1380"/>
      <c r="O353" s="1381"/>
      <c r="P353" s="1382"/>
      <c r="Q353" s="1383"/>
      <c r="R353" s="1384"/>
      <c r="S353" s="1385"/>
      <c r="T353" s="1109"/>
    </row>
    <row r="354" spans="14:20">
      <c r="N354" s="1380"/>
      <c r="O354" s="1381"/>
      <c r="P354" s="1382"/>
      <c r="Q354" s="1383"/>
      <c r="R354" s="1384"/>
      <c r="S354" s="1385"/>
      <c r="T354" s="1109"/>
    </row>
    <row r="355" spans="14:20">
      <c r="N355" s="1380"/>
      <c r="O355" s="1381"/>
      <c r="P355" s="1382"/>
      <c r="Q355" s="1383"/>
      <c r="R355" s="1384"/>
      <c r="S355" s="1385"/>
      <c r="T355" s="1109"/>
    </row>
    <row r="356" spans="14:20">
      <c r="N356" s="1380"/>
      <c r="O356" s="1381"/>
      <c r="P356" s="1382"/>
      <c r="Q356" s="1383"/>
      <c r="R356" s="1384"/>
      <c r="S356" s="1385"/>
      <c r="T356" s="1109"/>
    </row>
    <row r="357" spans="14:20">
      <c r="N357" s="1380"/>
      <c r="O357" s="1381"/>
      <c r="P357" s="1382"/>
      <c r="Q357" s="1383"/>
      <c r="R357" s="1384"/>
      <c r="S357" s="1385"/>
      <c r="T357" s="1109"/>
    </row>
    <row r="358" spans="14:20">
      <c r="N358" s="1380"/>
      <c r="O358" s="1381"/>
      <c r="P358" s="1382"/>
      <c r="Q358" s="1383"/>
      <c r="R358" s="1384"/>
      <c r="S358" s="1385"/>
      <c r="T358" s="1109"/>
    </row>
    <row r="359" spans="14:20">
      <c r="N359" s="1380"/>
      <c r="O359" s="1381"/>
      <c r="P359" s="1382"/>
      <c r="Q359" s="1383"/>
      <c r="R359" s="1384"/>
      <c r="S359" s="1385"/>
      <c r="T359" s="1109"/>
    </row>
    <row r="360" spans="14:20">
      <c r="N360" s="1380"/>
      <c r="O360" s="1381"/>
      <c r="P360" s="1382"/>
      <c r="Q360" s="1383"/>
      <c r="R360" s="1384"/>
      <c r="S360" s="1385"/>
      <c r="T360" s="1109"/>
    </row>
    <row r="361" spans="14:20">
      <c r="N361" s="1380"/>
      <c r="O361" s="1381"/>
      <c r="P361" s="1382"/>
      <c r="Q361" s="1383"/>
      <c r="R361" s="1384"/>
      <c r="S361" s="1385"/>
      <c r="T361" s="1109"/>
    </row>
    <row r="362" spans="14:20">
      <c r="N362" s="1380"/>
      <c r="O362" s="1381"/>
      <c r="P362" s="1382"/>
      <c r="Q362" s="1383"/>
      <c r="R362" s="1384"/>
      <c r="S362" s="1385"/>
      <c r="T362" s="1109"/>
    </row>
    <row r="363" spans="14:20">
      <c r="N363" s="1380"/>
      <c r="O363" s="1381"/>
      <c r="P363" s="1382"/>
      <c r="Q363" s="1383"/>
      <c r="R363" s="1384"/>
      <c r="S363" s="1385"/>
      <c r="T363" s="1109"/>
    </row>
    <row r="364" spans="14:20">
      <c r="N364" s="1380"/>
      <c r="O364" s="1381"/>
      <c r="P364" s="1382"/>
      <c r="Q364" s="1383"/>
      <c r="R364" s="1384"/>
      <c r="S364" s="1385"/>
      <c r="T364" s="1109"/>
    </row>
    <row r="365" spans="14:20">
      <c r="N365" s="1380"/>
      <c r="O365" s="1381"/>
      <c r="P365" s="1382"/>
      <c r="Q365" s="1383"/>
      <c r="R365" s="1384"/>
      <c r="S365" s="1385"/>
      <c r="T365" s="1109"/>
    </row>
    <row r="366" spans="14:20">
      <c r="N366" s="1380"/>
      <c r="O366" s="1381"/>
      <c r="P366" s="1382"/>
      <c r="Q366" s="1383"/>
      <c r="R366" s="1384"/>
      <c r="S366" s="1385"/>
      <c r="T366" s="1109"/>
    </row>
    <row r="367" spans="14:20">
      <c r="N367" s="1380"/>
      <c r="O367" s="1381"/>
      <c r="P367" s="1382"/>
      <c r="Q367" s="1383"/>
      <c r="R367" s="1384"/>
      <c r="S367" s="1385"/>
      <c r="T367" s="1109"/>
    </row>
    <row r="368" spans="14:20">
      <c r="N368" s="1380"/>
      <c r="O368" s="1381"/>
      <c r="P368" s="1382"/>
      <c r="Q368" s="1383"/>
      <c r="R368" s="1384"/>
      <c r="S368" s="1385"/>
      <c r="T368" s="1109"/>
    </row>
    <row r="369" spans="14:20">
      <c r="N369" s="1380"/>
      <c r="O369" s="1381"/>
      <c r="P369" s="1382"/>
      <c r="Q369" s="1383"/>
      <c r="R369" s="1384"/>
      <c r="S369" s="1385"/>
      <c r="T369" s="1109"/>
    </row>
    <row r="370" spans="14:20">
      <c r="N370" s="1380"/>
      <c r="O370" s="1381"/>
      <c r="P370" s="1382"/>
      <c r="Q370" s="1383"/>
      <c r="R370" s="1384"/>
      <c r="S370" s="1385"/>
      <c r="T370" s="1109"/>
    </row>
    <row r="371" spans="14:20">
      <c r="N371" s="1380"/>
      <c r="O371" s="1381"/>
      <c r="P371" s="1382"/>
      <c r="Q371" s="1383"/>
      <c r="R371" s="1384"/>
      <c r="S371" s="1385"/>
      <c r="T371" s="1109"/>
    </row>
    <row r="372" spans="14:20">
      <c r="N372" s="1380"/>
      <c r="O372" s="1381"/>
      <c r="P372" s="1382"/>
      <c r="Q372" s="1383"/>
      <c r="R372" s="1384"/>
      <c r="S372" s="1385"/>
      <c r="T372" s="1109"/>
    </row>
    <row r="373" spans="14:20">
      <c r="N373" s="1380"/>
      <c r="O373" s="1381"/>
      <c r="P373" s="1382"/>
      <c r="Q373" s="1383"/>
      <c r="R373" s="1384"/>
      <c r="S373" s="1385"/>
      <c r="T373" s="1109"/>
    </row>
    <row r="374" spans="14:20">
      <c r="N374" s="1380"/>
      <c r="O374" s="1381"/>
      <c r="P374" s="1382"/>
      <c r="Q374" s="1383"/>
      <c r="R374" s="1384"/>
      <c r="S374" s="1385"/>
      <c r="T374" s="1109"/>
    </row>
    <row r="375" spans="14:20">
      <c r="N375" s="1380"/>
      <c r="O375" s="1381"/>
      <c r="P375" s="1382"/>
      <c r="Q375" s="1383"/>
      <c r="R375" s="1384"/>
      <c r="S375" s="1385"/>
      <c r="T375" s="1109"/>
    </row>
    <row r="376" spans="14:20">
      <c r="N376" s="1380"/>
      <c r="O376" s="1381"/>
      <c r="P376" s="1382"/>
      <c r="Q376" s="1383"/>
      <c r="R376" s="1384"/>
      <c r="S376" s="1385"/>
      <c r="T376" s="1109"/>
    </row>
    <row r="377" spans="14:20">
      <c r="N377" s="1380"/>
      <c r="O377" s="1381"/>
      <c r="P377" s="1382"/>
      <c r="Q377" s="1383"/>
      <c r="R377" s="1384"/>
      <c r="S377" s="1385"/>
      <c r="T377" s="1109"/>
    </row>
    <row r="378" spans="14:20">
      <c r="N378" s="1380"/>
      <c r="O378" s="1381"/>
      <c r="P378" s="1382"/>
      <c r="Q378" s="1383"/>
      <c r="R378" s="1384"/>
      <c r="S378" s="1385"/>
      <c r="T378" s="1109"/>
    </row>
    <row r="379" spans="14:20">
      <c r="N379" s="1380"/>
      <c r="O379" s="1381"/>
      <c r="P379" s="1382"/>
      <c r="Q379" s="1383"/>
      <c r="R379" s="1384"/>
      <c r="S379" s="1385"/>
      <c r="T379" s="1109"/>
    </row>
    <row r="380" spans="14:20">
      <c r="N380" s="1380"/>
      <c r="O380" s="1381"/>
      <c r="P380" s="1382"/>
      <c r="Q380" s="1383"/>
      <c r="R380" s="1384"/>
      <c r="S380" s="1385"/>
      <c r="T380" s="1109"/>
    </row>
    <row r="381" spans="14:20">
      <c r="N381" s="1380"/>
      <c r="O381" s="1381"/>
      <c r="P381" s="1382"/>
      <c r="Q381" s="1383"/>
      <c r="R381" s="1384"/>
      <c r="S381" s="1385"/>
      <c r="T381" s="1109"/>
    </row>
    <row r="382" spans="14:20">
      <c r="N382" s="1380"/>
      <c r="O382" s="1381"/>
      <c r="P382" s="1382"/>
      <c r="Q382" s="1383"/>
      <c r="R382" s="1384"/>
      <c r="S382" s="1385"/>
      <c r="T382" s="1109"/>
    </row>
    <row r="383" spans="14:20">
      <c r="N383" s="1380"/>
      <c r="O383" s="1381"/>
      <c r="P383" s="1382"/>
      <c r="Q383" s="1383"/>
      <c r="R383" s="1384"/>
      <c r="S383" s="1385"/>
      <c r="T383" s="1109"/>
    </row>
    <row r="384" spans="14:20">
      <c r="N384" s="1380"/>
      <c r="O384" s="1381"/>
      <c r="P384" s="1382"/>
      <c r="Q384" s="1383"/>
      <c r="R384" s="1384"/>
      <c r="S384" s="1385"/>
      <c r="T384" s="1109"/>
    </row>
    <row r="385" spans="14:20">
      <c r="N385" s="1380"/>
      <c r="O385" s="1381"/>
      <c r="P385" s="1382"/>
      <c r="Q385" s="1383"/>
      <c r="R385" s="1384"/>
      <c r="S385" s="1385"/>
      <c r="T385" s="1109"/>
    </row>
    <row r="386" spans="14:20">
      <c r="N386" s="1380"/>
      <c r="O386" s="1381"/>
      <c r="P386" s="1382"/>
      <c r="Q386" s="1383"/>
      <c r="R386" s="1384"/>
      <c r="S386" s="1385"/>
      <c r="T386" s="1109"/>
    </row>
    <row r="387" spans="14:20">
      <c r="N387" s="1380"/>
      <c r="O387" s="1381"/>
      <c r="P387" s="1382"/>
      <c r="Q387" s="1383"/>
      <c r="R387" s="1384"/>
      <c r="S387" s="1385"/>
      <c r="T387" s="1109"/>
    </row>
    <row r="388" spans="14:20">
      <c r="N388" s="1380"/>
      <c r="O388" s="1381"/>
      <c r="P388" s="1382"/>
      <c r="Q388" s="1383"/>
      <c r="R388" s="1384"/>
      <c r="S388" s="1385"/>
      <c r="T388" s="1109"/>
    </row>
    <row r="389" spans="14:20">
      <c r="N389" s="1380"/>
      <c r="O389" s="1381"/>
      <c r="P389" s="1382"/>
      <c r="Q389" s="1383"/>
      <c r="R389" s="1384"/>
      <c r="S389" s="1385"/>
      <c r="T389" s="1109"/>
    </row>
    <row r="390" spans="14:20">
      <c r="N390" s="1380"/>
      <c r="O390" s="1381"/>
      <c r="P390" s="1382"/>
      <c r="Q390" s="1383"/>
      <c r="R390" s="1384"/>
      <c r="S390" s="1385"/>
      <c r="T390" s="1109"/>
    </row>
    <row r="391" spans="14:20">
      <c r="N391" s="1380"/>
      <c r="O391" s="1381"/>
      <c r="P391" s="1382"/>
      <c r="Q391" s="1383"/>
      <c r="R391" s="1384"/>
      <c r="S391" s="1385"/>
      <c r="T391" s="1109"/>
    </row>
    <row r="392" spans="14:20">
      <c r="N392" s="1380"/>
      <c r="O392" s="1381"/>
      <c r="P392" s="1382"/>
      <c r="Q392" s="1383"/>
      <c r="R392" s="1384"/>
      <c r="S392" s="1385"/>
      <c r="T392" s="1109"/>
    </row>
    <row r="393" spans="14:20">
      <c r="N393" s="1380"/>
      <c r="O393" s="1381"/>
      <c r="P393" s="1382"/>
      <c r="Q393" s="1383"/>
      <c r="R393" s="1384"/>
      <c r="S393" s="1385"/>
      <c r="T393" s="1109"/>
    </row>
    <row r="394" spans="14:20">
      <c r="N394" s="1380"/>
      <c r="O394" s="1381"/>
      <c r="P394" s="1382"/>
      <c r="Q394" s="1383"/>
      <c r="R394" s="1384"/>
      <c r="S394" s="1385"/>
      <c r="T394" s="1109"/>
    </row>
    <row r="395" spans="14:20">
      <c r="N395" s="1380"/>
      <c r="O395" s="1381"/>
      <c r="P395" s="1382"/>
      <c r="Q395" s="1383"/>
      <c r="R395" s="1384"/>
      <c r="S395" s="1385"/>
      <c r="T395" s="1109"/>
    </row>
    <row r="396" spans="14:20">
      <c r="N396" s="1380"/>
      <c r="O396" s="1381"/>
      <c r="P396" s="1382"/>
      <c r="Q396" s="1383"/>
      <c r="R396" s="1384"/>
      <c r="S396" s="1385"/>
      <c r="T396" s="1109"/>
    </row>
    <row r="397" spans="14:20">
      <c r="N397" s="1380"/>
      <c r="O397" s="1381"/>
      <c r="P397" s="1382"/>
      <c r="Q397" s="1383"/>
      <c r="R397" s="1384"/>
      <c r="S397" s="1385"/>
      <c r="T397" s="1109"/>
    </row>
    <row r="398" spans="14:20">
      <c r="N398" s="1380"/>
      <c r="O398" s="1381"/>
      <c r="P398" s="1382"/>
      <c r="Q398" s="1383"/>
      <c r="R398" s="1384"/>
      <c r="S398" s="1385"/>
      <c r="T398" s="1109"/>
    </row>
    <row r="399" spans="14:20">
      <c r="N399" s="1380"/>
      <c r="O399" s="1381"/>
      <c r="P399" s="1382"/>
      <c r="Q399" s="1383"/>
      <c r="R399" s="1384"/>
      <c r="S399" s="1385"/>
      <c r="T399" s="1109"/>
    </row>
    <row r="400" spans="14:20">
      <c r="N400" s="1380"/>
      <c r="O400" s="1381"/>
      <c r="P400" s="1382"/>
      <c r="Q400" s="1383"/>
      <c r="R400" s="1384"/>
      <c r="S400" s="1385"/>
      <c r="T400" s="1109"/>
    </row>
    <row r="401" spans="14:20">
      <c r="N401" s="1380"/>
      <c r="O401" s="1381"/>
      <c r="P401" s="1382"/>
      <c r="Q401" s="1383"/>
      <c r="R401" s="1384"/>
      <c r="S401" s="1385"/>
      <c r="T401" s="1109"/>
    </row>
    <row r="402" spans="14:20">
      <c r="N402" s="1380"/>
      <c r="O402" s="1381"/>
      <c r="P402" s="1382"/>
      <c r="Q402" s="1383"/>
      <c r="R402" s="1384"/>
      <c r="S402" s="1385"/>
      <c r="T402" s="1109"/>
    </row>
    <row r="403" spans="14:20">
      <c r="N403" s="1380"/>
      <c r="O403" s="1381"/>
      <c r="P403" s="1382"/>
      <c r="Q403" s="1383"/>
      <c r="R403" s="1384"/>
      <c r="S403" s="1385"/>
      <c r="T403" s="1109"/>
    </row>
    <row r="404" spans="14:20">
      <c r="N404" s="1380"/>
      <c r="O404" s="1381"/>
      <c r="P404" s="1382"/>
      <c r="Q404" s="1383"/>
      <c r="R404" s="1384"/>
      <c r="S404" s="1385"/>
      <c r="T404" s="1109"/>
    </row>
    <row r="405" spans="14:20">
      <c r="N405" s="1380"/>
      <c r="O405" s="1381"/>
      <c r="P405" s="1382"/>
      <c r="Q405" s="1383"/>
      <c r="R405" s="1384"/>
      <c r="S405" s="1385"/>
      <c r="T405" s="1109"/>
    </row>
    <row r="406" spans="14:20">
      <c r="N406" s="1380"/>
      <c r="O406" s="1381"/>
      <c r="P406" s="1382"/>
      <c r="Q406" s="1383"/>
      <c r="R406" s="1384"/>
      <c r="S406" s="1385"/>
      <c r="T406" s="1109"/>
    </row>
    <row r="407" spans="14:20">
      <c r="N407" s="1380"/>
      <c r="O407" s="1381"/>
      <c r="P407" s="1382"/>
      <c r="Q407" s="1383"/>
      <c r="R407" s="1384"/>
      <c r="S407" s="1385"/>
      <c r="T407" s="1109"/>
    </row>
    <row r="408" spans="14:20">
      <c r="N408" s="1380"/>
      <c r="O408" s="1381"/>
      <c r="P408" s="1382"/>
      <c r="Q408" s="1383"/>
      <c r="R408" s="1384"/>
      <c r="S408" s="1385"/>
      <c r="T408" s="1109"/>
    </row>
    <row r="409" spans="14:20">
      <c r="N409" s="1380"/>
      <c r="O409" s="1381"/>
      <c r="P409" s="1382"/>
      <c r="Q409" s="1383"/>
      <c r="R409" s="1384"/>
      <c r="S409" s="1385"/>
      <c r="T409" s="1109"/>
    </row>
    <row r="410" spans="14:20">
      <c r="N410" s="1380"/>
      <c r="O410" s="1381"/>
      <c r="P410" s="1382"/>
      <c r="Q410" s="1383"/>
      <c r="R410" s="1384"/>
      <c r="S410" s="1385"/>
      <c r="T410" s="1109"/>
    </row>
    <row r="411" spans="14:20">
      <c r="N411" s="1380"/>
      <c r="O411" s="1381"/>
      <c r="P411" s="1382"/>
      <c r="Q411" s="1383"/>
      <c r="R411" s="1384"/>
      <c r="S411" s="1385"/>
      <c r="T411" s="1109"/>
    </row>
    <row r="412" spans="14:20">
      <c r="N412" s="1380"/>
      <c r="O412" s="1381"/>
      <c r="P412" s="1382"/>
      <c r="Q412" s="1383"/>
      <c r="R412" s="1384"/>
      <c r="S412" s="1385"/>
      <c r="T412" s="1109"/>
    </row>
    <row r="413" spans="14:20">
      <c r="N413" s="1380"/>
      <c r="O413" s="1381"/>
      <c r="P413" s="1382"/>
      <c r="Q413" s="1383"/>
      <c r="R413" s="1384"/>
      <c r="S413" s="1385"/>
      <c r="T413" s="1109"/>
    </row>
    <row r="414" spans="14:20">
      <c r="N414" s="1380"/>
      <c r="O414" s="1381"/>
      <c r="P414" s="1382"/>
      <c r="Q414" s="1383"/>
      <c r="R414" s="1384"/>
      <c r="S414" s="1385"/>
      <c r="T414" s="1109"/>
    </row>
    <row r="415" spans="14:20">
      <c r="N415" s="1380"/>
      <c r="O415" s="1381"/>
      <c r="P415" s="1382"/>
      <c r="Q415" s="1383"/>
      <c r="R415" s="1384"/>
      <c r="S415" s="1385"/>
      <c r="T415" s="1109"/>
    </row>
    <row r="416" spans="14:20">
      <c r="N416" s="1380"/>
      <c r="O416" s="1381"/>
      <c r="P416" s="1382"/>
      <c r="Q416" s="1383"/>
      <c r="R416" s="1384"/>
      <c r="S416" s="1385"/>
      <c r="T416" s="1109"/>
    </row>
    <row r="417" spans="14:20">
      <c r="N417" s="1380"/>
      <c r="O417" s="1381"/>
      <c r="P417" s="1382"/>
      <c r="Q417" s="1383"/>
      <c r="R417" s="1384"/>
      <c r="S417" s="1385"/>
      <c r="T417" s="1109"/>
    </row>
    <row r="418" spans="14:20">
      <c r="N418" s="1380"/>
      <c r="O418" s="1381"/>
      <c r="P418" s="1382"/>
      <c r="Q418" s="1383"/>
      <c r="R418" s="1384"/>
      <c r="S418" s="1385"/>
      <c r="T418" s="1109"/>
    </row>
    <row r="419" spans="14:20">
      <c r="N419" s="1380"/>
      <c r="O419" s="1381"/>
      <c r="P419" s="1382"/>
      <c r="Q419" s="1383"/>
      <c r="R419" s="1384"/>
      <c r="S419" s="1385"/>
      <c r="T419" s="1109"/>
    </row>
    <row r="420" spans="14:20">
      <c r="N420" s="1380"/>
      <c r="O420" s="1381"/>
      <c r="P420" s="1382"/>
      <c r="Q420" s="1383"/>
      <c r="R420" s="1384"/>
      <c r="S420" s="1385"/>
      <c r="T420" s="1109"/>
    </row>
    <row r="421" spans="14:20">
      <c r="N421" s="1380"/>
      <c r="O421" s="1381"/>
      <c r="P421" s="1382"/>
      <c r="Q421" s="1383"/>
      <c r="R421" s="1384"/>
      <c r="S421" s="1385"/>
      <c r="T421" s="1109"/>
    </row>
    <row r="422" spans="14:20">
      <c r="N422" s="1380"/>
      <c r="O422" s="1381"/>
      <c r="P422" s="1382"/>
      <c r="Q422" s="1383"/>
      <c r="R422" s="1384"/>
      <c r="S422" s="1385"/>
      <c r="T422" s="1109"/>
    </row>
    <row r="423" spans="14:20">
      <c r="N423" s="1380"/>
      <c r="O423" s="1381"/>
      <c r="P423" s="1382"/>
      <c r="Q423" s="1383"/>
      <c r="R423" s="1384"/>
      <c r="S423" s="1385"/>
      <c r="T423" s="1109"/>
    </row>
    <row r="424" spans="14:20">
      <c r="N424" s="1380"/>
      <c r="O424" s="1381"/>
      <c r="P424" s="1382"/>
      <c r="Q424" s="1383"/>
      <c r="R424" s="1384"/>
      <c r="S424" s="1385"/>
      <c r="T424" s="1109"/>
    </row>
    <row r="425" spans="14:20">
      <c r="N425" s="1380"/>
      <c r="O425" s="1381"/>
      <c r="P425" s="1382"/>
      <c r="Q425" s="1383"/>
      <c r="R425" s="1384"/>
      <c r="S425" s="1385"/>
      <c r="T425" s="1109"/>
    </row>
    <row r="426" spans="14:20">
      <c r="N426" s="1380"/>
      <c r="O426" s="1381"/>
      <c r="P426" s="1382"/>
      <c r="Q426" s="1383"/>
      <c r="R426" s="1384"/>
      <c r="S426" s="1385"/>
      <c r="T426" s="1109"/>
    </row>
    <row r="427" spans="14:20">
      <c r="N427" s="1380"/>
      <c r="O427" s="1381"/>
      <c r="P427" s="1382"/>
      <c r="Q427" s="1383"/>
      <c r="R427" s="1384"/>
      <c r="S427" s="1385"/>
      <c r="T427" s="1109"/>
    </row>
    <row r="428" spans="14:20">
      <c r="N428" s="1380"/>
      <c r="O428" s="1381"/>
      <c r="P428" s="1382"/>
      <c r="Q428" s="1383"/>
      <c r="R428" s="1384"/>
      <c r="S428" s="1385"/>
      <c r="T428" s="1109"/>
    </row>
    <row r="429" spans="14:20">
      <c r="N429" s="1380"/>
      <c r="O429" s="1381"/>
      <c r="P429" s="1382"/>
      <c r="Q429" s="1383"/>
      <c r="R429" s="1384"/>
      <c r="S429" s="1385"/>
      <c r="T429" s="1109"/>
    </row>
    <row r="430" spans="14:20">
      <c r="N430" s="1380"/>
      <c r="O430" s="1381"/>
      <c r="P430" s="1382"/>
      <c r="Q430" s="1383"/>
      <c r="R430" s="1384"/>
      <c r="S430" s="1385"/>
      <c r="T430" s="1109"/>
    </row>
    <row r="431" spans="14:20">
      <c r="N431" s="1380"/>
      <c r="O431" s="1381"/>
      <c r="P431" s="1382"/>
      <c r="Q431" s="1383"/>
      <c r="R431" s="1384"/>
      <c r="S431" s="1385"/>
      <c r="T431" s="1109"/>
    </row>
    <row r="432" spans="14:20">
      <c r="N432" s="1380"/>
      <c r="O432" s="1381"/>
      <c r="P432" s="1382"/>
      <c r="Q432" s="1383"/>
      <c r="R432" s="1384"/>
      <c r="S432" s="1385"/>
      <c r="T432" s="1109"/>
    </row>
    <row r="433" spans="14:20">
      <c r="N433" s="1380"/>
      <c r="O433" s="1381"/>
      <c r="P433" s="1382"/>
      <c r="Q433" s="1383"/>
      <c r="R433" s="1384"/>
      <c r="S433" s="1385"/>
      <c r="T433" s="1109"/>
    </row>
    <row r="434" spans="14:20">
      <c r="N434" s="1380"/>
      <c r="O434" s="1381"/>
      <c r="P434" s="1382"/>
      <c r="Q434" s="1383"/>
      <c r="R434" s="1384"/>
      <c r="S434" s="1385"/>
      <c r="T434" s="1109"/>
    </row>
    <row r="435" spans="14:20">
      <c r="N435" s="1380"/>
      <c r="O435" s="1381"/>
      <c r="P435" s="1382"/>
      <c r="Q435" s="1383"/>
      <c r="R435" s="1384"/>
      <c r="S435" s="1385"/>
      <c r="T435" s="1109"/>
    </row>
    <row r="436" spans="14:20">
      <c r="N436" s="1380"/>
      <c r="O436" s="1381"/>
      <c r="P436" s="1382"/>
      <c r="Q436" s="1383"/>
      <c r="R436" s="1384"/>
      <c r="S436" s="1385"/>
      <c r="T436" s="1109"/>
    </row>
    <row r="437" spans="14:20">
      <c r="N437" s="1380"/>
      <c r="O437" s="1381"/>
      <c r="P437" s="1382"/>
      <c r="Q437" s="1383"/>
      <c r="R437" s="1384"/>
      <c r="S437" s="1385"/>
      <c r="T437" s="1109"/>
    </row>
    <row r="438" spans="14:20">
      <c r="N438" s="1380"/>
      <c r="O438" s="1381"/>
      <c r="P438" s="1382"/>
      <c r="Q438" s="1383"/>
      <c r="R438" s="1384"/>
      <c r="S438" s="1385"/>
      <c r="T438" s="1109"/>
    </row>
    <row r="439" spans="14:20">
      <c r="N439" s="1380"/>
      <c r="O439" s="1381"/>
      <c r="P439" s="1382"/>
      <c r="Q439" s="1383"/>
      <c r="R439" s="1384"/>
      <c r="S439" s="1385"/>
      <c r="T439" s="1109"/>
    </row>
    <row r="440" spans="14:20">
      <c r="N440" s="1380"/>
      <c r="O440" s="1381"/>
      <c r="P440" s="1382"/>
      <c r="Q440" s="1383"/>
      <c r="R440" s="1384"/>
      <c r="S440" s="1385"/>
      <c r="T440" s="1109"/>
    </row>
    <row r="441" spans="14:20">
      <c r="N441" s="1380"/>
      <c r="O441" s="1381"/>
      <c r="P441" s="1382"/>
      <c r="Q441" s="1383"/>
      <c r="R441" s="1384"/>
      <c r="S441" s="1385"/>
      <c r="T441" s="1109"/>
    </row>
    <row r="442" spans="14:20">
      <c r="N442" s="1380"/>
      <c r="O442" s="1381"/>
      <c r="P442" s="1382"/>
      <c r="Q442" s="1383"/>
      <c r="R442" s="1384"/>
      <c r="S442" s="1385"/>
      <c r="T442" s="1109"/>
    </row>
    <row r="443" spans="14:20">
      <c r="N443" s="1380"/>
      <c r="O443" s="1381"/>
      <c r="P443" s="1382"/>
      <c r="Q443" s="1383"/>
      <c r="R443" s="1384"/>
      <c r="S443" s="1385"/>
      <c r="T443" s="1109"/>
    </row>
    <row r="444" spans="14:20">
      <c r="N444" s="1380"/>
      <c r="O444" s="1381"/>
      <c r="P444" s="1382"/>
      <c r="Q444" s="1383"/>
      <c r="R444" s="1384"/>
      <c r="S444" s="1385"/>
      <c r="T444" s="1109"/>
    </row>
    <row r="445" spans="14:20">
      <c r="N445" s="1380"/>
      <c r="O445" s="1381"/>
      <c r="P445" s="1382"/>
      <c r="Q445" s="1383"/>
      <c r="R445" s="1384"/>
      <c r="S445" s="1385"/>
      <c r="T445" s="1109"/>
    </row>
    <row r="446" spans="14:20">
      <c r="N446" s="1380"/>
      <c r="O446" s="1381"/>
      <c r="P446" s="1382"/>
      <c r="Q446" s="1383"/>
      <c r="R446" s="1384"/>
      <c r="S446" s="1385"/>
      <c r="T446" s="1109"/>
    </row>
    <row r="447" spans="14:20">
      <c r="N447" s="1380"/>
      <c r="O447" s="1381"/>
      <c r="P447" s="1382"/>
      <c r="Q447" s="1383"/>
      <c r="R447" s="1384"/>
      <c r="S447" s="1385"/>
      <c r="T447" s="1109"/>
    </row>
    <row r="448" spans="14:20">
      <c r="N448" s="1380"/>
      <c r="O448" s="1381"/>
      <c r="P448" s="1382"/>
      <c r="Q448" s="1383"/>
      <c r="R448" s="1384"/>
      <c r="S448" s="1385"/>
      <c r="T448" s="1109"/>
    </row>
    <row r="449" spans="14:20">
      <c r="N449" s="1380"/>
      <c r="O449" s="1381"/>
      <c r="P449" s="1382"/>
      <c r="Q449" s="1383"/>
      <c r="R449" s="1384"/>
      <c r="S449" s="1385"/>
      <c r="T449" s="1109"/>
    </row>
    <row r="450" spans="14:20">
      <c r="N450" s="1380"/>
      <c r="O450" s="1381"/>
      <c r="P450" s="1382"/>
      <c r="Q450" s="1383"/>
      <c r="R450" s="1384"/>
      <c r="S450" s="1385"/>
      <c r="T450" s="1109"/>
    </row>
    <row r="451" spans="14:20">
      <c r="N451" s="1380"/>
      <c r="O451" s="1381"/>
      <c r="P451" s="1382"/>
      <c r="Q451" s="1383"/>
      <c r="R451" s="1384"/>
      <c r="S451" s="1385"/>
      <c r="T451" s="1109"/>
    </row>
    <row r="452" spans="14:20">
      <c r="N452" s="1380"/>
      <c r="O452" s="1381"/>
      <c r="P452" s="1382"/>
      <c r="Q452" s="1383"/>
      <c r="R452" s="1384"/>
      <c r="S452" s="1385"/>
      <c r="T452" s="1109"/>
    </row>
    <row r="453" spans="14:20">
      <c r="N453" s="1380"/>
      <c r="O453" s="1381"/>
      <c r="P453" s="1382"/>
      <c r="Q453" s="1383"/>
      <c r="R453" s="1384"/>
      <c r="S453" s="1385"/>
      <c r="T453" s="1109"/>
    </row>
    <row r="454" spans="14:20">
      <c r="N454" s="1380"/>
      <c r="O454" s="1381"/>
      <c r="P454" s="1382"/>
      <c r="Q454" s="1383"/>
      <c r="R454" s="1384"/>
      <c r="S454" s="1385"/>
      <c r="T454" s="1109"/>
    </row>
    <row r="455" spans="14:20">
      <c r="N455" s="1380"/>
      <c r="O455" s="1381"/>
      <c r="P455" s="1382"/>
      <c r="Q455" s="1383"/>
      <c r="R455" s="1384"/>
      <c r="S455" s="1385"/>
      <c r="T455" s="1109"/>
    </row>
    <row r="456" spans="14:20">
      <c r="N456" s="1380"/>
      <c r="O456" s="1381"/>
      <c r="P456" s="1382"/>
      <c r="Q456" s="1383"/>
      <c r="R456" s="1384"/>
      <c r="S456" s="1385"/>
      <c r="T456" s="1109"/>
    </row>
    <row r="457" spans="14:20">
      <c r="N457" s="1380"/>
      <c r="O457" s="1381"/>
      <c r="P457" s="1382"/>
      <c r="Q457" s="1383"/>
      <c r="R457" s="1384"/>
      <c r="S457" s="1385"/>
      <c r="T457" s="1109"/>
    </row>
    <row r="458" spans="14:20">
      <c r="N458" s="1380"/>
      <c r="O458" s="1381"/>
      <c r="P458" s="1382"/>
      <c r="Q458" s="1383"/>
      <c r="R458" s="1384"/>
      <c r="S458" s="1385"/>
      <c r="T458" s="1109"/>
    </row>
    <row r="459" spans="14:20">
      <c r="N459" s="1380"/>
      <c r="O459" s="1381"/>
      <c r="P459" s="1382"/>
      <c r="Q459" s="1383"/>
      <c r="R459" s="1384"/>
      <c r="S459" s="1385"/>
      <c r="T459" s="1109"/>
    </row>
    <row r="460" spans="14:20">
      <c r="N460" s="1380"/>
      <c r="O460" s="1381"/>
      <c r="P460" s="1382"/>
      <c r="Q460" s="1383"/>
      <c r="R460" s="1384"/>
      <c r="S460" s="1385"/>
      <c r="T460" s="1109"/>
    </row>
    <row r="461" spans="14:20">
      <c r="N461" s="1380"/>
      <c r="O461" s="1381"/>
      <c r="P461" s="1382"/>
      <c r="Q461" s="1383"/>
      <c r="R461" s="1384"/>
      <c r="S461" s="1385"/>
      <c r="T461" s="1109"/>
    </row>
    <row r="462" spans="14:20">
      <c r="N462" s="1380"/>
      <c r="O462" s="1381"/>
      <c r="P462" s="1382"/>
      <c r="Q462" s="1383"/>
      <c r="R462" s="1384"/>
      <c r="S462" s="1385"/>
      <c r="T462" s="1109"/>
    </row>
    <row r="463" spans="14:20">
      <c r="N463" s="1380"/>
      <c r="O463" s="1381"/>
      <c r="P463" s="1382"/>
      <c r="Q463" s="1383"/>
      <c r="R463" s="1384"/>
      <c r="S463" s="1385"/>
      <c r="T463" s="1109"/>
    </row>
    <row r="464" spans="14:20">
      <c r="N464" s="1380"/>
      <c r="O464" s="1381"/>
      <c r="P464" s="1382"/>
      <c r="Q464" s="1383"/>
      <c r="R464" s="1384"/>
      <c r="S464" s="1385"/>
      <c r="T464" s="1109"/>
    </row>
    <row r="465" spans="14:20">
      <c r="N465" s="1380"/>
      <c r="O465" s="1381"/>
      <c r="P465" s="1382"/>
      <c r="Q465" s="1383"/>
      <c r="R465" s="1384"/>
      <c r="S465" s="1385"/>
      <c r="T465" s="1109"/>
    </row>
    <row r="466" spans="14:20">
      <c r="N466" s="1380"/>
      <c r="O466" s="1381"/>
      <c r="P466" s="1382"/>
      <c r="Q466" s="1383"/>
      <c r="R466" s="1384"/>
      <c r="S466" s="1385"/>
      <c r="T466" s="1109"/>
    </row>
    <row r="467" spans="14:20">
      <c r="N467" s="1380"/>
      <c r="O467" s="1381"/>
      <c r="P467" s="1382"/>
      <c r="Q467" s="1383"/>
      <c r="R467" s="1384"/>
      <c r="S467" s="1385"/>
      <c r="T467" s="1109"/>
    </row>
    <row r="468" spans="14:20">
      <c r="N468" s="1380"/>
      <c r="O468" s="1381"/>
      <c r="P468" s="1382"/>
      <c r="Q468" s="1383"/>
      <c r="R468" s="1384"/>
      <c r="S468" s="1385"/>
      <c r="T468" s="1109"/>
    </row>
    <row r="469" spans="14:20">
      <c r="N469" s="1380"/>
      <c r="O469" s="1381"/>
      <c r="P469" s="1382"/>
      <c r="Q469" s="1383"/>
      <c r="R469" s="1384"/>
      <c r="S469" s="1385"/>
      <c r="T469" s="1109"/>
    </row>
    <row r="470" spans="14:20">
      <c r="N470" s="1380"/>
      <c r="O470" s="1381"/>
      <c r="P470" s="1382"/>
      <c r="Q470" s="1383"/>
      <c r="R470" s="1384"/>
      <c r="S470" s="1385"/>
      <c r="T470" s="1109"/>
    </row>
    <row r="471" spans="14:20">
      <c r="N471" s="1380"/>
      <c r="O471" s="1381"/>
      <c r="P471" s="1382"/>
      <c r="Q471" s="1383"/>
      <c r="R471" s="1384"/>
      <c r="S471" s="1385"/>
      <c r="T471" s="1109"/>
    </row>
    <row r="472" spans="14:20">
      <c r="N472" s="1380"/>
      <c r="O472" s="1381"/>
      <c r="P472" s="1382"/>
      <c r="Q472" s="1383"/>
      <c r="R472" s="1384"/>
      <c r="S472" s="1385"/>
      <c r="T472" s="1109"/>
    </row>
    <row r="473" spans="14:20">
      <c r="N473" s="1380"/>
      <c r="O473" s="1381"/>
      <c r="P473" s="1382"/>
      <c r="Q473" s="1383"/>
      <c r="R473" s="1384"/>
      <c r="S473" s="1385"/>
      <c r="T473" s="1109"/>
    </row>
    <row r="474" spans="14:20">
      <c r="N474" s="1380"/>
      <c r="O474" s="1381"/>
      <c r="P474" s="1382"/>
      <c r="Q474" s="1383"/>
      <c r="R474" s="1384"/>
      <c r="S474" s="1385"/>
      <c r="T474" s="1109"/>
    </row>
    <row r="475" spans="14:20">
      <c r="N475" s="1380"/>
      <c r="O475" s="1381"/>
      <c r="P475" s="1382"/>
      <c r="Q475" s="1383"/>
      <c r="R475" s="1384"/>
      <c r="S475" s="1385"/>
      <c r="T475" s="1109"/>
    </row>
    <row r="476" spans="14:20">
      <c r="N476" s="1380"/>
      <c r="O476" s="1381"/>
      <c r="P476" s="1382"/>
      <c r="Q476" s="1383"/>
      <c r="R476" s="1384"/>
      <c r="S476" s="1385"/>
      <c r="T476" s="1109"/>
    </row>
    <row r="477" spans="14:20">
      <c r="N477" s="1380"/>
      <c r="O477" s="1381"/>
      <c r="P477" s="1382"/>
      <c r="Q477" s="1383"/>
      <c r="R477" s="1384"/>
      <c r="S477" s="1385"/>
      <c r="T477" s="1109"/>
    </row>
    <row r="478" spans="14:20">
      <c r="N478" s="1380"/>
      <c r="O478" s="1381"/>
      <c r="P478" s="1382"/>
      <c r="Q478" s="1383"/>
      <c r="R478" s="1384"/>
      <c r="S478" s="1385"/>
      <c r="T478" s="1109"/>
    </row>
    <row r="479" spans="14:20">
      <c r="N479" s="1380"/>
      <c r="O479" s="1381"/>
      <c r="P479" s="1382"/>
      <c r="Q479" s="1383"/>
      <c r="R479" s="1384"/>
      <c r="S479" s="1385"/>
      <c r="T479" s="1109"/>
    </row>
    <row r="480" spans="14:20">
      <c r="N480" s="1380"/>
      <c r="O480" s="1381"/>
      <c r="P480" s="1382"/>
      <c r="Q480" s="1383"/>
      <c r="R480" s="1384"/>
      <c r="S480" s="1385"/>
      <c r="T480" s="1109"/>
    </row>
    <row r="481" spans="14:20">
      <c r="N481" s="1380"/>
      <c r="O481" s="1381"/>
      <c r="P481" s="1382"/>
      <c r="Q481" s="1383"/>
      <c r="R481" s="1384"/>
      <c r="S481" s="1385"/>
      <c r="T481" s="1109"/>
    </row>
    <row r="482" spans="14:20">
      <c r="N482" s="1380"/>
      <c r="O482" s="1381"/>
      <c r="P482" s="1382"/>
      <c r="Q482" s="1383"/>
      <c r="R482" s="1384"/>
      <c r="S482" s="1385"/>
      <c r="T482" s="1109"/>
    </row>
    <row r="483" spans="14:20">
      <c r="N483" s="1380"/>
      <c r="O483" s="1381"/>
      <c r="P483" s="1382"/>
      <c r="Q483" s="1383"/>
      <c r="R483" s="1384"/>
      <c r="S483" s="1385"/>
      <c r="T483" s="1109"/>
    </row>
    <row r="484" spans="14:20">
      <c r="N484" s="1380"/>
      <c r="O484" s="1381"/>
      <c r="P484" s="1382"/>
      <c r="Q484" s="1383"/>
      <c r="R484" s="1384"/>
      <c r="S484" s="1385"/>
      <c r="T484" s="1109"/>
    </row>
    <row r="485" spans="14:20">
      <c r="N485" s="1380"/>
      <c r="O485" s="1381"/>
      <c r="P485" s="1382"/>
      <c r="Q485" s="1383"/>
      <c r="R485" s="1384"/>
      <c r="S485" s="1385"/>
      <c r="T485" s="1109"/>
    </row>
    <row r="486" spans="14:20">
      <c r="N486" s="1380"/>
      <c r="O486" s="1381"/>
      <c r="P486" s="1382"/>
      <c r="Q486" s="1383"/>
      <c r="R486" s="1384"/>
      <c r="S486" s="1385"/>
      <c r="T486" s="1109"/>
    </row>
    <row r="487" spans="14:20">
      <c r="N487" s="1380"/>
      <c r="O487" s="1381"/>
      <c r="P487" s="1382"/>
      <c r="Q487" s="1383"/>
      <c r="R487" s="1384"/>
      <c r="S487" s="1385"/>
      <c r="T487" s="1109"/>
    </row>
    <row r="488" spans="14:20">
      <c r="N488" s="1380"/>
      <c r="O488" s="1381"/>
      <c r="P488" s="1382"/>
      <c r="Q488" s="1383"/>
      <c r="R488" s="1384"/>
      <c r="S488" s="1385"/>
      <c r="T488" s="1109"/>
    </row>
    <row r="489" spans="14:20">
      <c r="N489" s="1380"/>
      <c r="O489" s="1381"/>
      <c r="P489" s="1382"/>
      <c r="Q489" s="1383"/>
      <c r="R489" s="1384"/>
      <c r="S489" s="1385"/>
      <c r="T489" s="1109"/>
    </row>
    <row r="490" spans="14:20">
      <c r="N490" s="1380"/>
      <c r="O490" s="1381"/>
      <c r="P490" s="1382"/>
      <c r="Q490" s="1383"/>
      <c r="R490" s="1384"/>
      <c r="S490" s="1385"/>
      <c r="T490" s="1109"/>
    </row>
    <row r="491" spans="14:20">
      <c r="N491" s="1380"/>
      <c r="O491" s="1381"/>
      <c r="P491" s="1382"/>
      <c r="Q491" s="1383"/>
      <c r="R491" s="1384"/>
      <c r="S491" s="1385"/>
      <c r="T491" s="1109"/>
    </row>
    <row r="492" spans="14:20">
      <c r="N492" s="1380"/>
      <c r="O492" s="1381"/>
      <c r="P492" s="1382"/>
      <c r="Q492" s="1383"/>
      <c r="R492" s="1384"/>
      <c r="S492" s="1385"/>
      <c r="T492" s="1109"/>
    </row>
    <row r="493" spans="14:20">
      <c r="N493" s="1380"/>
      <c r="O493" s="1381"/>
      <c r="P493" s="1382"/>
      <c r="Q493" s="1383"/>
      <c r="R493" s="1384"/>
      <c r="S493" s="1385"/>
      <c r="T493" s="1109"/>
    </row>
    <row r="494" spans="14:20">
      <c r="N494" s="1380"/>
      <c r="O494" s="1381"/>
      <c r="P494" s="1382"/>
      <c r="Q494" s="1383"/>
      <c r="R494" s="1384"/>
      <c r="S494" s="1385"/>
      <c r="T494" s="1109"/>
    </row>
    <row r="495" spans="14:20">
      <c r="N495" s="1380"/>
      <c r="O495" s="1381"/>
      <c r="P495" s="1382"/>
      <c r="Q495" s="1383"/>
      <c r="R495" s="1384"/>
      <c r="S495" s="1385"/>
      <c r="T495" s="1109"/>
    </row>
    <row r="496" spans="14:20">
      <c r="N496" s="1380"/>
      <c r="O496" s="1381"/>
      <c r="P496" s="1382"/>
      <c r="Q496" s="1383"/>
      <c r="R496" s="1384"/>
      <c r="S496" s="1385"/>
      <c r="T496" s="1109"/>
    </row>
    <row r="497" spans="14:20">
      <c r="N497" s="1380"/>
      <c r="O497" s="1381"/>
      <c r="P497" s="1382"/>
      <c r="Q497" s="1383"/>
      <c r="R497" s="1384"/>
      <c r="S497" s="1385"/>
      <c r="T497" s="1109"/>
    </row>
    <row r="498" spans="14:20">
      <c r="N498" s="1380"/>
      <c r="O498" s="1381"/>
      <c r="P498" s="1382"/>
      <c r="Q498" s="1383"/>
      <c r="R498" s="1384"/>
      <c r="S498" s="1385"/>
      <c r="T498" s="1109"/>
    </row>
    <row r="499" spans="14:20">
      <c r="N499" s="1380"/>
      <c r="O499" s="1381"/>
      <c r="P499" s="1382"/>
      <c r="Q499" s="1383"/>
      <c r="R499" s="1384"/>
      <c r="S499" s="1385"/>
      <c r="T499" s="1109"/>
    </row>
    <row r="500" spans="14:20">
      <c r="N500" s="1380"/>
      <c r="O500" s="1381"/>
      <c r="P500" s="1382"/>
      <c r="Q500" s="1383"/>
      <c r="R500" s="1384"/>
      <c r="S500" s="1385"/>
      <c r="T500" s="1109"/>
    </row>
    <row r="501" spans="14:20">
      <c r="N501" s="1380"/>
      <c r="O501" s="1381"/>
      <c r="P501" s="1382"/>
      <c r="Q501" s="1383"/>
      <c r="R501" s="1384"/>
      <c r="S501" s="1385"/>
      <c r="T501" s="1109"/>
    </row>
    <row r="502" spans="14:20">
      <c r="N502" s="1380"/>
      <c r="O502" s="1381"/>
      <c r="P502" s="1382"/>
      <c r="Q502" s="1383"/>
      <c r="R502" s="1384"/>
      <c r="S502" s="1385"/>
      <c r="T502" s="1109"/>
    </row>
    <row r="503" spans="14:20">
      <c r="N503" s="1380"/>
      <c r="O503" s="1381"/>
      <c r="P503" s="1382"/>
      <c r="Q503" s="1383"/>
      <c r="R503" s="1384"/>
      <c r="S503" s="1385"/>
      <c r="T503" s="1109"/>
    </row>
    <row r="504" spans="14:20">
      <c r="N504" s="1380"/>
      <c r="O504" s="1381"/>
      <c r="P504" s="1382"/>
      <c r="Q504" s="1383"/>
      <c r="R504" s="1384"/>
      <c r="S504" s="1385"/>
      <c r="T504" s="1109"/>
    </row>
    <row r="505" spans="14:20">
      <c r="N505" s="1380"/>
      <c r="O505" s="1381"/>
      <c r="P505" s="1382"/>
      <c r="Q505" s="1383"/>
      <c r="R505" s="1384"/>
      <c r="S505" s="1385"/>
      <c r="T505" s="1109"/>
    </row>
    <row r="506" spans="14:20">
      <c r="N506" s="1380"/>
      <c r="O506" s="1381"/>
      <c r="P506" s="1382"/>
      <c r="Q506" s="1383"/>
      <c r="R506" s="1384"/>
      <c r="S506" s="1385"/>
      <c r="T506" s="1109"/>
    </row>
    <row r="507" spans="14:20">
      <c r="N507" s="1380"/>
      <c r="O507" s="1381"/>
      <c r="P507" s="1382"/>
      <c r="Q507" s="1383"/>
      <c r="R507" s="1384"/>
      <c r="S507" s="1385"/>
      <c r="T507" s="1109"/>
    </row>
    <row r="508" spans="14:20">
      <c r="N508" s="1380"/>
      <c r="O508" s="1381"/>
      <c r="P508" s="1382"/>
      <c r="Q508" s="1383"/>
      <c r="R508" s="1384"/>
      <c r="S508" s="1385"/>
      <c r="T508" s="1109"/>
    </row>
    <row r="509" spans="14:20">
      <c r="N509" s="1380"/>
      <c r="O509" s="1381"/>
      <c r="P509" s="1382"/>
      <c r="Q509" s="1383"/>
      <c r="R509" s="1384"/>
      <c r="S509" s="1385"/>
      <c r="T509" s="1109"/>
    </row>
    <row r="510" spans="14:20">
      <c r="N510" s="1380"/>
      <c r="O510" s="1381"/>
      <c r="P510" s="1382"/>
      <c r="Q510" s="1383"/>
      <c r="R510" s="1384"/>
      <c r="S510" s="1385"/>
      <c r="T510" s="1109"/>
    </row>
    <row r="511" spans="14:20">
      <c r="N511" s="1380"/>
      <c r="O511" s="1381"/>
      <c r="P511" s="1382"/>
      <c r="Q511" s="1383"/>
      <c r="R511" s="1384"/>
      <c r="S511" s="1385"/>
      <c r="T511" s="1109"/>
    </row>
    <row r="512" spans="14:20">
      <c r="N512" s="1380"/>
      <c r="O512" s="1381"/>
      <c r="P512" s="1382"/>
      <c r="Q512" s="1383"/>
      <c r="R512" s="1384"/>
      <c r="S512" s="1385"/>
      <c r="T512" s="1109"/>
    </row>
    <row r="513" spans="14:20">
      <c r="N513" s="1380"/>
      <c r="O513" s="1381"/>
      <c r="P513" s="1382"/>
      <c r="Q513" s="1383"/>
      <c r="R513" s="1384"/>
      <c r="S513" s="1385"/>
      <c r="T513" s="1109"/>
    </row>
    <row r="514" spans="14:20">
      <c r="N514" s="1380"/>
      <c r="O514" s="1381"/>
      <c r="P514" s="1382"/>
      <c r="Q514" s="1383"/>
      <c r="R514" s="1384"/>
      <c r="S514" s="1385"/>
      <c r="T514" s="1109"/>
    </row>
    <row r="515" spans="14:20">
      <c r="N515" s="1380"/>
      <c r="O515" s="1381"/>
      <c r="P515" s="1382"/>
      <c r="Q515" s="1383"/>
      <c r="R515" s="1384"/>
      <c r="S515" s="1385"/>
      <c r="T515" s="1109"/>
    </row>
    <row r="516" spans="14:20">
      <c r="N516" s="1380"/>
      <c r="O516" s="1381"/>
      <c r="P516" s="1382"/>
      <c r="Q516" s="1383"/>
      <c r="R516" s="1384"/>
      <c r="S516" s="1385"/>
      <c r="T516" s="1109"/>
    </row>
    <row r="517" spans="14:20">
      <c r="N517" s="1380"/>
      <c r="O517" s="1381"/>
      <c r="P517" s="1382"/>
      <c r="Q517" s="1383"/>
      <c r="R517" s="1384"/>
      <c r="S517" s="1385"/>
      <c r="T517" s="1109"/>
    </row>
    <row r="518" spans="14:20">
      <c r="N518" s="1380"/>
      <c r="O518" s="1381"/>
      <c r="P518" s="1382"/>
      <c r="Q518" s="1383"/>
      <c r="R518" s="1384"/>
      <c r="S518" s="1385"/>
      <c r="T518" s="1109"/>
    </row>
    <row r="519" spans="14:20">
      <c r="N519" s="1380"/>
      <c r="O519" s="1381"/>
      <c r="P519" s="1382"/>
      <c r="Q519" s="1383"/>
      <c r="R519" s="1384"/>
      <c r="S519" s="1385"/>
      <c r="T519" s="1109"/>
    </row>
    <row r="520" spans="14:20">
      <c r="N520" s="1380"/>
      <c r="O520" s="1381"/>
      <c r="P520" s="1382"/>
      <c r="Q520" s="1383"/>
      <c r="R520" s="1384"/>
      <c r="S520" s="1385"/>
      <c r="T520" s="1109"/>
    </row>
    <row r="521" spans="14:20">
      <c r="N521" s="1380"/>
      <c r="O521" s="1381"/>
      <c r="P521" s="1382"/>
      <c r="Q521" s="1383"/>
      <c r="R521" s="1384"/>
      <c r="S521" s="1385"/>
      <c r="T521" s="1109"/>
    </row>
    <row r="522" spans="14:20">
      <c r="N522" s="1380"/>
      <c r="O522" s="1381"/>
      <c r="P522" s="1382"/>
      <c r="Q522" s="1383"/>
      <c r="R522" s="1384"/>
      <c r="S522" s="1385"/>
      <c r="T522" s="1109"/>
    </row>
    <row r="523" spans="14:20">
      <c r="N523" s="1380"/>
      <c r="O523" s="1381"/>
      <c r="P523" s="1382"/>
      <c r="Q523" s="1383"/>
      <c r="R523" s="1384"/>
      <c r="S523" s="1385"/>
      <c r="T523" s="1109"/>
    </row>
    <row r="524" spans="14:20">
      <c r="N524" s="1380"/>
      <c r="O524" s="1381"/>
      <c r="P524" s="1382"/>
      <c r="Q524" s="1383"/>
      <c r="R524" s="1384"/>
      <c r="S524" s="1385"/>
      <c r="T524" s="1109"/>
    </row>
    <row r="525" spans="14:20">
      <c r="N525" s="1380"/>
      <c r="O525" s="1381"/>
      <c r="P525" s="1382"/>
      <c r="Q525" s="1383"/>
      <c r="R525" s="1384"/>
      <c r="S525" s="1385"/>
      <c r="T525" s="1109"/>
    </row>
    <row r="526" spans="14:20">
      <c r="N526" s="1380"/>
      <c r="O526" s="1381"/>
      <c r="P526" s="1382"/>
      <c r="Q526" s="1383"/>
      <c r="R526" s="1384"/>
      <c r="S526" s="1385"/>
      <c r="T526" s="1109"/>
    </row>
    <row r="527" spans="14:20">
      <c r="N527" s="1380"/>
      <c r="O527" s="1381"/>
      <c r="P527" s="1382"/>
      <c r="Q527" s="1383"/>
      <c r="R527" s="1384"/>
      <c r="S527" s="1385"/>
      <c r="T527" s="1109"/>
    </row>
    <row r="528" spans="14:20">
      <c r="N528" s="1380"/>
      <c r="O528" s="1381"/>
      <c r="P528" s="1382"/>
      <c r="Q528" s="1383"/>
      <c r="R528" s="1384"/>
      <c r="S528" s="1385"/>
      <c r="T528" s="1109"/>
    </row>
    <row r="529" spans="14:20">
      <c r="N529" s="1380"/>
      <c r="O529" s="1381"/>
      <c r="P529" s="1382"/>
      <c r="Q529" s="1383"/>
      <c r="R529" s="1384"/>
      <c r="S529" s="1385"/>
      <c r="T529" s="1109"/>
    </row>
    <row r="530" spans="14:20">
      <c r="N530" s="1380"/>
      <c r="O530" s="1381"/>
      <c r="P530" s="1382"/>
      <c r="Q530" s="1383"/>
      <c r="R530" s="1384"/>
      <c r="S530" s="1385"/>
      <c r="T530" s="1109"/>
    </row>
    <row r="531" spans="14:20">
      <c r="N531" s="1380"/>
      <c r="O531" s="1381"/>
      <c r="P531" s="1382"/>
      <c r="Q531" s="1383"/>
      <c r="R531" s="1384"/>
      <c r="S531" s="1385"/>
      <c r="T531" s="1109"/>
    </row>
    <row r="532" spans="14:20">
      <c r="N532" s="1380"/>
      <c r="O532" s="1381"/>
      <c r="P532" s="1382"/>
      <c r="Q532" s="1383"/>
      <c r="R532" s="1384"/>
      <c r="S532" s="1385"/>
      <c r="T532" s="1109"/>
    </row>
    <row r="533" spans="14:20">
      <c r="N533" s="1380"/>
      <c r="O533" s="1381"/>
      <c r="P533" s="1382"/>
      <c r="Q533" s="1383"/>
      <c r="R533" s="1384"/>
      <c r="S533" s="1385"/>
      <c r="T533" s="1109"/>
    </row>
    <row r="534" spans="14:20">
      <c r="N534" s="1380"/>
      <c r="O534" s="1381"/>
      <c r="P534" s="1382"/>
      <c r="Q534" s="1383"/>
      <c r="R534" s="1384"/>
      <c r="S534" s="1385"/>
      <c r="T534" s="1109"/>
    </row>
    <row r="535" spans="14:20">
      <c r="N535" s="1380"/>
      <c r="O535" s="1381"/>
      <c r="P535" s="1382"/>
      <c r="Q535" s="1383"/>
      <c r="R535" s="1384"/>
      <c r="S535" s="1385"/>
      <c r="T535" s="1109"/>
    </row>
    <row r="536" spans="14:20">
      <c r="N536" s="1380"/>
      <c r="O536" s="1381"/>
      <c r="P536" s="1382"/>
      <c r="Q536" s="1383"/>
      <c r="R536" s="1384"/>
      <c r="S536" s="1385"/>
      <c r="T536" s="1109"/>
    </row>
    <row r="537" spans="14:20">
      <c r="N537" s="1380"/>
      <c r="O537" s="1381"/>
      <c r="P537" s="1382"/>
      <c r="Q537" s="1383"/>
      <c r="R537" s="1384"/>
      <c r="S537" s="1385"/>
      <c r="T537" s="1109"/>
    </row>
    <row r="538" spans="14:20">
      <c r="N538" s="1380"/>
      <c r="O538" s="1381"/>
      <c r="P538" s="1382"/>
      <c r="Q538" s="1383"/>
      <c r="R538" s="1384"/>
      <c r="S538" s="1385"/>
      <c r="T538" s="1109"/>
    </row>
    <row r="539" spans="14:20">
      <c r="N539" s="1380"/>
      <c r="O539" s="1381"/>
      <c r="P539" s="1382"/>
      <c r="Q539" s="1383"/>
      <c r="R539" s="1384"/>
      <c r="S539" s="1385"/>
      <c r="T539" s="1109"/>
    </row>
    <row r="540" spans="14:20">
      <c r="N540" s="1380"/>
      <c r="O540" s="1381"/>
      <c r="P540" s="1382"/>
      <c r="Q540" s="1383"/>
      <c r="R540" s="1384"/>
      <c r="S540" s="1385"/>
      <c r="T540" s="1109"/>
    </row>
    <row r="541" spans="14:20">
      <c r="N541" s="1380"/>
      <c r="O541" s="1381"/>
      <c r="P541" s="1382"/>
      <c r="Q541" s="1383"/>
      <c r="R541" s="1384"/>
      <c r="S541" s="1385"/>
      <c r="T541" s="1109"/>
    </row>
    <row r="542" spans="14:20">
      <c r="N542" s="1380"/>
      <c r="O542" s="1381"/>
      <c r="P542" s="1382"/>
      <c r="Q542" s="1383"/>
      <c r="R542" s="1384"/>
      <c r="S542" s="1385"/>
      <c r="T542" s="1109"/>
    </row>
    <row r="543" spans="14:20">
      <c r="N543" s="1380"/>
      <c r="O543" s="1381"/>
      <c r="P543" s="1382"/>
      <c r="Q543" s="1383"/>
      <c r="R543" s="1384"/>
      <c r="S543" s="1385"/>
      <c r="T543" s="1109"/>
    </row>
    <row r="544" spans="14:20">
      <c r="N544" s="1380"/>
      <c r="O544" s="1381"/>
      <c r="P544" s="1382"/>
      <c r="Q544" s="1383"/>
      <c r="R544" s="1384"/>
      <c r="S544" s="1385"/>
      <c r="T544" s="1109"/>
    </row>
    <row r="545" spans="14:20">
      <c r="N545" s="1380"/>
      <c r="O545" s="1381"/>
      <c r="P545" s="1382"/>
      <c r="Q545" s="1383"/>
      <c r="R545" s="1384"/>
      <c r="S545" s="1385"/>
      <c r="T545" s="1109"/>
    </row>
    <row r="546" spans="14:20">
      <c r="N546" s="1380"/>
      <c r="O546" s="1381"/>
      <c r="P546" s="1382"/>
      <c r="Q546" s="1383"/>
      <c r="R546" s="1384"/>
      <c r="S546" s="1385"/>
      <c r="T546" s="1109"/>
    </row>
    <row r="547" spans="14:20">
      <c r="N547" s="1380"/>
      <c r="O547" s="1381"/>
      <c r="P547" s="1382"/>
      <c r="Q547" s="1383"/>
      <c r="R547" s="1384"/>
      <c r="S547" s="1385"/>
      <c r="T547" s="1109"/>
    </row>
    <row r="548" spans="14:20">
      <c r="N548" s="1380"/>
      <c r="O548" s="1381"/>
      <c r="P548" s="1382"/>
      <c r="Q548" s="1383"/>
      <c r="R548" s="1384"/>
      <c r="S548" s="1385"/>
      <c r="T548" s="1109"/>
    </row>
    <row r="549" spans="14:20">
      <c r="N549" s="1380"/>
      <c r="O549" s="1381"/>
      <c r="P549" s="1382"/>
      <c r="Q549" s="1383"/>
      <c r="R549" s="1384"/>
      <c r="S549" s="1385"/>
      <c r="T549" s="1109"/>
    </row>
    <row r="550" spans="14:20">
      <c r="N550" s="1380"/>
      <c r="O550" s="1381"/>
      <c r="P550" s="1382"/>
      <c r="Q550" s="1383"/>
      <c r="R550" s="1384"/>
      <c r="S550" s="1385"/>
      <c r="T550" s="1109"/>
    </row>
    <row r="551" spans="14:20">
      <c r="N551" s="1380"/>
      <c r="O551" s="1381"/>
      <c r="P551" s="1382"/>
      <c r="Q551" s="1383"/>
      <c r="R551" s="1384"/>
      <c r="S551" s="1385"/>
      <c r="T551" s="1109"/>
    </row>
    <row r="552" spans="14:20">
      <c r="N552" s="1380"/>
      <c r="O552" s="1381"/>
      <c r="P552" s="1382"/>
      <c r="Q552" s="1383"/>
      <c r="R552" s="1384"/>
      <c r="S552" s="1385"/>
      <c r="T552" s="1109"/>
    </row>
    <row r="553" spans="14:20">
      <c r="N553" s="1380"/>
      <c r="O553" s="1381"/>
      <c r="P553" s="1382"/>
      <c r="Q553" s="1383"/>
      <c r="R553" s="1384"/>
      <c r="S553" s="1385"/>
      <c r="T553" s="1109"/>
    </row>
    <row r="554" spans="14:20">
      <c r="N554" s="1380"/>
      <c r="O554" s="1381"/>
      <c r="P554" s="1382"/>
      <c r="Q554" s="1383"/>
      <c r="R554" s="1384"/>
      <c r="S554" s="1385"/>
      <c r="T554" s="1109"/>
    </row>
    <row r="555" spans="14:20">
      <c r="N555" s="1380"/>
      <c r="O555" s="1381"/>
      <c r="P555" s="1382"/>
      <c r="Q555" s="1383"/>
      <c r="R555" s="1384"/>
      <c r="S555" s="1385"/>
      <c r="T555" s="1109"/>
    </row>
    <row r="556" spans="14:20">
      <c r="N556" s="1380"/>
      <c r="O556" s="1381"/>
      <c r="P556" s="1382"/>
      <c r="Q556" s="1383"/>
      <c r="R556" s="1384"/>
      <c r="S556" s="1385"/>
      <c r="T556" s="1109"/>
    </row>
    <row r="557" spans="14:20">
      <c r="N557" s="1380"/>
      <c r="O557" s="1381"/>
      <c r="P557" s="1382"/>
      <c r="Q557" s="1383"/>
      <c r="R557" s="1384"/>
      <c r="S557" s="1385"/>
      <c r="T557" s="1109"/>
    </row>
    <row r="558" spans="14:20">
      <c r="N558" s="1380"/>
      <c r="O558" s="1381"/>
      <c r="P558" s="1382"/>
      <c r="Q558" s="1383"/>
      <c r="R558" s="1384"/>
      <c r="S558" s="1385"/>
      <c r="T558" s="1109"/>
    </row>
    <row r="559" spans="14:20">
      <c r="N559" s="1380"/>
      <c r="O559" s="1381"/>
      <c r="P559" s="1382"/>
      <c r="Q559" s="1383"/>
      <c r="R559" s="1384"/>
      <c r="S559" s="1385"/>
      <c r="T559" s="1109"/>
    </row>
    <row r="560" spans="14:20">
      <c r="N560" s="1380"/>
      <c r="O560" s="1381"/>
      <c r="P560" s="1382"/>
      <c r="Q560" s="1383"/>
      <c r="R560" s="1384"/>
      <c r="S560" s="1385"/>
      <c r="T560" s="1109"/>
    </row>
    <row r="561" spans="14:20">
      <c r="N561" s="1380"/>
      <c r="O561" s="1381"/>
      <c r="P561" s="1382"/>
      <c r="Q561" s="1383"/>
      <c r="R561" s="1384"/>
      <c r="S561" s="1385"/>
      <c r="T561" s="1109"/>
    </row>
    <row r="562" spans="14:20">
      <c r="N562" s="1380"/>
      <c r="O562" s="1381"/>
      <c r="P562" s="1382"/>
      <c r="Q562" s="1383"/>
      <c r="R562" s="1384"/>
      <c r="S562" s="1385"/>
      <c r="T562" s="1109"/>
    </row>
    <row r="563" spans="14:20">
      <c r="N563" s="1380"/>
      <c r="O563" s="1381"/>
      <c r="P563" s="1382"/>
      <c r="Q563" s="1383"/>
      <c r="R563" s="1384"/>
      <c r="S563" s="1385"/>
      <c r="T563" s="1109"/>
    </row>
    <row r="564" spans="14:20">
      <c r="N564" s="1380"/>
      <c r="O564" s="1381"/>
      <c r="P564" s="1382"/>
      <c r="Q564" s="1383"/>
      <c r="R564" s="1384"/>
      <c r="S564" s="1385"/>
      <c r="T564" s="1109"/>
    </row>
    <row r="565" spans="14:20">
      <c r="N565" s="1380"/>
      <c r="O565" s="1381"/>
      <c r="P565" s="1382"/>
      <c r="Q565" s="1383"/>
      <c r="R565" s="1384"/>
      <c r="S565" s="1385"/>
      <c r="T565" s="1109"/>
    </row>
    <row r="566" spans="14:20">
      <c r="N566" s="1380"/>
      <c r="O566" s="1381"/>
      <c r="P566" s="1382"/>
      <c r="Q566" s="1383"/>
      <c r="R566" s="1384"/>
      <c r="S566" s="1385"/>
      <c r="T566" s="1109"/>
    </row>
    <row r="567" spans="14:20">
      <c r="N567" s="1380"/>
      <c r="O567" s="1381"/>
      <c r="P567" s="1382"/>
      <c r="Q567" s="1383"/>
      <c r="R567" s="1384"/>
      <c r="S567" s="1385"/>
      <c r="T567" s="1109"/>
    </row>
    <row r="568" spans="14:20">
      <c r="N568" s="1380"/>
      <c r="O568" s="1381"/>
      <c r="P568" s="1382"/>
      <c r="Q568" s="1383"/>
      <c r="R568" s="1384"/>
      <c r="S568" s="1385"/>
      <c r="T568" s="1109"/>
    </row>
    <row r="569" spans="14:20">
      <c r="N569" s="1380"/>
      <c r="O569" s="1381"/>
      <c r="P569" s="1382"/>
      <c r="Q569" s="1383"/>
      <c r="R569" s="1384"/>
      <c r="S569" s="1385"/>
      <c r="T569" s="1109"/>
    </row>
    <row r="570" spans="14:20">
      <c r="N570" s="1380"/>
      <c r="O570" s="1381"/>
      <c r="P570" s="1382"/>
      <c r="Q570" s="1383"/>
      <c r="R570" s="1384"/>
      <c r="S570" s="1385"/>
      <c r="T570" s="1109"/>
    </row>
    <row r="571" spans="14:20">
      <c r="N571" s="1380"/>
      <c r="O571" s="1381"/>
      <c r="P571" s="1382"/>
      <c r="Q571" s="1383"/>
      <c r="R571" s="1384"/>
      <c r="S571" s="1385"/>
      <c r="T571" s="1109"/>
    </row>
    <row r="572" spans="14:20">
      <c r="N572" s="1380"/>
      <c r="O572" s="1381"/>
      <c r="P572" s="1382"/>
      <c r="Q572" s="1383"/>
      <c r="R572" s="1384"/>
      <c r="S572" s="1385"/>
      <c r="T572" s="1109"/>
    </row>
    <row r="573" spans="14:20">
      <c r="N573" s="1380"/>
      <c r="O573" s="1381"/>
      <c r="P573" s="1382"/>
      <c r="Q573" s="1383"/>
      <c r="R573" s="1384"/>
      <c r="S573" s="1385"/>
      <c r="T573" s="1109"/>
    </row>
    <row r="574" spans="14:20">
      <c r="N574" s="1380"/>
      <c r="O574" s="1381"/>
      <c r="P574" s="1382"/>
      <c r="Q574" s="1383"/>
      <c r="R574" s="1384"/>
      <c r="S574" s="1385"/>
      <c r="T574" s="1109"/>
    </row>
    <row r="575" spans="14:20">
      <c r="N575" s="1380"/>
      <c r="O575" s="1381"/>
      <c r="P575" s="1382"/>
      <c r="Q575" s="1383"/>
      <c r="R575" s="1384"/>
      <c r="S575" s="1385"/>
      <c r="T575" s="1109"/>
    </row>
    <row r="576" spans="14:20">
      <c r="N576" s="1380"/>
      <c r="O576" s="1381"/>
      <c r="P576" s="1382"/>
      <c r="Q576" s="1383"/>
      <c r="R576" s="1384"/>
      <c r="S576" s="1385"/>
      <c r="T576" s="1109"/>
    </row>
    <row r="577" spans="14:20">
      <c r="N577" s="1380"/>
      <c r="O577" s="1381"/>
      <c r="P577" s="1382"/>
      <c r="Q577" s="1383"/>
      <c r="R577" s="1384"/>
      <c r="S577" s="1385"/>
      <c r="T577" s="1109"/>
    </row>
    <row r="578" spans="14:20">
      <c r="N578" s="1380"/>
      <c r="O578" s="1381"/>
      <c r="P578" s="1382"/>
      <c r="Q578" s="1383"/>
      <c r="R578" s="1384"/>
      <c r="S578" s="1385"/>
      <c r="T578" s="1109"/>
    </row>
    <row r="579" spans="14:20">
      <c r="N579" s="1380"/>
      <c r="O579" s="1381"/>
      <c r="P579" s="1382"/>
      <c r="Q579" s="1383"/>
      <c r="R579" s="1384"/>
      <c r="S579" s="1385"/>
      <c r="T579" s="1109"/>
    </row>
    <row r="580" spans="14:20">
      <c r="N580" s="1380"/>
      <c r="O580" s="1381"/>
      <c r="P580" s="1382"/>
      <c r="Q580" s="1383"/>
      <c r="R580" s="1384"/>
      <c r="S580" s="1385"/>
      <c r="T580" s="1109"/>
    </row>
    <row r="581" spans="14:20">
      <c r="N581" s="1380"/>
      <c r="O581" s="1381"/>
      <c r="P581" s="1382"/>
      <c r="Q581" s="1383"/>
      <c r="R581" s="1384"/>
      <c r="S581" s="1385"/>
      <c r="T581" s="1109"/>
    </row>
    <row r="582" spans="14:20">
      <c r="N582" s="1380"/>
      <c r="O582" s="1381"/>
      <c r="P582" s="1382"/>
      <c r="Q582" s="1383"/>
      <c r="R582" s="1384"/>
      <c r="S582" s="1385"/>
      <c r="T582" s="1109"/>
    </row>
    <row r="583" spans="14:20">
      <c r="N583" s="1380"/>
      <c r="O583" s="1381"/>
      <c r="P583" s="1382"/>
      <c r="Q583" s="1383"/>
      <c r="R583" s="1384"/>
      <c r="S583" s="1385"/>
      <c r="T583" s="1109"/>
    </row>
    <row r="584" spans="14:20">
      <c r="N584" s="1380"/>
      <c r="O584" s="1381"/>
      <c r="P584" s="1382"/>
      <c r="Q584" s="1383"/>
      <c r="R584" s="1384"/>
      <c r="S584" s="1385"/>
      <c r="T584" s="1109"/>
    </row>
    <row r="585" spans="14:20">
      <c r="N585" s="1380"/>
      <c r="O585" s="1381"/>
      <c r="P585" s="1382"/>
      <c r="Q585" s="1383"/>
      <c r="R585" s="1384"/>
      <c r="S585" s="1385"/>
      <c r="T585" s="1109"/>
    </row>
    <row r="586" spans="14:20">
      <c r="N586" s="1380"/>
      <c r="O586" s="1381"/>
      <c r="P586" s="1382"/>
      <c r="Q586" s="1383"/>
      <c r="R586" s="1384"/>
      <c r="S586" s="1385"/>
      <c r="T586" s="1109"/>
    </row>
    <row r="587" spans="14:20">
      <c r="N587" s="1380"/>
      <c r="O587" s="1381"/>
      <c r="P587" s="1382"/>
      <c r="Q587" s="1383"/>
      <c r="R587" s="1384"/>
      <c r="S587" s="1385"/>
      <c r="T587" s="1109"/>
    </row>
    <row r="588" spans="14:20">
      <c r="N588" s="1380"/>
      <c r="O588" s="1381"/>
      <c r="P588" s="1382"/>
      <c r="Q588" s="1383"/>
      <c r="R588" s="1384"/>
      <c r="S588" s="1385"/>
      <c r="T588" s="1109"/>
    </row>
    <row r="589" spans="14:20">
      <c r="N589" s="1380"/>
      <c r="O589" s="1381"/>
      <c r="P589" s="1382"/>
      <c r="Q589" s="1383"/>
      <c r="R589" s="1384"/>
      <c r="S589" s="1385"/>
      <c r="T589" s="1109"/>
    </row>
    <row r="590" spans="14:20">
      <c r="N590" s="1380"/>
      <c r="O590" s="1381"/>
      <c r="P590" s="1382"/>
      <c r="Q590" s="1383"/>
      <c r="R590" s="1384"/>
      <c r="S590" s="1385"/>
      <c r="T590" s="1109"/>
    </row>
    <row r="591" spans="14:20">
      <c r="N591" s="1380"/>
      <c r="O591" s="1381"/>
      <c r="P591" s="1382"/>
      <c r="Q591" s="1383"/>
      <c r="R591" s="1384"/>
      <c r="S591" s="1385"/>
      <c r="T591" s="1109"/>
    </row>
    <row r="592" spans="14:20">
      <c r="N592" s="1380"/>
      <c r="O592" s="1381"/>
      <c r="P592" s="1382"/>
      <c r="Q592" s="1383"/>
      <c r="R592" s="1384"/>
      <c r="S592" s="1385"/>
      <c r="T592" s="1109"/>
    </row>
    <row r="593" spans="14:20">
      <c r="N593" s="1380"/>
      <c r="O593" s="1381"/>
      <c r="P593" s="1382"/>
      <c r="Q593" s="1383"/>
      <c r="R593" s="1384"/>
      <c r="S593" s="1385"/>
      <c r="T593" s="1109"/>
    </row>
    <row r="594" spans="14:20">
      <c r="N594" s="1380"/>
      <c r="O594" s="1381"/>
      <c r="P594" s="1382"/>
      <c r="Q594" s="1383"/>
      <c r="R594" s="1384"/>
      <c r="S594" s="1385"/>
      <c r="T594" s="1109"/>
    </row>
    <row r="595" spans="14:20">
      <c r="N595" s="1380"/>
      <c r="O595" s="1381"/>
      <c r="P595" s="1382"/>
      <c r="Q595" s="1383"/>
      <c r="R595" s="1384"/>
      <c r="S595" s="1385"/>
      <c r="T595" s="1109"/>
    </row>
    <row r="596" spans="14:20">
      <c r="N596" s="1380"/>
      <c r="O596" s="1381"/>
      <c r="P596" s="1382"/>
      <c r="Q596" s="1383"/>
      <c r="R596" s="1384"/>
      <c r="S596" s="1385"/>
      <c r="T596" s="1109"/>
    </row>
    <row r="597" spans="14:20">
      <c r="N597" s="1380"/>
      <c r="O597" s="1381"/>
      <c r="P597" s="1382"/>
      <c r="Q597" s="1383"/>
      <c r="R597" s="1384"/>
      <c r="S597" s="1385"/>
      <c r="T597" s="1109"/>
    </row>
    <row r="598" spans="14:20">
      <c r="N598" s="1380"/>
      <c r="O598" s="1381"/>
      <c r="P598" s="1382"/>
      <c r="Q598" s="1383"/>
      <c r="R598" s="1384"/>
      <c r="S598" s="1385"/>
      <c r="T598" s="1109"/>
    </row>
    <row r="599" spans="14:20">
      <c r="N599" s="1380"/>
      <c r="O599" s="1381"/>
      <c r="P599" s="1382"/>
      <c r="Q599" s="1383"/>
      <c r="R599" s="1384"/>
      <c r="S599" s="1385"/>
      <c r="T599" s="1109"/>
    </row>
    <row r="600" spans="14:20">
      <c r="N600" s="1380"/>
      <c r="O600" s="1381"/>
      <c r="P600" s="1382"/>
      <c r="Q600" s="1383"/>
      <c r="R600" s="1384"/>
      <c r="S600" s="1385"/>
      <c r="T600" s="1109"/>
    </row>
    <row r="601" spans="14:20">
      <c r="N601" s="1380"/>
      <c r="O601" s="1381"/>
      <c r="P601" s="1382"/>
      <c r="Q601" s="1383"/>
      <c r="R601" s="1384"/>
      <c r="S601" s="1385"/>
      <c r="T601" s="1109"/>
    </row>
    <row r="602" spans="14:20">
      <c r="N602" s="1380"/>
      <c r="O602" s="1381"/>
      <c r="P602" s="1382"/>
      <c r="Q602" s="1383"/>
      <c r="R602" s="1384"/>
      <c r="S602" s="1385"/>
      <c r="T602" s="1109"/>
    </row>
    <row r="603" spans="14:20">
      <c r="N603" s="1380"/>
      <c r="O603" s="1381"/>
      <c r="P603" s="1382"/>
      <c r="Q603" s="1383"/>
      <c r="R603" s="1384"/>
      <c r="S603" s="1385"/>
      <c r="T603" s="1109"/>
    </row>
    <row r="604" spans="14:20">
      <c r="N604" s="1380"/>
      <c r="O604" s="1381"/>
      <c r="P604" s="1382"/>
      <c r="Q604" s="1383"/>
      <c r="R604" s="1384"/>
      <c r="S604" s="1385"/>
      <c r="T604" s="1109"/>
    </row>
    <row r="605" spans="14:20">
      <c r="N605" s="1380"/>
      <c r="O605" s="1381"/>
      <c r="P605" s="1382"/>
      <c r="Q605" s="1383"/>
      <c r="R605" s="1384"/>
      <c r="S605" s="1385"/>
      <c r="T605" s="1109"/>
    </row>
    <row r="606" spans="14:20">
      <c r="N606" s="1380"/>
      <c r="O606" s="1381"/>
      <c r="P606" s="1382"/>
      <c r="Q606" s="1383"/>
      <c r="R606" s="1384"/>
      <c r="S606" s="1385"/>
      <c r="T606" s="1109"/>
    </row>
    <row r="607" spans="14:20">
      <c r="N607" s="1380"/>
      <c r="O607" s="1381"/>
      <c r="P607" s="1382"/>
      <c r="Q607" s="1383"/>
      <c r="R607" s="1384"/>
      <c r="S607" s="1385"/>
      <c r="T607" s="1109"/>
    </row>
    <row r="608" spans="14:20">
      <c r="N608" s="1380"/>
      <c r="O608" s="1381"/>
      <c r="P608" s="1382"/>
      <c r="Q608" s="1383"/>
      <c r="R608" s="1384"/>
      <c r="S608" s="1385"/>
      <c r="T608" s="1109"/>
    </row>
    <row r="609" spans="14:20">
      <c r="N609" s="1380"/>
      <c r="O609" s="1381"/>
      <c r="P609" s="1382"/>
      <c r="Q609" s="1383"/>
      <c r="R609" s="1384"/>
      <c r="S609" s="1385"/>
      <c r="T609" s="1109"/>
    </row>
    <row r="610" spans="14:20">
      <c r="N610" s="1380"/>
      <c r="O610" s="1381"/>
      <c r="P610" s="1382"/>
      <c r="Q610" s="1383"/>
      <c r="R610" s="1384"/>
      <c r="S610" s="1385"/>
      <c r="T610" s="1109"/>
    </row>
    <row r="611" spans="14:20">
      <c r="N611" s="1380"/>
      <c r="O611" s="1381"/>
      <c r="P611" s="1382"/>
      <c r="Q611" s="1383"/>
      <c r="R611" s="1384"/>
      <c r="S611" s="1385"/>
      <c r="T611" s="1109"/>
    </row>
    <row r="612" spans="14:20">
      <c r="N612" s="1380"/>
      <c r="O612" s="1381"/>
      <c r="P612" s="1382"/>
      <c r="Q612" s="1383"/>
      <c r="R612" s="1384"/>
      <c r="S612" s="1385"/>
      <c r="T612" s="1109"/>
    </row>
    <row r="613" spans="14:20">
      <c r="N613" s="1380"/>
      <c r="O613" s="1381"/>
      <c r="P613" s="1382"/>
      <c r="Q613" s="1383"/>
      <c r="R613" s="1384"/>
      <c r="S613" s="1385"/>
      <c r="T613" s="1109"/>
    </row>
    <row r="614" spans="14:20">
      <c r="N614" s="1380"/>
      <c r="O614" s="1381"/>
      <c r="P614" s="1382"/>
      <c r="Q614" s="1383"/>
      <c r="R614" s="1384"/>
      <c r="S614" s="1385"/>
      <c r="T614" s="1109"/>
    </row>
    <row r="615" spans="14:20">
      <c r="N615" s="1380"/>
      <c r="O615" s="1381"/>
      <c r="P615" s="1382"/>
      <c r="Q615" s="1383"/>
      <c r="R615" s="1384"/>
      <c r="S615" s="1385"/>
      <c r="T615" s="1109"/>
    </row>
    <row r="616" spans="14:20">
      <c r="N616" s="1380"/>
      <c r="O616" s="1381"/>
      <c r="P616" s="1382"/>
      <c r="Q616" s="1383"/>
      <c r="R616" s="1384"/>
      <c r="S616" s="1385"/>
      <c r="T616" s="1109"/>
    </row>
    <row r="617" spans="14:20">
      <c r="N617" s="1380"/>
      <c r="O617" s="1381"/>
      <c r="P617" s="1382"/>
      <c r="Q617" s="1383"/>
      <c r="R617" s="1384"/>
      <c r="S617" s="1385"/>
      <c r="T617" s="1109"/>
    </row>
    <row r="618" spans="14:20">
      <c r="N618" s="1380"/>
      <c r="O618" s="1381"/>
      <c r="P618" s="1382"/>
      <c r="Q618" s="1383"/>
      <c r="R618" s="1384"/>
      <c r="S618" s="1385"/>
      <c r="T618" s="1109"/>
    </row>
    <row r="619" spans="14:20">
      <c r="N619" s="1380"/>
      <c r="O619" s="1381"/>
      <c r="P619" s="1382"/>
      <c r="Q619" s="1383"/>
      <c r="R619" s="1384"/>
      <c r="S619" s="1385"/>
      <c r="T619" s="1109"/>
    </row>
    <row r="620" spans="14:20">
      <c r="N620" s="1380"/>
      <c r="O620" s="1381"/>
      <c r="P620" s="1382"/>
      <c r="Q620" s="1383"/>
      <c r="R620" s="1384"/>
      <c r="S620" s="1385"/>
      <c r="T620" s="1109"/>
    </row>
    <row r="621" spans="14:20">
      <c r="N621" s="1380"/>
      <c r="O621" s="1381"/>
      <c r="P621" s="1382"/>
      <c r="Q621" s="1383"/>
      <c r="R621" s="1384"/>
      <c r="S621" s="1385"/>
      <c r="T621" s="1109"/>
    </row>
    <row r="622" spans="14:20">
      <c r="N622" s="1380"/>
      <c r="O622" s="1381"/>
      <c r="P622" s="1382"/>
      <c r="Q622" s="1383"/>
      <c r="R622" s="1384"/>
      <c r="S622" s="1385"/>
      <c r="T622" s="1109"/>
    </row>
    <row r="623" spans="14:20">
      <c r="N623" s="1380"/>
      <c r="O623" s="1381"/>
      <c r="P623" s="1382"/>
      <c r="Q623" s="1383"/>
      <c r="R623" s="1384"/>
      <c r="S623" s="1385"/>
      <c r="T623" s="1109"/>
    </row>
    <row r="624" spans="14:20">
      <c r="N624" s="1380"/>
      <c r="O624" s="1381"/>
      <c r="P624" s="1382"/>
      <c r="Q624" s="1383"/>
      <c r="R624" s="1384"/>
      <c r="S624" s="1385"/>
      <c r="T624" s="1109"/>
    </row>
    <row r="625" spans="14:20">
      <c r="N625" s="1380"/>
      <c r="O625" s="1381"/>
      <c r="P625" s="1382"/>
      <c r="Q625" s="1383"/>
      <c r="R625" s="1384"/>
      <c r="S625" s="1385"/>
      <c r="T625" s="1109"/>
    </row>
    <row r="626" spans="14:20">
      <c r="N626" s="1380"/>
      <c r="O626" s="1381"/>
      <c r="P626" s="1382"/>
      <c r="Q626" s="1383"/>
      <c r="R626" s="1384"/>
      <c r="S626" s="1385"/>
      <c r="T626" s="1109"/>
    </row>
    <row r="627" spans="14:20">
      <c r="N627" s="1380"/>
      <c r="O627" s="1381"/>
      <c r="P627" s="1382"/>
      <c r="Q627" s="1383"/>
      <c r="R627" s="1384"/>
      <c r="S627" s="1385"/>
      <c r="T627" s="1109"/>
    </row>
    <row r="628" spans="14:20">
      <c r="N628" s="1380"/>
      <c r="O628" s="1381"/>
      <c r="P628" s="1382"/>
      <c r="Q628" s="1383"/>
      <c r="R628" s="1384"/>
      <c r="S628" s="1385"/>
      <c r="T628" s="1109"/>
    </row>
    <row r="629" spans="14:20">
      <c r="N629" s="1380"/>
      <c r="O629" s="1381"/>
      <c r="P629" s="1382"/>
      <c r="Q629" s="1383"/>
      <c r="R629" s="1384"/>
      <c r="S629" s="1385"/>
      <c r="T629" s="1109"/>
    </row>
    <row r="630" spans="14:20">
      <c r="N630" s="1380"/>
      <c r="O630" s="1381"/>
      <c r="P630" s="1382"/>
      <c r="Q630" s="1383"/>
      <c r="R630" s="1384"/>
      <c r="S630" s="1385"/>
      <c r="T630" s="1109"/>
    </row>
    <row r="631" spans="14:20">
      <c r="N631" s="1380"/>
      <c r="O631" s="1381"/>
      <c r="P631" s="1382"/>
      <c r="Q631" s="1383"/>
      <c r="R631" s="1384"/>
      <c r="S631" s="1385"/>
      <c r="T631" s="1109"/>
    </row>
    <row r="632" spans="14:20">
      <c r="N632" s="1380"/>
      <c r="O632" s="1381"/>
      <c r="P632" s="1382"/>
      <c r="Q632" s="1383"/>
      <c r="R632" s="1384"/>
      <c r="S632" s="1385"/>
      <c r="T632" s="1109"/>
    </row>
    <row r="633" spans="14:20">
      <c r="N633" s="1380"/>
      <c r="O633" s="1381"/>
      <c r="P633" s="1382"/>
      <c r="Q633" s="1383"/>
      <c r="R633" s="1384"/>
      <c r="S633" s="1385"/>
      <c r="T633" s="1109"/>
    </row>
    <row r="634" spans="14:20">
      <c r="N634" s="1380"/>
      <c r="O634" s="1381"/>
      <c r="P634" s="1382"/>
      <c r="Q634" s="1383"/>
      <c r="R634" s="1384"/>
      <c r="S634" s="1385"/>
      <c r="T634" s="1109"/>
    </row>
    <row r="635" spans="14:20">
      <c r="N635" s="1380"/>
      <c r="O635" s="1381"/>
      <c r="P635" s="1382"/>
      <c r="Q635" s="1383"/>
      <c r="R635" s="1384"/>
      <c r="S635" s="1385"/>
      <c r="T635" s="1109"/>
    </row>
    <row r="636" spans="14:20">
      <c r="N636" s="1380"/>
      <c r="O636" s="1381"/>
      <c r="P636" s="1382"/>
      <c r="Q636" s="1383"/>
      <c r="R636" s="1384"/>
      <c r="S636" s="1385"/>
      <c r="T636" s="1109"/>
    </row>
    <row r="637" spans="14:20">
      <c r="N637" s="1380"/>
      <c r="O637" s="1381"/>
      <c r="P637" s="1382"/>
      <c r="Q637" s="1383"/>
      <c r="R637" s="1384"/>
      <c r="S637" s="1385"/>
      <c r="T637" s="1109"/>
    </row>
    <row r="638" spans="14:20">
      <c r="N638" s="1380"/>
      <c r="O638" s="1381"/>
      <c r="P638" s="1382"/>
      <c r="Q638" s="1383"/>
      <c r="R638" s="1384"/>
      <c r="S638" s="1385"/>
      <c r="T638" s="1109"/>
    </row>
    <row r="639" spans="14:20">
      <c r="N639" s="1380"/>
      <c r="O639" s="1381"/>
      <c r="P639" s="1382"/>
      <c r="Q639" s="1383"/>
      <c r="R639" s="1384"/>
      <c r="S639" s="1385"/>
      <c r="T639" s="1109"/>
    </row>
    <row r="640" spans="14:20">
      <c r="N640" s="1380"/>
      <c r="O640" s="1381"/>
      <c r="P640" s="1382"/>
      <c r="Q640" s="1383"/>
      <c r="R640" s="1384"/>
      <c r="S640" s="1385"/>
      <c r="T640" s="1109"/>
    </row>
    <row r="641" spans="14:20">
      <c r="N641" s="1380"/>
      <c r="O641" s="1381"/>
      <c r="P641" s="1382"/>
      <c r="Q641" s="1383"/>
      <c r="R641" s="1384"/>
      <c r="S641" s="1385"/>
      <c r="T641" s="1109"/>
    </row>
    <row r="642" spans="14:20">
      <c r="N642" s="1380"/>
      <c r="O642" s="1381"/>
      <c r="P642" s="1382"/>
      <c r="Q642" s="1383"/>
      <c r="R642" s="1384"/>
      <c r="S642" s="1385"/>
      <c r="T642" s="1109"/>
    </row>
    <row r="643" spans="14:20">
      <c r="N643" s="1380"/>
      <c r="O643" s="1381"/>
      <c r="P643" s="1382"/>
      <c r="Q643" s="1383"/>
      <c r="R643" s="1384"/>
      <c r="S643" s="1385"/>
      <c r="T643" s="1109"/>
    </row>
    <row r="644" spans="14:20">
      <c r="N644" s="1380"/>
      <c r="O644" s="1381"/>
      <c r="P644" s="1382"/>
      <c r="Q644" s="1383"/>
      <c r="R644" s="1384"/>
      <c r="S644" s="1385"/>
      <c r="T644" s="1109"/>
    </row>
    <row r="645" spans="14:20">
      <c r="N645" s="1380"/>
      <c r="O645" s="1381"/>
      <c r="P645" s="1382"/>
      <c r="Q645" s="1383"/>
      <c r="R645" s="1384"/>
      <c r="S645" s="1385"/>
      <c r="T645" s="1109"/>
    </row>
    <row r="646" spans="14:20">
      <c r="N646" s="1380"/>
      <c r="O646" s="1381"/>
      <c r="P646" s="1382"/>
      <c r="Q646" s="1383"/>
      <c r="R646" s="1384"/>
      <c r="S646" s="1385"/>
      <c r="T646" s="1109"/>
    </row>
    <row r="647" spans="14:20">
      <c r="N647" s="1380"/>
      <c r="O647" s="1381"/>
      <c r="P647" s="1382"/>
      <c r="Q647" s="1383"/>
      <c r="R647" s="1384"/>
      <c r="S647" s="1385"/>
      <c r="T647" s="1109"/>
    </row>
    <row r="648" spans="14:20">
      <c r="N648" s="1380"/>
      <c r="O648" s="1381"/>
      <c r="P648" s="1382"/>
      <c r="Q648" s="1383"/>
      <c r="R648" s="1384"/>
      <c r="S648" s="1385"/>
      <c r="T648" s="1109"/>
    </row>
    <row r="649" spans="14:20">
      <c r="N649" s="1380"/>
      <c r="O649" s="1381"/>
      <c r="P649" s="1382"/>
      <c r="Q649" s="1383"/>
      <c r="R649" s="1384"/>
      <c r="S649" s="1385"/>
      <c r="T649" s="1109"/>
    </row>
    <row r="650" spans="14:20">
      <c r="N650" s="1380"/>
      <c r="O650" s="1381"/>
      <c r="P650" s="1382"/>
      <c r="Q650" s="1383"/>
      <c r="R650" s="1384"/>
      <c r="S650" s="1385"/>
      <c r="T650" s="1109"/>
    </row>
    <row r="651" spans="14:20">
      <c r="N651" s="1380"/>
      <c r="O651" s="1381"/>
      <c r="P651" s="1382"/>
      <c r="Q651" s="1383"/>
      <c r="R651" s="1384"/>
      <c r="S651" s="1385"/>
      <c r="T651" s="1109"/>
    </row>
    <row r="652" spans="14:20">
      <c r="N652" s="1380"/>
      <c r="O652" s="1381"/>
      <c r="P652" s="1382"/>
      <c r="Q652" s="1383"/>
      <c r="R652" s="1384"/>
      <c r="S652" s="1385"/>
      <c r="T652" s="1109"/>
    </row>
    <row r="653" spans="14:20">
      <c r="N653" s="1380"/>
      <c r="O653" s="1381"/>
      <c r="P653" s="1382"/>
      <c r="Q653" s="1383"/>
      <c r="R653" s="1384"/>
      <c r="S653" s="1385"/>
      <c r="T653" s="1109"/>
    </row>
    <row r="654" spans="14:20">
      <c r="N654" s="1380"/>
      <c r="O654" s="1381"/>
      <c r="P654" s="1382"/>
      <c r="Q654" s="1383"/>
      <c r="R654" s="1384"/>
      <c r="S654" s="1385"/>
      <c r="T654" s="1109"/>
    </row>
    <row r="655" spans="14:20">
      <c r="N655" s="1380"/>
      <c r="O655" s="1381"/>
      <c r="P655" s="1382"/>
      <c r="Q655" s="1383"/>
      <c r="R655" s="1384"/>
      <c r="S655" s="1385"/>
      <c r="T655" s="1109"/>
    </row>
    <row r="656" spans="14:20">
      <c r="N656" s="1380"/>
      <c r="O656" s="1381"/>
      <c r="P656" s="1382"/>
      <c r="Q656" s="1383"/>
      <c r="R656" s="1384"/>
      <c r="S656" s="1385"/>
      <c r="T656" s="1109"/>
    </row>
    <row r="657" spans="14:20">
      <c r="N657" s="1380"/>
      <c r="O657" s="1381"/>
      <c r="P657" s="1382"/>
      <c r="Q657" s="1383"/>
      <c r="R657" s="1384"/>
      <c r="S657" s="1385"/>
      <c r="T657" s="1109"/>
    </row>
    <row r="658" spans="14:20">
      <c r="N658" s="1380"/>
      <c r="O658" s="1381"/>
      <c r="P658" s="1382"/>
      <c r="Q658" s="1383"/>
      <c r="R658" s="1384"/>
      <c r="S658" s="1385"/>
      <c r="T658" s="1109"/>
    </row>
    <row r="659" spans="14:20">
      <c r="N659" s="1380"/>
      <c r="O659" s="1381"/>
      <c r="P659" s="1382"/>
      <c r="Q659" s="1383"/>
      <c r="R659" s="1384"/>
      <c r="S659" s="1385"/>
      <c r="T659" s="1109"/>
    </row>
    <row r="660" spans="14:20">
      <c r="N660" s="1380"/>
      <c r="O660" s="1381"/>
      <c r="P660" s="1382"/>
      <c r="Q660" s="1383"/>
      <c r="R660" s="1384"/>
      <c r="S660" s="1385"/>
      <c r="T660" s="1109"/>
    </row>
    <row r="661" spans="14:20">
      <c r="N661" s="1380"/>
      <c r="O661" s="1381"/>
      <c r="P661" s="1382"/>
      <c r="Q661" s="1383"/>
      <c r="R661" s="1384"/>
      <c r="S661" s="1385"/>
      <c r="T661" s="1109"/>
    </row>
    <row r="662" spans="14:20">
      <c r="N662" s="1380"/>
      <c r="O662" s="1381"/>
      <c r="P662" s="1382"/>
      <c r="Q662" s="1383"/>
      <c r="R662" s="1384"/>
      <c r="S662" s="1385"/>
      <c r="T662" s="1109"/>
    </row>
    <row r="663" spans="14:20">
      <c r="N663" s="1380"/>
      <c r="O663" s="1381"/>
      <c r="P663" s="1382"/>
      <c r="Q663" s="1383"/>
      <c r="R663" s="1384"/>
      <c r="S663" s="1385"/>
      <c r="T663" s="1109"/>
    </row>
    <row r="664" spans="14:20">
      <c r="N664" s="1380"/>
      <c r="O664" s="1381"/>
      <c r="P664" s="1382"/>
      <c r="Q664" s="1383"/>
      <c r="R664" s="1384"/>
      <c r="S664" s="1385"/>
      <c r="T664" s="1109"/>
    </row>
    <row r="665" spans="14:20">
      <c r="N665" s="1380"/>
      <c r="O665" s="1381"/>
      <c r="P665" s="1382"/>
      <c r="Q665" s="1383"/>
      <c r="R665" s="1384"/>
      <c r="S665" s="1385"/>
      <c r="T665" s="1109"/>
    </row>
    <row r="666" spans="14:20">
      <c r="N666" s="1380"/>
      <c r="O666" s="1381"/>
      <c r="P666" s="1382"/>
      <c r="Q666" s="1383"/>
      <c r="R666" s="1384"/>
      <c r="S666" s="1385"/>
      <c r="T666" s="1109"/>
    </row>
    <row r="667" spans="14:20">
      <c r="N667" s="1380"/>
      <c r="O667" s="1381"/>
      <c r="P667" s="1382"/>
      <c r="Q667" s="1383"/>
      <c r="R667" s="1384"/>
      <c r="S667" s="1385"/>
      <c r="T667" s="1109"/>
    </row>
    <row r="668" spans="14:20">
      <c r="N668" s="1380"/>
      <c r="O668" s="1381"/>
      <c r="P668" s="1382"/>
      <c r="Q668" s="1383"/>
      <c r="R668" s="1384"/>
      <c r="S668" s="1385"/>
      <c r="T668" s="1109"/>
    </row>
    <row r="669" spans="14:20">
      <c r="N669" s="1380"/>
      <c r="O669" s="1381"/>
      <c r="P669" s="1382"/>
      <c r="Q669" s="1383"/>
      <c r="R669" s="1384"/>
      <c r="S669" s="1385"/>
      <c r="T669" s="1109"/>
    </row>
    <row r="670" spans="14:20">
      <c r="N670" s="1380"/>
      <c r="O670" s="1381"/>
      <c r="P670" s="1382"/>
      <c r="Q670" s="1383"/>
      <c r="R670" s="1384"/>
      <c r="S670" s="1385"/>
      <c r="T670" s="1109"/>
    </row>
    <row r="671" spans="14:20">
      <c r="N671" s="1380"/>
      <c r="O671" s="1381"/>
      <c r="P671" s="1382"/>
      <c r="Q671" s="1383"/>
      <c r="R671" s="1384"/>
      <c r="S671" s="1385"/>
      <c r="T671" s="1109"/>
    </row>
    <row r="672" spans="14:20">
      <c r="N672" s="1380"/>
      <c r="O672" s="1381"/>
      <c r="P672" s="1382"/>
      <c r="Q672" s="1383"/>
      <c r="R672" s="1384"/>
      <c r="S672" s="1385"/>
      <c r="T672" s="1109"/>
    </row>
    <row r="673" spans="14:20">
      <c r="N673" s="1380"/>
      <c r="O673" s="1381"/>
      <c r="P673" s="1382"/>
      <c r="Q673" s="1383"/>
      <c r="R673" s="1384"/>
      <c r="S673" s="1385"/>
      <c r="T673" s="1109"/>
    </row>
    <row r="674" spans="14:20">
      <c r="N674" s="1380"/>
      <c r="O674" s="1381"/>
      <c r="P674" s="1382"/>
      <c r="Q674" s="1383"/>
      <c r="R674" s="1384"/>
      <c r="S674" s="1385"/>
      <c r="T674" s="1109"/>
    </row>
    <row r="675" spans="14:20">
      <c r="N675" s="1380"/>
      <c r="O675" s="1381"/>
      <c r="P675" s="1382"/>
      <c r="Q675" s="1383"/>
      <c r="R675" s="1384"/>
      <c r="S675" s="1385"/>
      <c r="T675" s="1109"/>
    </row>
    <row r="676" spans="14:20">
      <c r="N676" s="1380"/>
      <c r="O676" s="1381"/>
      <c r="P676" s="1382"/>
      <c r="Q676" s="1383"/>
      <c r="R676" s="1384"/>
      <c r="S676" s="1385"/>
      <c r="T676" s="1109"/>
    </row>
    <row r="677" spans="14:20">
      <c r="N677" s="1380"/>
      <c r="O677" s="1381"/>
      <c r="P677" s="1382"/>
      <c r="Q677" s="1383"/>
      <c r="R677" s="1384"/>
      <c r="S677" s="1385"/>
      <c r="T677" s="1109"/>
    </row>
    <row r="678" spans="14:20">
      <c r="N678" s="1380"/>
      <c r="O678" s="1381"/>
      <c r="P678" s="1382"/>
      <c r="Q678" s="1383"/>
      <c r="R678" s="1384"/>
      <c r="S678" s="1385"/>
      <c r="T678" s="1109"/>
    </row>
    <row r="679" spans="14:20">
      <c r="N679" s="1380"/>
      <c r="O679" s="1381"/>
      <c r="P679" s="1382"/>
      <c r="Q679" s="1383"/>
      <c r="R679" s="1384"/>
      <c r="S679" s="1385"/>
      <c r="T679" s="1109"/>
    </row>
    <row r="680" spans="14:20">
      <c r="N680" s="1380"/>
      <c r="O680" s="1381"/>
      <c r="P680" s="1382"/>
      <c r="Q680" s="1383"/>
      <c r="R680" s="1384"/>
      <c r="S680" s="1385"/>
      <c r="T680" s="1109"/>
    </row>
    <row r="681" spans="14:20">
      <c r="N681" s="1380"/>
      <c r="O681" s="1381"/>
      <c r="P681" s="1382"/>
      <c r="Q681" s="1383"/>
      <c r="R681" s="1384"/>
      <c r="S681" s="1385"/>
      <c r="T681" s="1109"/>
    </row>
    <row r="682" spans="14:20">
      <c r="N682" s="1380"/>
      <c r="O682" s="1381"/>
      <c r="P682" s="1382"/>
      <c r="Q682" s="1383"/>
      <c r="R682" s="1384"/>
      <c r="S682" s="1385"/>
      <c r="T682" s="1109"/>
    </row>
    <row r="683" spans="14:20">
      <c r="N683" s="1380"/>
      <c r="O683" s="1381"/>
      <c r="P683" s="1382"/>
      <c r="Q683" s="1383"/>
      <c r="R683" s="1384"/>
      <c r="S683" s="1385"/>
      <c r="T683" s="1109"/>
    </row>
    <row r="684" spans="14:20">
      <c r="N684" s="1380"/>
      <c r="O684" s="1381"/>
      <c r="P684" s="1382"/>
      <c r="Q684" s="1383"/>
      <c r="R684" s="1384"/>
      <c r="S684" s="1385"/>
      <c r="T684" s="1109"/>
    </row>
    <row r="685" spans="14:20">
      <c r="N685" s="1380"/>
      <c r="O685" s="1381"/>
      <c r="P685" s="1382"/>
      <c r="Q685" s="1383"/>
      <c r="R685" s="1384"/>
      <c r="S685" s="1385"/>
      <c r="T685" s="1109"/>
    </row>
    <row r="686" spans="14:20">
      <c r="N686" s="1380"/>
      <c r="O686" s="1381"/>
      <c r="P686" s="1382"/>
      <c r="Q686" s="1383"/>
      <c r="R686" s="1384"/>
      <c r="S686" s="1385"/>
      <c r="T686" s="1109"/>
    </row>
    <row r="687" spans="14:20">
      <c r="N687" s="1380"/>
      <c r="O687" s="1381"/>
      <c r="P687" s="1382"/>
      <c r="Q687" s="1383"/>
      <c r="R687" s="1384"/>
      <c r="S687" s="1385"/>
      <c r="T687" s="1109"/>
    </row>
    <row r="688" spans="14:20">
      <c r="N688" s="1380"/>
      <c r="O688" s="1381"/>
      <c r="P688" s="1382"/>
      <c r="Q688" s="1383"/>
      <c r="R688" s="1384"/>
      <c r="S688" s="1385"/>
      <c r="T688" s="1109"/>
    </row>
    <row r="689" spans="14:20">
      <c r="N689" s="1380"/>
      <c r="O689" s="1381"/>
      <c r="P689" s="1382"/>
      <c r="Q689" s="1383"/>
      <c r="R689" s="1384"/>
      <c r="S689" s="1385"/>
      <c r="T689" s="1109"/>
    </row>
    <row r="690" spans="14:20">
      <c r="N690" s="1380"/>
      <c r="O690" s="1381"/>
      <c r="P690" s="1382"/>
      <c r="Q690" s="1383"/>
      <c r="R690" s="1384"/>
      <c r="S690" s="1385"/>
      <c r="T690" s="1109"/>
    </row>
    <row r="691" spans="14:20">
      <c r="N691" s="1380"/>
      <c r="O691" s="1381"/>
      <c r="P691" s="1382"/>
      <c r="Q691" s="1383"/>
      <c r="R691" s="1384"/>
      <c r="S691" s="1385"/>
      <c r="T691" s="1109"/>
    </row>
    <row r="692" spans="14:20">
      <c r="N692" s="1380"/>
      <c r="O692" s="1381"/>
      <c r="P692" s="1382"/>
      <c r="Q692" s="1383"/>
      <c r="R692" s="1384"/>
      <c r="S692" s="1385"/>
      <c r="T692" s="1109"/>
    </row>
    <row r="693" spans="14:20">
      <c r="N693" s="1380"/>
      <c r="O693" s="1381"/>
      <c r="P693" s="1382"/>
      <c r="Q693" s="1383"/>
      <c r="R693" s="1384"/>
      <c r="S693" s="1385"/>
      <c r="T693" s="1109"/>
    </row>
    <row r="694" spans="14:20">
      <c r="N694" s="1380"/>
      <c r="O694" s="1381"/>
      <c r="P694" s="1382"/>
      <c r="Q694" s="1383"/>
      <c r="R694" s="1384"/>
      <c r="S694" s="1385"/>
      <c r="T694" s="1109"/>
    </row>
    <row r="695" spans="14:20">
      <c r="N695" s="1380"/>
      <c r="O695" s="1381"/>
      <c r="P695" s="1382"/>
      <c r="Q695" s="1383"/>
      <c r="R695" s="1384"/>
      <c r="S695" s="1385"/>
      <c r="T695" s="1109"/>
    </row>
    <row r="696" spans="14:20">
      <c r="N696" s="1380"/>
      <c r="O696" s="1381"/>
      <c r="P696" s="1382"/>
      <c r="Q696" s="1383"/>
      <c r="R696" s="1384"/>
      <c r="S696" s="1385"/>
      <c r="T696" s="1109"/>
    </row>
    <row r="697" spans="14:20">
      <c r="N697" s="1380"/>
      <c r="O697" s="1381"/>
      <c r="P697" s="1382"/>
      <c r="Q697" s="1383"/>
      <c r="R697" s="1384"/>
      <c r="S697" s="1385"/>
      <c r="T697" s="1109"/>
    </row>
    <row r="698" spans="14:20">
      <c r="N698" s="1380"/>
      <c r="O698" s="1381"/>
      <c r="P698" s="1382"/>
      <c r="Q698" s="1383"/>
      <c r="R698" s="1384"/>
      <c r="S698" s="1385"/>
      <c r="T698" s="1109"/>
    </row>
    <row r="699" spans="14:20">
      <c r="N699" s="1380"/>
      <c r="O699" s="1381"/>
      <c r="P699" s="1382"/>
      <c r="Q699" s="1383"/>
      <c r="R699" s="1384"/>
      <c r="S699" s="1385"/>
      <c r="T699" s="1109"/>
    </row>
    <row r="700" spans="14:20">
      <c r="N700" s="1380"/>
      <c r="O700" s="1381"/>
      <c r="P700" s="1382"/>
      <c r="Q700" s="1383"/>
      <c r="R700" s="1384"/>
      <c r="S700" s="1385"/>
      <c r="T700" s="1109"/>
    </row>
    <row r="701" spans="14:20">
      <c r="N701" s="1380"/>
      <c r="O701" s="1381"/>
      <c r="P701" s="1382"/>
      <c r="Q701" s="1383"/>
      <c r="R701" s="1384"/>
      <c r="S701" s="1385"/>
      <c r="T701" s="1109"/>
    </row>
    <row r="702" spans="14:20">
      <c r="N702" s="1380"/>
      <c r="O702" s="1381"/>
      <c r="P702" s="1382"/>
      <c r="Q702" s="1383"/>
      <c r="R702" s="1384"/>
      <c r="S702" s="1385"/>
      <c r="T702" s="1109"/>
    </row>
    <row r="703" spans="14:20">
      <c r="N703" s="1380"/>
      <c r="O703" s="1381"/>
      <c r="P703" s="1382"/>
      <c r="Q703" s="1383"/>
      <c r="R703" s="1384"/>
      <c r="S703" s="1385"/>
      <c r="T703" s="1109"/>
    </row>
    <row r="704" spans="14:20">
      <c r="N704" s="1380"/>
      <c r="O704" s="1381"/>
      <c r="P704" s="1382"/>
      <c r="Q704" s="1383"/>
      <c r="R704" s="1384"/>
      <c r="S704" s="1385"/>
      <c r="T704" s="1109"/>
    </row>
    <row r="705" spans="14:20">
      <c r="N705" s="1380"/>
      <c r="O705" s="1381"/>
      <c r="P705" s="1382"/>
      <c r="Q705" s="1383"/>
      <c r="R705" s="1384"/>
      <c r="S705" s="1385"/>
      <c r="T705" s="1109"/>
    </row>
    <row r="706" spans="14:20">
      <c r="N706" s="1380"/>
      <c r="O706" s="1381"/>
      <c r="P706" s="1382"/>
      <c r="Q706" s="1383"/>
      <c r="R706" s="1384"/>
      <c r="S706" s="1385"/>
      <c r="T706" s="1109"/>
    </row>
    <row r="707" spans="14:20">
      <c r="N707" s="1380"/>
      <c r="O707" s="1381"/>
      <c r="P707" s="1382"/>
      <c r="Q707" s="1383"/>
      <c r="R707" s="1384"/>
      <c r="S707" s="1385"/>
      <c r="T707" s="1109"/>
    </row>
    <row r="708" spans="14:20">
      <c r="N708" s="1380"/>
      <c r="O708" s="1381"/>
      <c r="P708" s="1382"/>
      <c r="Q708" s="1383"/>
      <c r="R708" s="1384"/>
      <c r="S708" s="1385"/>
      <c r="T708" s="1109"/>
    </row>
    <row r="709" spans="14:20">
      <c r="N709" s="1380"/>
      <c r="O709" s="1381"/>
      <c r="P709" s="1382"/>
      <c r="Q709" s="1383"/>
      <c r="R709" s="1384"/>
      <c r="S709" s="1385"/>
      <c r="T709" s="1109"/>
    </row>
    <row r="710" spans="14:20">
      <c r="N710" s="1380"/>
      <c r="O710" s="1381"/>
      <c r="P710" s="1382"/>
      <c r="Q710" s="1383"/>
      <c r="R710" s="1384"/>
      <c r="S710" s="1385"/>
      <c r="T710" s="1109"/>
    </row>
    <row r="711" spans="14:20">
      <c r="N711" s="1380"/>
      <c r="O711" s="1381"/>
      <c r="P711" s="1382"/>
      <c r="Q711" s="1383"/>
      <c r="R711" s="1384"/>
      <c r="S711" s="1385"/>
      <c r="T711" s="1109"/>
    </row>
    <row r="712" spans="14:20">
      <c r="N712" s="1380"/>
      <c r="O712" s="1381"/>
      <c r="P712" s="1382"/>
      <c r="Q712" s="1383"/>
      <c r="R712" s="1384"/>
      <c r="S712" s="1385"/>
      <c r="T712" s="1109"/>
    </row>
    <row r="713" spans="14:20">
      <c r="N713" s="1380"/>
      <c r="O713" s="1381"/>
      <c r="P713" s="1382"/>
      <c r="Q713" s="1383"/>
      <c r="R713" s="1384"/>
      <c r="S713" s="1385"/>
      <c r="T713" s="1109"/>
    </row>
    <row r="714" spans="14:20">
      <c r="N714" s="1380"/>
      <c r="O714" s="1381"/>
      <c r="P714" s="1382"/>
      <c r="Q714" s="1383"/>
      <c r="R714" s="1384"/>
      <c r="S714" s="1385"/>
      <c r="T714" s="1109"/>
    </row>
    <row r="715" spans="14:20">
      <c r="N715" s="1380"/>
      <c r="O715" s="1381"/>
      <c r="P715" s="1382"/>
      <c r="Q715" s="1383"/>
      <c r="R715" s="1384"/>
      <c r="S715" s="1385"/>
      <c r="T715" s="1109"/>
    </row>
    <row r="716" spans="14:20">
      <c r="N716" s="1380"/>
      <c r="O716" s="1381"/>
      <c r="P716" s="1382"/>
      <c r="Q716" s="1383"/>
      <c r="R716" s="1384"/>
      <c r="S716" s="1385"/>
      <c r="T716" s="1109"/>
    </row>
    <row r="717" spans="14:20">
      <c r="N717" s="1380"/>
      <c r="O717" s="1381"/>
      <c r="P717" s="1382"/>
      <c r="Q717" s="1383"/>
      <c r="R717" s="1384"/>
      <c r="S717" s="1385"/>
      <c r="T717" s="1109"/>
    </row>
    <row r="718" spans="14:20">
      <c r="N718" s="1380"/>
      <c r="O718" s="1381"/>
      <c r="P718" s="1382"/>
      <c r="Q718" s="1383"/>
      <c r="R718" s="1384"/>
      <c r="S718" s="1385"/>
      <c r="T718" s="1109"/>
    </row>
    <row r="719" spans="14:20">
      <c r="N719" s="1380"/>
      <c r="O719" s="1381"/>
      <c r="P719" s="1382"/>
      <c r="Q719" s="1383"/>
      <c r="R719" s="1384"/>
      <c r="S719" s="1385"/>
      <c r="T719" s="1109"/>
    </row>
    <row r="720" spans="14:20">
      <c r="N720" s="1380"/>
      <c r="O720" s="1381"/>
      <c r="P720" s="1382"/>
      <c r="Q720" s="1383"/>
      <c r="R720" s="1384"/>
      <c r="S720" s="1385"/>
      <c r="T720" s="1109"/>
    </row>
    <row r="721" spans="14:20">
      <c r="N721" s="1380"/>
      <c r="O721" s="1381"/>
      <c r="P721" s="1382"/>
      <c r="Q721" s="1383"/>
      <c r="R721" s="1384"/>
      <c r="S721" s="1385"/>
      <c r="T721" s="1109"/>
    </row>
    <row r="722" spans="14:20">
      <c r="N722" s="1380"/>
      <c r="O722" s="1381"/>
      <c r="P722" s="1382"/>
      <c r="Q722" s="1383"/>
      <c r="R722" s="1384"/>
      <c r="S722" s="1385"/>
      <c r="T722" s="1109"/>
    </row>
    <row r="723" spans="14:20">
      <c r="N723" s="1380"/>
      <c r="O723" s="1381"/>
      <c r="P723" s="1382"/>
      <c r="Q723" s="1383"/>
      <c r="R723" s="1384"/>
      <c r="S723" s="1385"/>
      <c r="T723" s="1109"/>
    </row>
    <row r="724" spans="14:20">
      <c r="N724" s="1380"/>
      <c r="O724" s="1381"/>
      <c r="P724" s="1382"/>
      <c r="Q724" s="1383"/>
      <c r="R724" s="1384"/>
      <c r="S724" s="1385"/>
      <c r="T724" s="1109"/>
    </row>
    <row r="725" spans="14:20">
      <c r="N725" s="1380"/>
      <c r="O725" s="1381"/>
      <c r="P725" s="1382"/>
      <c r="Q725" s="1383"/>
      <c r="R725" s="1384"/>
      <c r="S725" s="1385"/>
      <c r="T725" s="1109"/>
    </row>
    <row r="726" spans="14:20">
      <c r="N726" s="1380"/>
      <c r="O726" s="1381"/>
      <c r="P726" s="1382"/>
      <c r="Q726" s="1383"/>
      <c r="R726" s="1384"/>
      <c r="S726" s="1385"/>
      <c r="T726" s="1109"/>
    </row>
    <row r="727" spans="14:20">
      <c r="N727" s="1380"/>
      <c r="O727" s="1381"/>
      <c r="P727" s="1382"/>
      <c r="Q727" s="1383"/>
      <c r="R727" s="1384"/>
      <c r="S727" s="1385"/>
      <c r="T727" s="1109"/>
    </row>
    <row r="728" spans="14:20">
      <c r="N728" s="1380"/>
      <c r="O728" s="1381"/>
      <c r="P728" s="1382"/>
      <c r="Q728" s="1383"/>
      <c r="R728" s="1384"/>
      <c r="S728" s="1385"/>
      <c r="T728" s="1109"/>
    </row>
    <row r="729" spans="14:20">
      <c r="N729" s="1380"/>
      <c r="O729" s="1381"/>
      <c r="P729" s="1382"/>
      <c r="Q729" s="1383"/>
      <c r="R729" s="1384"/>
      <c r="S729" s="1385"/>
      <c r="T729" s="1109"/>
    </row>
    <row r="730" spans="14:20">
      <c r="N730" s="1380"/>
      <c r="O730" s="1381"/>
      <c r="P730" s="1382"/>
      <c r="Q730" s="1383"/>
      <c r="R730" s="1384"/>
      <c r="S730" s="1385"/>
      <c r="T730" s="1109"/>
    </row>
    <row r="731" spans="14:20">
      <c r="N731" s="1380"/>
      <c r="O731" s="1381"/>
      <c r="P731" s="1382"/>
      <c r="Q731" s="1383"/>
      <c r="R731" s="1384"/>
      <c r="S731" s="1385"/>
      <c r="T731" s="1109"/>
    </row>
    <row r="732" spans="14:20">
      <c r="N732" s="1380"/>
      <c r="O732" s="1381"/>
      <c r="P732" s="1382"/>
      <c r="Q732" s="1383"/>
      <c r="R732" s="1384"/>
      <c r="S732" s="1385"/>
      <c r="T732" s="1109"/>
    </row>
    <row r="733" spans="14:20">
      <c r="N733" s="1380"/>
      <c r="O733" s="1381"/>
      <c r="P733" s="1382"/>
      <c r="Q733" s="1383"/>
      <c r="R733" s="1384"/>
      <c r="S733" s="1385"/>
      <c r="T733" s="1109"/>
    </row>
    <row r="734" spans="14:20">
      <c r="N734" s="1380"/>
      <c r="O734" s="1381"/>
      <c r="P734" s="1382"/>
      <c r="Q734" s="1383"/>
      <c r="R734" s="1384"/>
      <c r="S734" s="1385"/>
      <c r="T734" s="1109"/>
    </row>
    <row r="735" spans="14:20">
      <c r="N735" s="1380"/>
      <c r="O735" s="1381"/>
      <c r="P735" s="1382"/>
      <c r="Q735" s="1383"/>
      <c r="R735" s="1384"/>
      <c r="S735" s="1385"/>
      <c r="T735" s="1109"/>
    </row>
    <row r="736" spans="14:20">
      <c r="N736" s="1380"/>
      <c r="O736" s="1381"/>
      <c r="P736" s="1382"/>
      <c r="Q736" s="1383"/>
      <c r="R736" s="1384"/>
      <c r="S736" s="1385"/>
      <c r="T736" s="1109"/>
    </row>
    <row r="737" spans="14:20">
      <c r="N737" s="1380"/>
      <c r="O737" s="1381"/>
      <c r="P737" s="1382"/>
      <c r="Q737" s="1383"/>
      <c r="R737" s="1384"/>
      <c r="S737" s="1385"/>
      <c r="T737" s="1109"/>
    </row>
    <row r="738" spans="14:20">
      <c r="N738" s="1380"/>
      <c r="O738" s="1381"/>
      <c r="P738" s="1382"/>
      <c r="Q738" s="1383"/>
      <c r="R738" s="1384"/>
      <c r="S738" s="1385"/>
      <c r="T738" s="1109"/>
    </row>
    <row r="739" spans="14:20">
      <c r="N739" s="1380"/>
      <c r="O739" s="1381"/>
      <c r="P739" s="1382"/>
      <c r="Q739" s="1383"/>
      <c r="R739" s="1384"/>
      <c r="S739" s="1385"/>
      <c r="T739" s="1109"/>
    </row>
    <row r="740" spans="14:20">
      <c r="N740" s="1380"/>
      <c r="O740" s="1381"/>
      <c r="P740" s="1382"/>
      <c r="Q740" s="1383"/>
      <c r="R740" s="1384"/>
      <c r="S740" s="1385"/>
      <c r="T740" s="1109"/>
    </row>
    <row r="741" spans="14:20">
      <c r="N741" s="1380"/>
      <c r="O741" s="1381"/>
      <c r="P741" s="1382"/>
      <c r="Q741" s="1383"/>
      <c r="R741" s="1384"/>
      <c r="S741" s="1385"/>
      <c r="T741" s="1109"/>
    </row>
    <row r="742" spans="14:20">
      <c r="N742" s="1380"/>
      <c r="O742" s="1381"/>
      <c r="P742" s="1382"/>
      <c r="Q742" s="1383"/>
      <c r="R742" s="1384"/>
      <c r="S742" s="1385"/>
      <c r="T742" s="1109"/>
    </row>
    <row r="743" spans="14:20">
      <c r="N743" s="1380"/>
      <c r="O743" s="1381"/>
      <c r="P743" s="1382"/>
      <c r="Q743" s="1383"/>
      <c r="R743" s="1384"/>
      <c r="S743" s="1385"/>
      <c r="T743" s="1109"/>
    </row>
    <row r="744" spans="14:20">
      <c r="N744" s="1380"/>
      <c r="O744" s="1381"/>
      <c r="P744" s="1382"/>
      <c r="Q744" s="1383"/>
      <c r="R744" s="1384"/>
      <c r="S744" s="1385"/>
      <c r="T744" s="1109"/>
    </row>
    <row r="745" spans="14:20">
      <c r="N745" s="1380"/>
      <c r="O745" s="1381"/>
      <c r="P745" s="1382"/>
      <c r="Q745" s="1383"/>
      <c r="R745" s="1384"/>
      <c r="S745" s="1385"/>
      <c r="T745" s="1109"/>
    </row>
    <row r="746" spans="14:20">
      <c r="N746" s="1380"/>
      <c r="O746" s="1381"/>
      <c r="P746" s="1382"/>
      <c r="Q746" s="1383"/>
      <c r="R746" s="1384"/>
      <c r="S746" s="1385"/>
      <c r="T746" s="1109"/>
    </row>
    <row r="747" spans="14:20">
      <c r="N747" s="1380"/>
      <c r="O747" s="1381"/>
      <c r="P747" s="1382"/>
      <c r="Q747" s="1383"/>
      <c r="R747" s="1384"/>
      <c r="S747" s="1385"/>
      <c r="T747" s="1109"/>
    </row>
    <row r="748" spans="14:20">
      <c r="N748" s="1380"/>
      <c r="O748" s="1381"/>
      <c r="P748" s="1382"/>
      <c r="Q748" s="1383"/>
      <c r="R748" s="1384"/>
      <c r="S748" s="1385"/>
      <c r="T748" s="1109"/>
    </row>
    <row r="749" spans="14:20">
      <c r="N749" s="1380"/>
      <c r="O749" s="1381"/>
      <c r="P749" s="1382"/>
      <c r="Q749" s="1383"/>
      <c r="R749" s="1384"/>
      <c r="S749" s="1385"/>
      <c r="T749" s="1109"/>
    </row>
    <row r="750" spans="14:20">
      <c r="N750" s="1380"/>
      <c r="O750" s="1381"/>
      <c r="P750" s="1382"/>
      <c r="Q750" s="1383"/>
      <c r="R750" s="1384"/>
      <c r="S750" s="1385"/>
      <c r="T750" s="1109"/>
    </row>
    <row r="751" spans="14:20">
      <c r="N751" s="1380"/>
      <c r="O751" s="1381"/>
      <c r="P751" s="1382"/>
      <c r="Q751" s="1383"/>
      <c r="R751" s="1384"/>
      <c r="S751" s="1385"/>
      <c r="T751" s="1109"/>
    </row>
    <row r="752" spans="14:20">
      <c r="N752" s="1380"/>
      <c r="O752" s="1381"/>
      <c r="P752" s="1382"/>
      <c r="Q752" s="1383"/>
      <c r="R752" s="1384"/>
      <c r="S752" s="1385"/>
      <c r="T752" s="1109"/>
    </row>
    <row r="753" spans="14:20">
      <c r="N753" s="1380"/>
      <c r="O753" s="1381"/>
      <c r="P753" s="1382"/>
      <c r="Q753" s="1383"/>
      <c r="R753" s="1384"/>
      <c r="S753" s="1385"/>
      <c r="T753" s="1109"/>
    </row>
    <row r="754" spans="14:20">
      <c r="N754" s="1380"/>
      <c r="O754" s="1381"/>
      <c r="P754" s="1382"/>
      <c r="Q754" s="1383"/>
      <c r="R754" s="1384"/>
      <c r="S754" s="1385"/>
      <c r="T754" s="1109"/>
    </row>
    <row r="755" spans="14:20">
      <c r="N755" s="1380"/>
      <c r="O755" s="1381"/>
      <c r="P755" s="1382"/>
      <c r="Q755" s="1383"/>
      <c r="R755" s="1384"/>
      <c r="S755" s="1385"/>
      <c r="T755" s="1109"/>
    </row>
    <row r="756" spans="14:20">
      <c r="N756" s="1380"/>
      <c r="O756" s="1381"/>
      <c r="P756" s="1382"/>
      <c r="Q756" s="1383"/>
      <c r="R756" s="1384"/>
      <c r="S756" s="1385"/>
      <c r="T756" s="1109"/>
    </row>
    <row r="757" spans="14:20">
      <c r="N757" s="1380"/>
      <c r="O757" s="1381"/>
      <c r="P757" s="1382"/>
      <c r="Q757" s="1383"/>
      <c r="R757" s="1384"/>
      <c r="S757" s="1385"/>
      <c r="T757" s="1109"/>
    </row>
    <row r="758" spans="14:20">
      <c r="N758" s="1380"/>
      <c r="O758" s="1381"/>
      <c r="P758" s="1382"/>
      <c r="Q758" s="1383"/>
      <c r="R758" s="1384"/>
      <c r="S758" s="1385"/>
      <c r="T758" s="1109"/>
    </row>
    <row r="759" spans="14:20">
      <c r="N759" s="1380"/>
      <c r="O759" s="1381"/>
      <c r="P759" s="1382"/>
      <c r="Q759" s="1383"/>
      <c r="R759" s="1384"/>
      <c r="S759" s="1385"/>
      <c r="T759" s="1109"/>
    </row>
    <row r="760" spans="14:20">
      <c r="N760" s="1380"/>
      <c r="O760" s="1381"/>
      <c r="P760" s="1382"/>
      <c r="Q760" s="1383"/>
      <c r="R760" s="1384"/>
      <c r="S760" s="1385"/>
      <c r="T760" s="1109"/>
    </row>
    <row r="761" spans="14:20">
      <c r="N761" s="1380"/>
      <c r="O761" s="1381"/>
      <c r="P761" s="1382"/>
      <c r="Q761" s="1383"/>
      <c r="R761" s="1384"/>
      <c r="S761" s="1385"/>
      <c r="T761" s="1109"/>
    </row>
    <row r="762" spans="14:20">
      <c r="N762" s="1380"/>
      <c r="O762" s="1381"/>
      <c r="P762" s="1382"/>
      <c r="Q762" s="1383"/>
      <c r="R762" s="1384"/>
      <c r="S762" s="1385"/>
      <c r="T762" s="1109"/>
    </row>
    <row r="763" spans="14:20">
      <c r="N763" s="1380"/>
      <c r="O763" s="1381"/>
      <c r="P763" s="1382"/>
      <c r="Q763" s="1383"/>
      <c r="R763" s="1384"/>
      <c r="S763" s="1385"/>
      <c r="T763" s="1109"/>
    </row>
    <row r="764" spans="14:20">
      <c r="N764" s="1380"/>
      <c r="O764" s="1381"/>
      <c r="P764" s="1382"/>
      <c r="Q764" s="1383"/>
      <c r="R764" s="1384"/>
      <c r="S764" s="1385"/>
      <c r="T764" s="1109"/>
    </row>
    <row r="765" spans="14:20">
      <c r="N765" s="1380"/>
      <c r="O765" s="1381"/>
      <c r="P765" s="1382"/>
      <c r="Q765" s="1383"/>
      <c r="R765" s="1384"/>
      <c r="S765" s="1385"/>
      <c r="T765" s="1109"/>
    </row>
    <row r="766" spans="14:20">
      <c r="N766" s="1380"/>
      <c r="O766" s="1381"/>
      <c r="P766" s="1382"/>
      <c r="Q766" s="1383"/>
      <c r="R766" s="1384"/>
      <c r="S766" s="1385"/>
      <c r="T766" s="1109"/>
    </row>
    <row r="767" spans="14:20">
      <c r="N767" s="1380"/>
      <c r="O767" s="1381"/>
      <c r="P767" s="1382"/>
      <c r="Q767" s="1383"/>
      <c r="R767" s="1384"/>
      <c r="S767" s="1385"/>
      <c r="T767" s="1109"/>
    </row>
    <row r="768" spans="14:20">
      <c r="N768" s="1380"/>
      <c r="O768" s="1381"/>
      <c r="P768" s="1382"/>
      <c r="Q768" s="1383"/>
      <c r="R768" s="1384"/>
      <c r="S768" s="1385"/>
      <c r="T768" s="1109"/>
    </row>
    <row r="769" spans="14:20">
      <c r="N769" s="1380"/>
      <c r="O769" s="1381"/>
      <c r="P769" s="1382"/>
      <c r="Q769" s="1383"/>
      <c r="R769" s="1384"/>
      <c r="S769" s="1385"/>
      <c r="T769" s="1109"/>
    </row>
    <row r="770" spans="14:20">
      <c r="N770" s="1380"/>
      <c r="O770" s="1381"/>
      <c r="P770" s="1382"/>
      <c r="Q770" s="1383"/>
      <c r="R770" s="1384"/>
      <c r="S770" s="1385"/>
      <c r="T770" s="1109"/>
    </row>
    <row r="771" spans="14:20">
      <c r="N771" s="1380"/>
      <c r="O771" s="1381"/>
      <c r="P771" s="1382"/>
      <c r="Q771" s="1383"/>
      <c r="R771" s="1384"/>
      <c r="S771" s="1385"/>
      <c r="T771" s="1109"/>
    </row>
    <row r="772" spans="14:20">
      <c r="N772" s="1380"/>
      <c r="O772" s="1381"/>
      <c r="P772" s="1382"/>
      <c r="Q772" s="1383"/>
      <c r="R772" s="1384"/>
      <c r="S772" s="1385"/>
      <c r="T772" s="1109"/>
    </row>
    <row r="773" spans="14:20">
      <c r="N773" s="1380"/>
      <c r="O773" s="1381"/>
      <c r="P773" s="1382"/>
      <c r="Q773" s="1383"/>
      <c r="R773" s="1384"/>
      <c r="S773" s="1385"/>
      <c r="T773" s="1109"/>
    </row>
    <row r="774" spans="14:20">
      <c r="N774" s="1380"/>
      <c r="O774" s="1381"/>
      <c r="P774" s="1382"/>
      <c r="Q774" s="1383"/>
      <c r="R774" s="1384"/>
      <c r="S774" s="1385"/>
      <c r="T774" s="1109"/>
    </row>
    <row r="775" spans="14:20">
      <c r="N775" s="1380"/>
      <c r="O775" s="1381"/>
      <c r="P775" s="1382"/>
      <c r="Q775" s="1383"/>
      <c r="R775" s="1384"/>
      <c r="S775" s="1385"/>
      <c r="T775" s="1109"/>
    </row>
    <row r="776" spans="14:20">
      <c r="N776" s="1380"/>
      <c r="O776" s="1381"/>
      <c r="P776" s="1382"/>
      <c r="Q776" s="1383"/>
      <c r="R776" s="1384"/>
      <c r="S776" s="1385"/>
      <c r="T776" s="1109"/>
    </row>
    <row r="777" spans="14:20">
      <c r="N777" s="1380"/>
      <c r="O777" s="1381"/>
      <c r="P777" s="1382"/>
      <c r="Q777" s="1383"/>
      <c r="R777" s="1384"/>
      <c r="S777" s="1385"/>
      <c r="T777" s="1109"/>
    </row>
    <row r="778" spans="14:20">
      <c r="N778" s="1380"/>
      <c r="O778" s="1381"/>
      <c r="P778" s="1382"/>
      <c r="Q778" s="1383"/>
      <c r="R778" s="1384"/>
      <c r="S778" s="1385"/>
      <c r="T778" s="1109"/>
    </row>
    <row r="779" spans="14:20">
      <c r="N779" s="1380"/>
      <c r="O779" s="1381"/>
      <c r="P779" s="1382"/>
      <c r="Q779" s="1383"/>
      <c r="R779" s="1384"/>
      <c r="S779" s="1385"/>
      <c r="T779" s="1109"/>
    </row>
    <row r="780" spans="14:20">
      <c r="N780" s="1380"/>
      <c r="O780" s="1381"/>
      <c r="P780" s="1382"/>
      <c r="Q780" s="1383"/>
      <c r="R780" s="1384"/>
      <c r="S780" s="1385"/>
      <c r="T780" s="1109"/>
    </row>
    <row r="781" spans="14:20">
      <c r="N781" s="1380"/>
      <c r="O781" s="1381"/>
      <c r="P781" s="1382"/>
      <c r="Q781" s="1383"/>
      <c r="R781" s="1384"/>
      <c r="S781" s="1385"/>
      <c r="T781" s="1109"/>
    </row>
    <row r="782" spans="14:20">
      <c r="N782" s="1380"/>
      <c r="O782" s="1381"/>
      <c r="P782" s="1382"/>
      <c r="Q782" s="1383"/>
      <c r="R782" s="1384"/>
      <c r="S782" s="1385"/>
      <c r="T782" s="1109"/>
    </row>
    <row r="783" spans="14:20">
      <c r="N783" s="1380"/>
      <c r="O783" s="1381"/>
      <c r="P783" s="1382"/>
      <c r="Q783" s="1383"/>
      <c r="R783" s="1384"/>
      <c r="S783" s="1385"/>
      <c r="T783" s="1109"/>
    </row>
    <row r="784" spans="14:20">
      <c r="N784" s="1380"/>
      <c r="O784" s="1381"/>
      <c r="P784" s="1382"/>
      <c r="Q784" s="1383"/>
      <c r="R784" s="1384"/>
      <c r="S784" s="1385"/>
      <c r="T784" s="1109"/>
    </row>
    <row r="785" spans="14:20">
      <c r="N785" s="1380"/>
      <c r="O785" s="1381"/>
      <c r="P785" s="1382"/>
      <c r="Q785" s="1383"/>
      <c r="R785" s="1384"/>
      <c r="S785" s="1385"/>
      <c r="T785" s="1109"/>
    </row>
    <row r="786" spans="14:20">
      <c r="N786" s="1380"/>
      <c r="O786" s="1381"/>
      <c r="P786" s="1382"/>
      <c r="Q786" s="1383"/>
      <c r="R786" s="1384"/>
      <c r="S786" s="1385"/>
      <c r="T786" s="1109"/>
    </row>
    <row r="787" spans="14:20">
      <c r="N787" s="1380"/>
      <c r="O787" s="1381"/>
      <c r="P787" s="1382"/>
      <c r="Q787" s="1383"/>
      <c r="R787" s="1384"/>
      <c r="S787" s="1385"/>
      <c r="T787" s="1109"/>
    </row>
    <row r="788" spans="14:20">
      <c r="N788" s="1380"/>
      <c r="O788" s="1381"/>
      <c r="P788" s="1382"/>
      <c r="Q788" s="1383"/>
      <c r="R788" s="1384"/>
      <c r="S788" s="1385"/>
      <c r="T788" s="1109"/>
    </row>
    <row r="789" spans="14:20">
      <c r="N789" s="1380"/>
      <c r="O789" s="1381"/>
      <c r="P789" s="1382"/>
      <c r="Q789" s="1383"/>
      <c r="R789" s="1384"/>
      <c r="S789" s="1385"/>
      <c r="T789" s="1109"/>
    </row>
    <row r="790" spans="14:20">
      <c r="N790" s="1380"/>
      <c r="O790" s="1381"/>
      <c r="P790" s="1382"/>
      <c r="Q790" s="1383"/>
      <c r="R790" s="1384"/>
      <c r="S790" s="1385"/>
      <c r="T790" s="1109"/>
    </row>
    <row r="791" spans="14:20">
      <c r="N791" s="1380"/>
      <c r="O791" s="1381"/>
      <c r="P791" s="1382"/>
      <c r="Q791" s="1383"/>
      <c r="R791" s="1384"/>
      <c r="S791" s="1385"/>
      <c r="T791" s="1109"/>
    </row>
    <row r="792" spans="14:20">
      <c r="N792" s="1380"/>
      <c r="O792" s="1381"/>
      <c r="P792" s="1382"/>
      <c r="Q792" s="1383"/>
      <c r="R792" s="1384"/>
      <c r="S792" s="1385"/>
      <c r="T792" s="1109"/>
    </row>
    <row r="793" spans="14:20">
      <c r="N793" s="1380"/>
      <c r="O793" s="1381"/>
      <c r="P793" s="1382"/>
      <c r="Q793" s="1383"/>
      <c r="R793" s="1384"/>
      <c r="S793" s="1385"/>
      <c r="T793" s="1109"/>
    </row>
    <row r="794" spans="14:20">
      <c r="N794" s="1380"/>
      <c r="O794" s="1381"/>
      <c r="P794" s="1382"/>
      <c r="Q794" s="1383"/>
      <c r="R794" s="1384"/>
      <c r="S794" s="1385"/>
      <c r="T794" s="1109"/>
    </row>
    <row r="795" spans="14:20">
      <c r="N795" s="1380"/>
      <c r="O795" s="1381"/>
      <c r="P795" s="1382"/>
      <c r="Q795" s="1383"/>
      <c r="R795" s="1384"/>
      <c r="S795" s="1385"/>
      <c r="T795" s="1109"/>
    </row>
    <row r="796" spans="14:20">
      <c r="N796" s="1380"/>
      <c r="O796" s="1381"/>
      <c r="P796" s="1382"/>
      <c r="Q796" s="1383"/>
      <c r="R796" s="1384"/>
      <c r="S796" s="1385"/>
      <c r="T796" s="1109"/>
    </row>
    <row r="797" spans="14:20">
      <c r="N797" s="1380"/>
      <c r="O797" s="1381"/>
      <c r="P797" s="1382"/>
      <c r="Q797" s="1383"/>
      <c r="R797" s="1384"/>
      <c r="S797" s="1385"/>
      <c r="T797" s="1109"/>
    </row>
    <row r="798" spans="14:20">
      <c r="N798" s="1380"/>
      <c r="O798" s="1381"/>
      <c r="P798" s="1382"/>
      <c r="Q798" s="1383"/>
      <c r="R798" s="1384"/>
      <c r="S798" s="1385"/>
      <c r="T798" s="1109"/>
    </row>
    <row r="799" spans="14:20">
      <c r="N799" s="1380"/>
      <c r="O799" s="1381"/>
      <c r="P799" s="1382"/>
      <c r="Q799" s="1383"/>
      <c r="R799" s="1384"/>
      <c r="S799" s="1385"/>
      <c r="T799" s="1109"/>
    </row>
    <row r="800" spans="14:20">
      <c r="N800" s="1380"/>
      <c r="O800" s="1381"/>
      <c r="P800" s="1382"/>
      <c r="Q800" s="1383"/>
      <c r="R800" s="1384"/>
      <c r="S800" s="1385"/>
      <c r="T800" s="1109"/>
    </row>
    <row r="801" spans="14:20">
      <c r="N801" s="1380"/>
      <c r="O801" s="1381"/>
      <c r="P801" s="1382"/>
      <c r="Q801" s="1383"/>
      <c r="R801" s="1384"/>
      <c r="S801" s="1385"/>
      <c r="T801" s="1109"/>
    </row>
    <row r="802" spans="14:20">
      <c r="N802" s="1380"/>
      <c r="O802" s="1381"/>
      <c r="P802" s="1382"/>
      <c r="Q802" s="1383"/>
      <c r="R802" s="1384"/>
      <c r="S802" s="1385"/>
      <c r="T802" s="1109"/>
    </row>
    <row r="803" spans="14:20">
      <c r="N803" s="1380"/>
      <c r="O803" s="1381"/>
      <c r="P803" s="1382"/>
      <c r="Q803" s="1383"/>
      <c r="R803" s="1384"/>
      <c r="S803" s="1385"/>
      <c r="T803" s="1109"/>
    </row>
    <row r="804" spans="14:20">
      <c r="N804" s="1380"/>
      <c r="O804" s="1381"/>
      <c r="P804" s="1382"/>
      <c r="Q804" s="1383"/>
      <c r="R804" s="1384"/>
      <c r="S804" s="1385"/>
      <c r="T804" s="1109"/>
    </row>
    <row r="805" spans="14:20">
      <c r="N805" s="1380"/>
      <c r="O805" s="1381"/>
      <c r="P805" s="1382"/>
      <c r="Q805" s="1383"/>
      <c r="R805" s="1384"/>
      <c r="S805" s="1385"/>
      <c r="T805" s="1109"/>
    </row>
    <row r="806" spans="14:20">
      <c r="N806" s="1380"/>
      <c r="O806" s="1381"/>
      <c r="P806" s="1382"/>
      <c r="Q806" s="1383"/>
      <c r="R806" s="1384"/>
      <c r="S806" s="1385"/>
      <c r="T806" s="1109"/>
    </row>
    <row r="807" spans="14:20">
      <c r="N807" s="1380"/>
      <c r="O807" s="1381"/>
      <c r="P807" s="1382"/>
      <c r="Q807" s="1383"/>
      <c r="R807" s="1384"/>
      <c r="S807" s="1385"/>
      <c r="T807" s="1109"/>
    </row>
    <row r="808" spans="14:20">
      <c r="N808" s="1380"/>
      <c r="O808" s="1381"/>
      <c r="P808" s="1382"/>
      <c r="Q808" s="1383"/>
      <c r="R808" s="1384"/>
      <c r="S808" s="1385"/>
      <c r="T808" s="1109"/>
    </row>
    <row r="809" spans="14:20">
      <c r="N809" s="1380"/>
      <c r="O809" s="1381"/>
      <c r="P809" s="1382"/>
      <c r="Q809" s="1383"/>
      <c r="R809" s="1384"/>
      <c r="S809" s="1385"/>
      <c r="T809" s="1109"/>
    </row>
    <row r="810" spans="14:20">
      <c r="N810" s="1380"/>
      <c r="O810" s="1381"/>
      <c r="P810" s="1382"/>
      <c r="Q810" s="1383"/>
      <c r="R810" s="1384"/>
      <c r="S810" s="1385"/>
      <c r="T810" s="1109"/>
    </row>
    <row r="811" spans="14:20">
      <c r="N811" s="1380"/>
      <c r="O811" s="1381"/>
      <c r="P811" s="1382"/>
      <c r="Q811" s="1383"/>
      <c r="R811" s="1384"/>
      <c r="S811" s="1385"/>
      <c r="T811" s="1109"/>
    </row>
    <row r="812" spans="14:20">
      <c r="N812" s="1380"/>
      <c r="O812" s="1381"/>
      <c r="P812" s="1382"/>
      <c r="Q812" s="1383"/>
      <c r="R812" s="1384"/>
      <c r="S812" s="1385"/>
      <c r="T812" s="1109"/>
    </row>
    <row r="813" spans="14:20">
      <c r="N813" s="1380"/>
      <c r="O813" s="1381"/>
      <c r="P813" s="1382"/>
      <c r="Q813" s="1383"/>
      <c r="R813" s="1384"/>
      <c r="S813" s="1385"/>
      <c r="T813" s="1109"/>
    </row>
    <row r="814" spans="14:20">
      <c r="N814" s="1380"/>
      <c r="O814" s="1381"/>
      <c r="P814" s="1382"/>
      <c r="Q814" s="1383"/>
      <c r="R814" s="1384"/>
      <c r="S814" s="1385"/>
      <c r="T814" s="1109"/>
    </row>
    <row r="815" spans="14:20">
      <c r="N815" s="1380"/>
      <c r="O815" s="1381"/>
      <c r="P815" s="1382"/>
      <c r="Q815" s="1383"/>
      <c r="R815" s="1384"/>
      <c r="S815" s="1385"/>
      <c r="T815" s="1109"/>
    </row>
    <row r="816" spans="14:20">
      <c r="N816" s="1380"/>
      <c r="O816" s="1381"/>
      <c r="P816" s="1382"/>
      <c r="Q816" s="1383"/>
      <c r="R816" s="1384"/>
      <c r="S816" s="1385"/>
      <c r="T816" s="1109"/>
    </row>
    <row r="817" spans="14:20">
      <c r="N817" s="1380"/>
      <c r="O817" s="1381"/>
      <c r="P817" s="1382"/>
      <c r="Q817" s="1383"/>
      <c r="R817" s="1384"/>
      <c r="S817" s="1385"/>
      <c r="T817" s="1109"/>
    </row>
    <row r="818" spans="14:20">
      <c r="N818" s="1380"/>
      <c r="O818" s="1381"/>
      <c r="P818" s="1382"/>
      <c r="Q818" s="1383"/>
      <c r="R818" s="1384"/>
      <c r="S818" s="1385"/>
      <c r="T818" s="1109"/>
    </row>
    <row r="819" spans="14:20">
      <c r="N819" s="1380"/>
      <c r="O819" s="1381"/>
      <c r="P819" s="1382"/>
      <c r="Q819" s="1383"/>
      <c r="R819" s="1384"/>
      <c r="S819" s="1385"/>
      <c r="T819" s="1109"/>
    </row>
    <row r="820" spans="14:20">
      <c r="N820" s="1380"/>
      <c r="O820" s="1381"/>
      <c r="P820" s="1382"/>
      <c r="Q820" s="1383"/>
      <c r="R820" s="1384"/>
      <c r="S820" s="1385"/>
      <c r="T820" s="1109"/>
    </row>
    <row r="821" spans="14:20">
      <c r="N821" s="1380"/>
      <c r="O821" s="1381"/>
      <c r="P821" s="1382"/>
      <c r="Q821" s="1383"/>
      <c r="R821" s="1384"/>
      <c r="S821" s="1385"/>
      <c r="T821" s="1109"/>
    </row>
    <row r="822" spans="14:20">
      <c r="N822" s="1380"/>
      <c r="O822" s="1381"/>
      <c r="P822" s="1382"/>
      <c r="Q822" s="1383"/>
      <c r="R822" s="1384"/>
      <c r="S822" s="1385"/>
      <c r="T822" s="1109"/>
    </row>
    <row r="823" spans="14:20">
      <c r="N823" s="1380"/>
      <c r="O823" s="1381"/>
      <c r="P823" s="1382"/>
      <c r="Q823" s="1383"/>
      <c r="R823" s="1384"/>
      <c r="S823" s="1385"/>
      <c r="T823" s="1109"/>
    </row>
    <row r="824" spans="14:20">
      <c r="N824" s="1380"/>
      <c r="O824" s="1381"/>
      <c r="P824" s="1382"/>
      <c r="Q824" s="1383"/>
      <c r="R824" s="1384"/>
      <c r="S824" s="1385"/>
      <c r="T824" s="1109"/>
    </row>
    <row r="825" spans="14:20">
      <c r="N825" s="1380"/>
      <c r="O825" s="1381"/>
      <c r="P825" s="1382"/>
      <c r="Q825" s="1383"/>
      <c r="R825" s="1384"/>
      <c r="S825" s="1385"/>
      <c r="T825" s="1109"/>
    </row>
    <row r="826" spans="14:20">
      <c r="N826" s="1380"/>
      <c r="O826" s="1381"/>
      <c r="P826" s="1382"/>
      <c r="Q826" s="1383"/>
      <c r="R826" s="1384"/>
      <c r="S826" s="1385"/>
      <c r="T826" s="1109"/>
    </row>
    <row r="827" spans="14:20">
      <c r="N827" s="1380"/>
      <c r="O827" s="1381"/>
      <c r="P827" s="1382"/>
      <c r="Q827" s="1383"/>
      <c r="R827" s="1384"/>
      <c r="S827" s="1385"/>
      <c r="T827" s="1109"/>
    </row>
    <row r="828" spans="14:20">
      <c r="N828" s="1380"/>
      <c r="O828" s="1381"/>
      <c r="P828" s="1382"/>
      <c r="Q828" s="1383"/>
      <c r="R828" s="1384"/>
      <c r="S828" s="1385"/>
      <c r="T828" s="1109"/>
    </row>
    <row r="829" spans="14:20">
      <c r="N829" s="1380"/>
      <c r="O829" s="1381"/>
      <c r="P829" s="1382"/>
      <c r="Q829" s="1383"/>
      <c r="R829" s="1384"/>
      <c r="S829" s="1385"/>
      <c r="T829" s="1109"/>
    </row>
    <row r="830" spans="14:20">
      <c r="N830" s="1380"/>
      <c r="O830" s="1381"/>
      <c r="P830" s="1382"/>
      <c r="Q830" s="1383"/>
      <c r="R830" s="1384"/>
      <c r="S830" s="1385"/>
      <c r="T830" s="1109"/>
    </row>
    <row r="831" spans="14:20">
      <c r="N831" s="1380"/>
      <c r="O831" s="1381"/>
      <c r="P831" s="1382"/>
      <c r="Q831" s="1383"/>
      <c r="R831" s="1384"/>
      <c r="S831" s="1385"/>
      <c r="T831" s="1109"/>
    </row>
    <row r="832" spans="14:20">
      <c r="N832" s="1380"/>
      <c r="O832" s="1381"/>
      <c r="P832" s="1382"/>
      <c r="Q832" s="1383"/>
      <c r="R832" s="1384"/>
      <c r="S832" s="1385"/>
      <c r="T832" s="1109"/>
    </row>
    <row r="833" spans="14:20">
      <c r="N833" s="1380"/>
      <c r="O833" s="1381"/>
      <c r="P833" s="1382"/>
      <c r="Q833" s="1383"/>
      <c r="R833" s="1384"/>
      <c r="S833" s="1385"/>
      <c r="T833" s="1109"/>
    </row>
    <row r="834" spans="14:20">
      <c r="N834" s="1380"/>
      <c r="O834" s="1381"/>
      <c r="P834" s="1382"/>
      <c r="Q834" s="1383"/>
      <c r="R834" s="1384"/>
      <c r="S834" s="1385"/>
      <c r="T834" s="1109"/>
    </row>
    <row r="835" spans="14:20">
      <c r="N835" s="1380"/>
      <c r="O835" s="1381"/>
      <c r="P835" s="1382"/>
      <c r="Q835" s="1383"/>
      <c r="R835" s="1384"/>
      <c r="S835" s="1385"/>
      <c r="T835" s="1109"/>
    </row>
    <row r="836" spans="14:20">
      <c r="N836" s="1380"/>
      <c r="O836" s="1381"/>
      <c r="P836" s="1382"/>
      <c r="Q836" s="1383"/>
      <c r="R836" s="1384"/>
      <c r="S836" s="1385"/>
      <c r="T836" s="1109"/>
    </row>
    <row r="837" spans="14:20">
      <c r="N837" s="1380"/>
      <c r="O837" s="1381"/>
      <c r="P837" s="1382"/>
      <c r="Q837" s="1383"/>
      <c r="R837" s="1384"/>
      <c r="S837" s="1385"/>
      <c r="T837" s="1109"/>
    </row>
    <row r="838" spans="14:20">
      <c r="N838" s="1380"/>
      <c r="O838" s="1381"/>
      <c r="P838" s="1382"/>
      <c r="Q838" s="1383"/>
      <c r="R838" s="1384"/>
      <c r="S838" s="1385"/>
      <c r="T838" s="1109"/>
    </row>
    <row r="839" spans="14:20">
      <c r="N839" s="1380"/>
      <c r="O839" s="1381"/>
      <c r="P839" s="1382"/>
      <c r="Q839" s="1383"/>
      <c r="R839" s="1384"/>
      <c r="S839" s="1385"/>
      <c r="T839" s="1109"/>
    </row>
    <row r="840" spans="14:20">
      <c r="N840" s="1380"/>
      <c r="O840" s="1381"/>
      <c r="P840" s="1382"/>
      <c r="Q840" s="1383"/>
      <c r="R840" s="1384"/>
      <c r="S840" s="1385"/>
      <c r="T840" s="1109"/>
    </row>
    <row r="841" spans="14:20">
      <c r="N841" s="1380"/>
      <c r="O841" s="1381"/>
      <c r="P841" s="1382"/>
      <c r="Q841" s="1383"/>
      <c r="R841" s="1384"/>
      <c r="S841" s="1385"/>
      <c r="T841" s="1109"/>
    </row>
    <row r="842" spans="14:20">
      <c r="N842" s="1380"/>
      <c r="O842" s="1381"/>
      <c r="P842" s="1382"/>
      <c r="Q842" s="1383"/>
      <c r="R842" s="1384"/>
      <c r="S842" s="1385"/>
      <c r="T842" s="1109"/>
    </row>
    <row r="843" spans="14:20">
      <c r="N843" s="1380"/>
      <c r="O843" s="1381"/>
      <c r="P843" s="1382"/>
      <c r="Q843" s="1383"/>
      <c r="R843" s="1384"/>
      <c r="S843" s="1385"/>
      <c r="T843" s="1109"/>
    </row>
    <row r="844" spans="14:20">
      <c r="N844" s="1380"/>
      <c r="O844" s="1381"/>
      <c r="P844" s="1382"/>
      <c r="Q844" s="1383"/>
      <c r="R844" s="1384"/>
      <c r="S844" s="1385"/>
      <c r="T844" s="1109"/>
    </row>
    <row r="845" spans="14:20">
      <c r="N845" s="1380"/>
      <c r="O845" s="1381"/>
      <c r="P845" s="1382"/>
      <c r="Q845" s="1383"/>
      <c r="R845" s="1384"/>
      <c r="S845" s="1385"/>
      <c r="T845" s="1109"/>
    </row>
    <row r="846" spans="14:20">
      <c r="N846" s="1380"/>
      <c r="O846" s="1381"/>
      <c r="P846" s="1382"/>
      <c r="Q846" s="1383"/>
      <c r="R846" s="1384"/>
      <c r="S846" s="1385"/>
      <c r="T846" s="1109"/>
    </row>
    <row r="847" spans="14:20">
      <c r="N847" s="1380"/>
      <c r="O847" s="1381"/>
      <c r="P847" s="1382"/>
      <c r="Q847" s="1383"/>
      <c r="R847" s="1384"/>
      <c r="S847" s="1385"/>
      <c r="T847" s="1109"/>
    </row>
    <row r="848" spans="14:20">
      <c r="N848" s="1380"/>
      <c r="O848" s="1381"/>
      <c r="P848" s="1382"/>
      <c r="Q848" s="1383"/>
      <c r="R848" s="1384"/>
      <c r="S848" s="1385"/>
      <c r="T848" s="1109"/>
    </row>
    <row r="849" spans="14:20">
      <c r="N849" s="1380"/>
      <c r="O849" s="1381"/>
      <c r="P849" s="1382"/>
      <c r="Q849" s="1383"/>
      <c r="R849" s="1384"/>
      <c r="S849" s="1385"/>
      <c r="T849" s="1109"/>
    </row>
    <row r="850" spans="14:20">
      <c r="N850" s="1380"/>
      <c r="O850" s="1381"/>
      <c r="P850" s="1382"/>
      <c r="Q850" s="1383"/>
      <c r="R850" s="1384"/>
      <c r="S850" s="1385"/>
      <c r="T850" s="1109"/>
    </row>
    <row r="851" spans="14:20">
      <c r="N851" s="1380"/>
      <c r="O851" s="1381"/>
      <c r="P851" s="1382"/>
      <c r="Q851" s="1383"/>
      <c r="R851" s="1384"/>
      <c r="S851" s="1385"/>
      <c r="T851" s="1109"/>
    </row>
    <row r="852" spans="14:20">
      <c r="N852" s="1380"/>
      <c r="O852" s="1381"/>
      <c r="P852" s="1382"/>
      <c r="Q852" s="1383"/>
      <c r="R852" s="1384"/>
      <c r="S852" s="1385"/>
      <c r="T852" s="1109"/>
    </row>
    <row r="853" spans="14:20">
      <c r="N853" s="1380"/>
      <c r="O853" s="1381"/>
      <c r="P853" s="1382"/>
      <c r="Q853" s="1383"/>
      <c r="R853" s="1384"/>
      <c r="S853" s="1385"/>
      <c r="T853" s="1109"/>
    </row>
    <row r="854" spans="14:20">
      <c r="N854" s="1380"/>
      <c r="O854" s="1381"/>
      <c r="P854" s="1382"/>
      <c r="Q854" s="1383"/>
      <c r="R854" s="1384"/>
      <c r="S854" s="1385"/>
      <c r="T854" s="1109"/>
    </row>
    <row r="855" spans="14:20">
      <c r="N855" s="1380"/>
      <c r="O855" s="1381"/>
      <c r="P855" s="1382"/>
      <c r="Q855" s="1383"/>
      <c r="R855" s="1384"/>
      <c r="S855" s="1385"/>
      <c r="T855" s="1109"/>
    </row>
    <row r="856" spans="14:20">
      <c r="N856" s="1380"/>
      <c r="O856" s="1381"/>
      <c r="P856" s="1382"/>
      <c r="Q856" s="1383"/>
      <c r="R856" s="1384"/>
      <c r="S856" s="1385"/>
      <c r="T856" s="1109"/>
    </row>
    <row r="857" spans="14:20">
      <c r="N857" s="1380"/>
      <c r="O857" s="1381"/>
      <c r="P857" s="1382"/>
      <c r="Q857" s="1383"/>
      <c r="R857" s="1384"/>
      <c r="S857" s="1385"/>
      <c r="T857" s="1109"/>
    </row>
    <row r="858" spans="14:20">
      <c r="N858" s="1380"/>
      <c r="O858" s="1381"/>
      <c r="P858" s="1382"/>
      <c r="Q858" s="1383"/>
      <c r="R858" s="1384"/>
      <c r="S858" s="1385"/>
      <c r="T858" s="1109"/>
    </row>
    <row r="859" spans="14:20">
      <c r="N859" s="1380"/>
      <c r="O859" s="1381"/>
      <c r="P859" s="1382"/>
      <c r="Q859" s="1383"/>
      <c r="R859" s="1384"/>
      <c r="S859" s="1385"/>
      <c r="T859" s="1109"/>
    </row>
    <row r="860" spans="14:20">
      <c r="N860" s="1380"/>
      <c r="O860" s="1381"/>
      <c r="P860" s="1382"/>
      <c r="Q860" s="1383"/>
      <c r="R860" s="1384"/>
      <c r="S860" s="1385"/>
      <c r="T860" s="1109"/>
    </row>
    <row r="861" spans="14:20">
      <c r="N861" s="1380"/>
      <c r="O861" s="1381"/>
      <c r="P861" s="1382"/>
      <c r="Q861" s="1383"/>
      <c r="R861" s="1384"/>
      <c r="S861" s="1385"/>
      <c r="T861" s="1109"/>
    </row>
    <row r="862" spans="14:20">
      <c r="N862" s="1380"/>
      <c r="O862" s="1381"/>
      <c r="P862" s="1382"/>
      <c r="Q862" s="1383"/>
      <c r="R862" s="1384"/>
      <c r="S862" s="1385"/>
      <c r="T862" s="1109"/>
    </row>
    <row r="863" spans="14:20">
      <c r="N863" s="1380"/>
      <c r="O863" s="1381"/>
      <c r="P863" s="1382"/>
      <c r="Q863" s="1383"/>
      <c r="R863" s="1384"/>
      <c r="S863" s="1385"/>
      <c r="T863" s="1109"/>
    </row>
    <row r="864" spans="14:20">
      <c r="N864" s="1380"/>
      <c r="O864" s="1381"/>
      <c r="P864" s="1382"/>
      <c r="Q864" s="1383"/>
      <c r="R864" s="1384"/>
      <c r="S864" s="1385"/>
      <c r="T864" s="1109"/>
    </row>
    <row r="865" spans="14:20">
      <c r="N865" s="1380"/>
      <c r="O865" s="1381"/>
      <c r="P865" s="1382"/>
      <c r="Q865" s="1383"/>
      <c r="R865" s="1384"/>
      <c r="S865" s="1385"/>
      <c r="T865" s="1109"/>
    </row>
    <row r="866" spans="14:20">
      <c r="N866" s="1380"/>
      <c r="O866" s="1381"/>
      <c r="P866" s="1382"/>
      <c r="Q866" s="1383"/>
      <c r="R866" s="1384"/>
      <c r="S866" s="1385"/>
      <c r="T866" s="1109"/>
    </row>
    <row r="867" spans="14:20">
      <c r="N867" s="1380"/>
      <c r="O867" s="1381"/>
      <c r="P867" s="1382"/>
      <c r="Q867" s="1383"/>
      <c r="R867" s="1384"/>
      <c r="S867" s="1385"/>
      <c r="T867" s="1109"/>
    </row>
    <row r="868" spans="14:20">
      <c r="N868" s="1380"/>
      <c r="O868" s="1381"/>
      <c r="P868" s="1382"/>
      <c r="Q868" s="1383"/>
      <c r="R868" s="1384"/>
      <c r="S868" s="1385"/>
      <c r="T868" s="1109"/>
    </row>
    <row r="869" spans="14:20">
      <c r="N869" s="1380"/>
      <c r="O869" s="1381"/>
      <c r="P869" s="1382"/>
      <c r="Q869" s="1383"/>
      <c r="R869" s="1384"/>
      <c r="S869" s="1385"/>
      <c r="T869" s="1109"/>
    </row>
    <row r="870" spans="14:20">
      <c r="N870" s="1380"/>
      <c r="O870" s="1381"/>
      <c r="P870" s="1382"/>
      <c r="Q870" s="1383"/>
      <c r="R870" s="1384"/>
      <c r="S870" s="1385"/>
      <c r="T870" s="1109"/>
    </row>
    <row r="871" spans="14:20">
      <c r="N871" s="1380"/>
      <c r="O871" s="1381"/>
      <c r="P871" s="1382"/>
      <c r="Q871" s="1383"/>
      <c r="R871" s="1384"/>
      <c r="S871" s="1385"/>
      <c r="T871" s="1109"/>
    </row>
    <row r="872" spans="14:20">
      <c r="N872" s="1380"/>
      <c r="O872" s="1381"/>
      <c r="P872" s="1382"/>
      <c r="Q872" s="1383"/>
      <c r="R872" s="1384"/>
      <c r="S872" s="1385"/>
      <c r="T872" s="1109"/>
    </row>
    <row r="873" spans="14:20">
      <c r="N873" s="1380"/>
      <c r="O873" s="1381"/>
      <c r="P873" s="1382"/>
      <c r="Q873" s="1383"/>
      <c r="R873" s="1384"/>
      <c r="S873" s="1385"/>
      <c r="T873" s="1109"/>
    </row>
    <row r="874" spans="14:20">
      <c r="N874" s="1380"/>
      <c r="O874" s="1381"/>
      <c r="P874" s="1382"/>
      <c r="Q874" s="1383"/>
      <c r="R874" s="1384"/>
      <c r="S874" s="1385"/>
      <c r="T874" s="1109"/>
    </row>
    <row r="875" spans="14:20">
      <c r="N875" s="1380"/>
      <c r="O875" s="1381"/>
      <c r="P875" s="1382"/>
      <c r="Q875" s="1383"/>
      <c r="R875" s="1384"/>
      <c r="S875" s="1385"/>
      <c r="T875" s="1109"/>
    </row>
    <row r="876" spans="14:20">
      <c r="N876" s="1380"/>
      <c r="O876" s="1381"/>
      <c r="P876" s="1382"/>
      <c r="Q876" s="1383"/>
      <c r="R876" s="1384"/>
      <c r="S876" s="1385"/>
      <c r="T876" s="1109"/>
    </row>
    <row r="877" spans="14:20">
      <c r="N877" s="1380"/>
      <c r="O877" s="1381"/>
      <c r="P877" s="1382"/>
      <c r="Q877" s="1383"/>
      <c r="R877" s="1384"/>
      <c r="S877" s="1385"/>
      <c r="T877" s="1109"/>
    </row>
    <row r="878" spans="14:20">
      <c r="N878" s="1380"/>
      <c r="O878" s="1381"/>
      <c r="P878" s="1382"/>
      <c r="Q878" s="1383"/>
      <c r="R878" s="1384"/>
      <c r="S878" s="1385"/>
      <c r="T878" s="1109"/>
    </row>
    <row r="879" spans="14:20">
      <c r="N879" s="1380"/>
      <c r="O879" s="1381"/>
      <c r="P879" s="1382"/>
      <c r="Q879" s="1383"/>
      <c r="R879" s="1384"/>
      <c r="S879" s="1385"/>
      <c r="T879" s="1109"/>
    </row>
    <row r="880" spans="14:20">
      <c r="N880" s="1380"/>
      <c r="O880" s="1381"/>
      <c r="P880" s="1382"/>
      <c r="Q880" s="1383"/>
      <c r="R880" s="1384"/>
      <c r="S880" s="1385"/>
      <c r="T880" s="1109"/>
    </row>
    <row r="881" spans="14:20">
      <c r="N881" s="1380"/>
      <c r="O881" s="1381"/>
      <c r="P881" s="1382"/>
      <c r="Q881" s="1383"/>
      <c r="R881" s="1384"/>
      <c r="S881" s="1385"/>
      <c r="T881" s="1109"/>
    </row>
    <row r="882" spans="14:20">
      <c r="N882" s="1380"/>
      <c r="O882" s="1381"/>
      <c r="P882" s="1382"/>
      <c r="Q882" s="1383"/>
      <c r="R882" s="1384"/>
      <c r="S882" s="1385"/>
      <c r="T882" s="1109"/>
    </row>
    <row r="883" spans="14:20">
      <c r="N883" s="1380"/>
      <c r="O883" s="1381"/>
      <c r="P883" s="1382"/>
      <c r="Q883" s="1383"/>
      <c r="R883" s="1384"/>
      <c r="S883" s="1385"/>
      <c r="T883" s="1109"/>
    </row>
    <row r="884" spans="14:20">
      <c r="N884" s="1380"/>
      <c r="O884" s="1381"/>
      <c r="P884" s="1382"/>
      <c r="Q884" s="1383"/>
      <c r="R884" s="1384"/>
      <c r="S884" s="1385"/>
      <c r="T884" s="1109"/>
    </row>
    <row r="885" spans="14:20">
      <c r="N885" s="1380"/>
      <c r="O885" s="1381"/>
      <c r="P885" s="1382"/>
      <c r="Q885" s="1383"/>
      <c r="R885" s="1384"/>
      <c r="S885" s="1385"/>
      <c r="T885" s="1109"/>
    </row>
    <row r="886" spans="14:20">
      <c r="N886" s="1380"/>
      <c r="O886" s="1381"/>
      <c r="P886" s="1382"/>
      <c r="Q886" s="1383"/>
      <c r="R886" s="1384"/>
      <c r="S886" s="1385"/>
      <c r="T886" s="1109"/>
    </row>
    <row r="887" spans="14:20">
      <c r="N887" s="1380"/>
      <c r="O887" s="1381"/>
      <c r="P887" s="1382"/>
      <c r="Q887" s="1383"/>
      <c r="R887" s="1384"/>
      <c r="S887" s="1385"/>
      <c r="T887" s="1109"/>
    </row>
    <row r="888" spans="14:20">
      <c r="N888" s="1380"/>
      <c r="O888" s="1381"/>
      <c r="P888" s="1382"/>
      <c r="Q888" s="1383"/>
      <c r="R888" s="1384"/>
      <c r="S888" s="1385"/>
      <c r="T888" s="1109"/>
    </row>
    <row r="889" spans="14:20">
      <c r="N889" s="1380"/>
      <c r="O889" s="1381"/>
      <c r="P889" s="1382"/>
      <c r="Q889" s="1383"/>
      <c r="R889" s="1384"/>
      <c r="S889" s="1385"/>
      <c r="T889" s="1109"/>
    </row>
    <row r="890" spans="14:20">
      <c r="N890" s="1380"/>
      <c r="O890" s="1381"/>
      <c r="P890" s="1382"/>
      <c r="Q890" s="1383"/>
      <c r="R890" s="1384"/>
      <c r="S890" s="1385"/>
      <c r="T890" s="1109"/>
    </row>
    <row r="891" spans="14:20">
      <c r="N891" s="1380"/>
      <c r="O891" s="1381"/>
      <c r="P891" s="1382"/>
      <c r="Q891" s="1383"/>
      <c r="R891" s="1384"/>
      <c r="S891" s="1385"/>
      <c r="T891" s="1109"/>
    </row>
    <row r="892" spans="14:20">
      <c r="N892" s="1380"/>
      <c r="O892" s="1381"/>
      <c r="P892" s="1382"/>
      <c r="Q892" s="1383"/>
      <c r="R892" s="1384"/>
      <c r="S892" s="1385"/>
      <c r="T892" s="1109"/>
    </row>
    <row r="893" spans="14:20">
      <c r="N893" s="1380"/>
      <c r="O893" s="1381"/>
      <c r="P893" s="1382"/>
      <c r="Q893" s="1383"/>
      <c r="R893" s="1384"/>
      <c r="S893" s="1385"/>
      <c r="T893" s="1109"/>
    </row>
    <row r="894" spans="14:20">
      <c r="N894" s="1380"/>
      <c r="O894" s="1381"/>
      <c r="P894" s="1382"/>
      <c r="Q894" s="1383"/>
      <c r="R894" s="1384"/>
      <c r="S894" s="1385"/>
      <c r="T894" s="1109"/>
    </row>
    <row r="895" spans="14:20">
      <c r="N895" s="1380"/>
      <c r="O895" s="1381"/>
      <c r="P895" s="1382"/>
      <c r="Q895" s="1383"/>
      <c r="R895" s="1384"/>
      <c r="S895" s="1385"/>
      <c r="T895" s="1109"/>
    </row>
    <row r="896" spans="14:20">
      <c r="N896" s="1380"/>
      <c r="O896" s="1381"/>
      <c r="P896" s="1382"/>
      <c r="Q896" s="1383"/>
      <c r="R896" s="1384"/>
      <c r="S896" s="1385"/>
      <c r="T896" s="1109"/>
    </row>
    <row r="897" spans="14:20">
      <c r="N897" s="1380"/>
      <c r="O897" s="1381"/>
      <c r="P897" s="1382"/>
      <c r="Q897" s="1383"/>
      <c r="R897" s="1384"/>
      <c r="S897" s="1385"/>
      <c r="T897" s="1109"/>
    </row>
    <row r="898" spans="14:20">
      <c r="N898" s="1380"/>
      <c r="O898" s="1381"/>
      <c r="P898" s="1382"/>
      <c r="Q898" s="1383"/>
      <c r="R898" s="1384"/>
      <c r="S898" s="1385"/>
      <c r="T898" s="1109"/>
    </row>
    <row r="899" spans="14:20">
      <c r="N899" s="1380"/>
      <c r="O899" s="1381"/>
      <c r="P899" s="1382"/>
      <c r="Q899" s="1383"/>
      <c r="R899" s="1384"/>
      <c r="S899" s="1385"/>
      <c r="T899" s="1109"/>
    </row>
    <row r="900" spans="14:20">
      <c r="N900" s="1380"/>
      <c r="O900" s="1381"/>
      <c r="P900" s="1382"/>
      <c r="Q900" s="1383"/>
      <c r="R900" s="1384"/>
      <c r="S900" s="1385"/>
      <c r="T900" s="1109"/>
    </row>
    <row r="901" spans="14:20">
      <c r="N901" s="1380"/>
      <c r="O901" s="1381"/>
      <c r="P901" s="1382"/>
      <c r="Q901" s="1383"/>
      <c r="R901" s="1384"/>
      <c r="S901" s="1385"/>
      <c r="T901" s="1109"/>
    </row>
    <row r="902" spans="14:20">
      <c r="N902" s="1380"/>
      <c r="O902" s="1381"/>
      <c r="P902" s="1382"/>
      <c r="Q902" s="1383"/>
      <c r="R902" s="1384"/>
      <c r="S902" s="1385"/>
      <c r="T902" s="1109"/>
    </row>
    <row r="903" spans="14:20">
      <c r="N903" s="1380"/>
      <c r="O903" s="1381"/>
      <c r="P903" s="1382"/>
      <c r="Q903" s="1383"/>
      <c r="R903" s="1384"/>
      <c r="S903" s="1385"/>
      <c r="T903" s="1109"/>
    </row>
    <row r="904" spans="14:20">
      <c r="N904" s="1380"/>
      <c r="O904" s="1381"/>
      <c r="P904" s="1382"/>
      <c r="Q904" s="1383"/>
      <c r="R904" s="1384"/>
      <c r="S904" s="1385"/>
      <c r="T904" s="1109"/>
    </row>
    <row r="905" spans="14:20">
      <c r="N905" s="1380"/>
      <c r="O905" s="1381"/>
      <c r="P905" s="1382"/>
      <c r="Q905" s="1383"/>
      <c r="R905" s="1384"/>
      <c r="S905" s="1385"/>
      <c r="T905" s="1109"/>
    </row>
    <row r="906" spans="14:20">
      <c r="N906" s="1380"/>
      <c r="O906" s="1381"/>
      <c r="P906" s="1382"/>
      <c r="Q906" s="1383"/>
      <c r="R906" s="1384"/>
      <c r="S906" s="1385"/>
      <c r="T906" s="1109"/>
    </row>
    <row r="907" spans="14:20">
      <c r="N907" s="1380"/>
      <c r="O907" s="1381"/>
      <c r="P907" s="1382"/>
      <c r="Q907" s="1383"/>
      <c r="R907" s="1384"/>
      <c r="S907" s="1385"/>
      <c r="T907" s="1109"/>
    </row>
    <row r="908" spans="14:20">
      <c r="N908" s="1380"/>
      <c r="O908" s="1381"/>
      <c r="P908" s="1382"/>
      <c r="Q908" s="1383"/>
      <c r="R908" s="1384"/>
      <c r="S908" s="1385"/>
      <c r="T908" s="1109"/>
    </row>
    <row r="909" spans="14:20">
      <c r="N909" s="1380"/>
      <c r="O909" s="1381"/>
      <c r="P909" s="1382"/>
      <c r="Q909" s="1383"/>
      <c r="R909" s="1384"/>
      <c r="S909" s="1385"/>
      <c r="T909" s="1109"/>
    </row>
    <row r="910" spans="14:20">
      <c r="N910" s="1380"/>
      <c r="O910" s="1381"/>
      <c r="P910" s="1382"/>
      <c r="Q910" s="1383"/>
      <c r="R910" s="1384"/>
      <c r="S910" s="1385"/>
      <c r="T910" s="1109"/>
    </row>
    <row r="911" spans="14:20">
      <c r="N911" s="1380"/>
      <c r="O911" s="1381"/>
      <c r="P911" s="1382"/>
      <c r="Q911" s="1383"/>
      <c r="R911" s="1384"/>
      <c r="S911" s="1385"/>
      <c r="T911" s="1109"/>
    </row>
    <row r="912" spans="14:20">
      <c r="N912" s="1380"/>
      <c r="O912" s="1381"/>
      <c r="P912" s="1382"/>
      <c r="Q912" s="1383"/>
      <c r="R912" s="1384"/>
      <c r="S912" s="1385"/>
      <c r="T912" s="1109"/>
    </row>
    <row r="913" spans="14:20">
      <c r="N913" s="1380"/>
      <c r="O913" s="1381"/>
      <c r="P913" s="1382"/>
      <c r="Q913" s="1383"/>
      <c r="R913" s="1384"/>
      <c r="S913" s="1385"/>
      <c r="T913" s="1109"/>
    </row>
    <row r="914" spans="14:20">
      <c r="N914" s="1380"/>
      <c r="O914" s="1381"/>
      <c r="P914" s="1382"/>
      <c r="Q914" s="1383"/>
      <c r="R914" s="1384"/>
      <c r="S914" s="1385"/>
      <c r="T914" s="1109"/>
    </row>
    <row r="915" spans="14:20">
      <c r="N915" s="1380"/>
      <c r="O915" s="1381"/>
      <c r="P915" s="1382"/>
      <c r="Q915" s="1383"/>
      <c r="R915" s="1384"/>
      <c r="S915" s="1385"/>
      <c r="T915" s="1109"/>
    </row>
    <row r="916" spans="14:20">
      <c r="N916" s="1380"/>
      <c r="O916" s="1381"/>
      <c r="P916" s="1382"/>
      <c r="Q916" s="1383"/>
      <c r="R916" s="1384"/>
      <c r="S916" s="1385"/>
      <c r="T916" s="1109"/>
    </row>
    <row r="917" spans="14:20">
      <c r="N917" s="1380"/>
      <c r="O917" s="1381"/>
      <c r="P917" s="1382"/>
      <c r="Q917" s="1383"/>
      <c r="R917" s="1384"/>
      <c r="S917" s="1385"/>
      <c r="T917" s="1109"/>
    </row>
    <row r="918" spans="14:20">
      <c r="N918" s="1380"/>
      <c r="O918" s="1381"/>
      <c r="P918" s="1382"/>
      <c r="Q918" s="1383"/>
      <c r="R918" s="1384"/>
      <c r="S918" s="1385"/>
      <c r="T918" s="1109"/>
    </row>
    <row r="919" spans="14:20">
      <c r="N919" s="1380"/>
      <c r="O919" s="1381"/>
      <c r="P919" s="1382"/>
      <c r="Q919" s="1383"/>
      <c r="R919" s="1384"/>
      <c r="S919" s="1385"/>
      <c r="T919" s="1109"/>
    </row>
    <row r="920" spans="14:20">
      <c r="N920" s="1380"/>
      <c r="O920" s="1381"/>
      <c r="P920" s="1382"/>
      <c r="Q920" s="1383"/>
      <c r="R920" s="1384"/>
      <c r="S920" s="1385"/>
      <c r="T920" s="1109"/>
    </row>
    <row r="921" spans="14:20">
      <c r="N921" s="1380"/>
      <c r="O921" s="1381"/>
      <c r="P921" s="1382"/>
      <c r="Q921" s="1383"/>
      <c r="R921" s="1384"/>
      <c r="S921" s="1385"/>
      <c r="T921" s="1109"/>
    </row>
    <row r="922" spans="14:20">
      <c r="N922" s="1380"/>
      <c r="O922" s="1381"/>
      <c r="P922" s="1382"/>
      <c r="Q922" s="1383"/>
      <c r="R922" s="1384"/>
      <c r="S922" s="1385"/>
      <c r="T922" s="1109"/>
    </row>
    <row r="923" spans="14:20">
      <c r="N923" s="1380"/>
      <c r="O923" s="1381"/>
      <c r="P923" s="1382"/>
      <c r="Q923" s="1383"/>
      <c r="R923" s="1384"/>
      <c r="S923" s="1385"/>
      <c r="T923" s="1109"/>
    </row>
    <row r="924" spans="14:20">
      <c r="N924" s="1380"/>
      <c r="O924" s="1381"/>
      <c r="P924" s="1382"/>
      <c r="Q924" s="1383"/>
      <c r="R924" s="1384"/>
      <c r="S924" s="1385"/>
      <c r="T924" s="1109"/>
    </row>
    <row r="925" spans="14:20">
      <c r="N925" s="1380"/>
      <c r="O925" s="1381"/>
      <c r="P925" s="1382"/>
      <c r="Q925" s="1383"/>
      <c r="R925" s="1384"/>
      <c r="S925" s="1385"/>
      <c r="T925" s="1109"/>
    </row>
    <row r="926" spans="14:20">
      <c r="N926" s="1380"/>
      <c r="O926" s="1381"/>
      <c r="P926" s="1382"/>
      <c r="Q926" s="1383"/>
      <c r="R926" s="1384"/>
      <c r="S926" s="1385"/>
      <c r="T926" s="1109"/>
    </row>
    <row r="927" spans="14:20">
      <c r="N927" s="1380"/>
      <c r="O927" s="1381"/>
      <c r="P927" s="1382"/>
      <c r="Q927" s="1383"/>
      <c r="R927" s="1384"/>
      <c r="S927" s="1385"/>
      <c r="T927" s="1109"/>
    </row>
    <row r="928" spans="14:20">
      <c r="N928" s="1380"/>
      <c r="O928" s="1381"/>
      <c r="P928" s="1382"/>
      <c r="Q928" s="1383"/>
      <c r="R928" s="1384"/>
      <c r="S928" s="1385"/>
      <c r="T928" s="1109"/>
    </row>
    <row r="929" spans="14:20">
      <c r="N929" s="1380"/>
      <c r="O929" s="1381"/>
      <c r="P929" s="1382"/>
      <c r="Q929" s="1383"/>
      <c r="R929" s="1384"/>
      <c r="S929" s="1385"/>
      <c r="T929" s="1109"/>
    </row>
    <row r="930" spans="14:20">
      <c r="N930" s="1380"/>
      <c r="O930" s="1381"/>
      <c r="P930" s="1382"/>
      <c r="Q930" s="1383"/>
      <c r="R930" s="1384"/>
      <c r="S930" s="1385"/>
      <c r="T930" s="1109"/>
    </row>
    <row r="931" spans="14:20">
      <c r="N931" s="1380"/>
      <c r="O931" s="1381"/>
      <c r="P931" s="1382"/>
      <c r="Q931" s="1383"/>
      <c r="R931" s="1384"/>
      <c r="S931" s="1385"/>
      <c r="T931" s="1109"/>
    </row>
    <row r="932" spans="14:20">
      <c r="N932" s="1380"/>
      <c r="O932" s="1381"/>
      <c r="P932" s="1382"/>
      <c r="Q932" s="1383"/>
      <c r="R932" s="1384"/>
      <c r="S932" s="1385"/>
      <c r="T932" s="1109"/>
    </row>
    <row r="933" spans="14:20">
      <c r="N933" s="1380"/>
      <c r="O933" s="1381"/>
      <c r="P933" s="1382"/>
      <c r="Q933" s="1383"/>
      <c r="R933" s="1384"/>
      <c r="S933" s="1385"/>
      <c r="T933" s="1109"/>
    </row>
    <row r="934" spans="14:20">
      <c r="N934" s="1380"/>
      <c r="O934" s="1381"/>
      <c r="P934" s="1382"/>
      <c r="Q934" s="1383"/>
      <c r="R934" s="1384"/>
      <c r="S934" s="1385"/>
      <c r="T934" s="1109"/>
    </row>
    <row r="935" spans="14:20">
      <c r="N935" s="1380"/>
      <c r="O935" s="1381"/>
      <c r="P935" s="1382"/>
      <c r="Q935" s="1383"/>
      <c r="R935" s="1384"/>
      <c r="S935" s="1385"/>
      <c r="T935" s="1109"/>
    </row>
    <row r="936" spans="14:20">
      <c r="N936" s="1380"/>
      <c r="O936" s="1381"/>
      <c r="P936" s="1382"/>
      <c r="Q936" s="1383"/>
      <c r="R936" s="1384"/>
      <c r="S936" s="1385"/>
      <c r="T936" s="1109"/>
    </row>
    <row r="937" spans="14:20">
      <c r="N937" s="1380"/>
      <c r="O937" s="1381"/>
      <c r="P937" s="1382"/>
      <c r="Q937" s="1383"/>
      <c r="R937" s="1384"/>
      <c r="S937" s="1385"/>
      <c r="T937" s="1109"/>
    </row>
    <row r="938" spans="14:20">
      <c r="N938" s="1380"/>
      <c r="O938" s="1381"/>
      <c r="P938" s="1382"/>
      <c r="Q938" s="1383"/>
      <c r="R938" s="1384"/>
      <c r="S938" s="1385"/>
      <c r="T938" s="1109"/>
    </row>
    <row r="939" spans="14:20">
      <c r="N939" s="1380"/>
      <c r="O939" s="1381"/>
      <c r="P939" s="1382"/>
      <c r="Q939" s="1383"/>
      <c r="R939" s="1384"/>
      <c r="S939" s="1385"/>
      <c r="T939" s="1109"/>
    </row>
    <row r="940" spans="14:20">
      <c r="N940" s="1380"/>
      <c r="O940" s="1381"/>
      <c r="P940" s="1382"/>
      <c r="Q940" s="1383"/>
      <c r="R940" s="1384"/>
      <c r="S940" s="1385"/>
      <c r="T940" s="1109"/>
    </row>
    <row r="941" spans="14:20">
      <c r="N941" s="1380"/>
      <c r="O941" s="1381"/>
      <c r="P941" s="1382"/>
      <c r="Q941" s="1383"/>
      <c r="R941" s="1384"/>
      <c r="S941" s="1385"/>
      <c r="T941" s="1109"/>
    </row>
    <row r="942" spans="14:20">
      <c r="N942" s="1380"/>
      <c r="O942" s="1381"/>
      <c r="P942" s="1382"/>
      <c r="Q942" s="1383"/>
      <c r="R942" s="1384"/>
      <c r="S942" s="1385"/>
      <c r="T942" s="1109"/>
    </row>
    <row r="943" spans="14:20">
      <c r="N943" s="1380"/>
      <c r="O943" s="1381"/>
      <c r="P943" s="1382"/>
      <c r="Q943" s="1383"/>
      <c r="R943" s="1384"/>
      <c r="S943" s="1385"/>
      <c r="T943" s="1109"/>
    </row>
    <row r="944" spans="14:20">
      <c r="N944" s="1380"/>
      <c r="O944" s="1381"/>
      <c r="P944" s="1382"/>
      <c r="Q944" s="1383"/>
      <c r="R944" s="1384"/>
      <c r="S944" s="1385"/>
      <c r="T944" s="1109"/>
    </row>
    <row r="945" spans="14:20">
      <c r="N945" s="1380"/>
      <c r="O945" s="1381"/>
      <c r="P945" s="1382"/>
      <c r="Q945" s="1383"/>
      <c r="R945" s="1384"/>
      <c r="S945" s="1385"/>
      <c r="T945" s="1109"/>
    </row>
    <row r="946" spans="14:20">
      <c r="N946" s="1380"/>
      <c r="O946" s="1381"/>
      <c r="P946" s="1382"/>
      <c r="Q946" s="1383"/>
      <c r="R946" s="1384"/>
      <c r="S946" s="1385"/>
      <c r="T946" s="1109"/>
    </row>
    <row r="947" spans="14:20">
      <c r="N947" s="1380"/>
      <c r="O947" s="1381"/>
      <c r="P947" s="1382"/>
      <c r="Q947" s="1383"/>
      <c r="R947" s="1384"/>
      <c r="S947" s="1385"/>
      <c r="T947" s="1109"/>
    </row>
    <row r="948" spans="14:20">
      <c r="N948" s="1380"/>
      <c r="O948" s="1381"/>
      <c r="P948" s="1382"/>
      <c r="Q948" s="1383"/>
      <c r="R948" s="1384"/>
      <c r="S948" s="1385"/>
      <c r="T948" s="1109"/>
    </row>
    <row r="949" spans="14:20">
      <c r="N949" s="1380"/>
      <c r="O949" s="1381"/>
      <c r="P949" s="1382"/>
      <c r="Q949" s="1383"/>
      <c r="R949" s="1384"/>
      <c r="S949" s="1385"/>
      <c r="T949" s="1109"/>
    </row>
    <row r="950" spans="14:20">
      <c r="N950" s="1380"/>
      <c r="O950" s="1381"/>
      <c r="P950" s="1382"/>
      <c r="Q950" s="1383"/>
      <c r="R950" s="1384"/>
      <c r="S950" s="1385"/>
      <c r="T950" s="1109"/>
    </row>
    <row r="951" spans="14:20">
      <c r="N951" s="1380"/>
      <c r="O951" s="1381"/>
      <c r="P951" s="1382"/>
      <c r="Q951" s="1383"/>
      <c r="R951" s="1384"/>
      <c r="S951" s="1385"/>
      <c r="T951" s="1109"/>
    </row>
    <row r="952" spans="14:20">
      <c r="N952" s="1380"/>
      <c r="O952" s="1381"/>
      <c r="P952" s="1382"/>
      <c r="Q952" s="1383"/>
      <c r="R952" s="1384"/>
      <c r="S952" s="1385"/>
      <c r="T952" s="1109"/>
    </row>
    <row r="953" spans="14:20">
      <c r="N953" s="1380"/>
      <c r="O953" s="1381"/>
      <c r="P953" s="1382"/>
      <c r="Q953" s="1383"/>
      <c r="R953" s="1384"/>
      <c r="S953" s="1385"/>
      <c r="T953" s="1109"/>
    </row>
    <row r="954" spans="14:20">
      <c r="N954" s="1380"/>
      <c r="O954" s="1381"/>
      <c r="P954" s="1382"/>
      <c r="Q954" s="1383"/>
      <c r="R954" s="1384"/>
      <c r="S954" s="1385"/>
      <c r="T954" s="1109"/>
    </row>
    <row r="955" spans="14:20">
      <c r="N955" s="1380"/>
      <c r="O955" s="1381"/>
      <c r="P955" s="1382"/>
      <c r="Q955" s="1383"/>
      <c r="R955" s="1384"/>
      <c r="S955" s="1385"/>
      <c r="T955" s="1109"/>
    </row>
    <row r="956" spans="14:20">
      <c r="N956" s="1380"/>
      <c r="O956" s="1381"/>
      <c r="P956" s="1382"/>
      <c r="Q956" s="1383"/>
      <c r="R956" s="1384"/>
      <c r="S956" s="1385"/>
      <c r="T956" s="1109"/>
    </row>
    <row r="957" spans="14:20">
      <c r="N957" s="1380"/>
      <c r="O957" s="1381"/>
      <c r="P957" s="1382"/>
      <c r="Q957" s="1383"/>
      <c r="R957" s="1384"/>
      <c r="S957" s="1385"/>
      <c r="T957" s="1109"/>
    </row>
    <row r="958" spans="14:20">
      <c r="N958" s="1380"/>
      <c r="O958" s="1381"/>
      <c r="P958" s="1382"/>
      <c r="Q958" s="1383"/>
      <c r="R958" s="1384"/>
      <c r="S958" s="1385"/>
      <c r="T958" s="1109"/>
    </row>
    <row r="959" spans="14:20">
      <c r="N959" s="1380"/>
      <c r="O959" s="1381"/>
      <c r="P959" s="1382"/>
      <c r="Q959" s="1383"/>
      <c r="R959" s="1384"/>
      <c r="S959" s="1385"/>
      <c r="T959" s="1109"/>
    </row>
    <row r="960" spans="14:20">
      <c r="N960" s="1380"/>
      <c r="O960" s="1381"/>
      <c r="P960" s="1382"/>
      <c r="Q960" s="1383"/>
      <c r="R960" s="1384"/>
      <c r="S960" s="1385"/>
      <c r="T960" s="1109"/>
    </row>
    <row r="961" spans="14:20">
      <c r="N961" s="1380"/>
      <c r="O961" s="1381"/>
      <c r="P961" s="1382"/>
      <c r="Q961" s="1383"/>
      <c r="R961" s="1384"/>
      <c r="S961" s="1385"/>
      <c r="T961" s="1109"/>
    </row>
    <row r="962" spans="14:20">
      <c r="N962" s="1380"/>
      <c r="O962" s="1381"/>
      <c r="P962" s="1382"/>
      <c r="Q962" s="1383"/>
      <c r="R962" s="1384"/>
      <c r="S962" s="1385"/>
      <c r="T962" s="1109"/>
    </row>
    <row r="963" spans="14:20">
      <c r="N963" s="1380"/>
      <c r="O963" s="1381"/>
      <c r="P963" s="1382"/>
      <c r="Q963" s="1383"/>
      <c r="R963" s="1384"/>
      <c r="S963" s="1385"/>
      <c r="T963" s="1109"/>
    </row>
    <row r="964" spans="14:20">
      <c r="N964" s="1380"/>
      <c r="O964" s="1381"/>
      <c r="P964" s="1382"/>
      <c r="Q964" s="1383"/>
      <c r="R964" s="1384"/>
      <c r="S964" s="1385"/>
      <c r="T964" s="1109"/>
    </row>
    <row r="965" spans="14:20">
      <c r="N965" s="1380"/>
      <c r="O965" s="1381"/>
      <c r="P965" s="1382"/>
      <c r="Q965" s="1383"/>
      <c r="R965" s="1384"/>
      <c r="S965" s="1385"/>
      <c r="T965" s="1109"/>
    </row>
    <row r="966" spans="14:20">
      <c r="N966" s="1380"/>
      <c r="O966" s="1381"/>
      <c r="P966" s="1382"/>
      <c r="Q966" s="1383"/>
      <c r="R966" s="1384"/>
      <c r="S966" s="1385"/>
      <c r="T966" s="1109"/>
    </row>
    <row r="967" spans="14:20">
      <c r="N967" s="1380"/>
      <c r="O967" s="1381"/>
      <c r="P967" s="1382"/>
      <c r="Q967" s="1383"/>
      <c r="R967" s="1384"/>
      <c r="S967" s="1385"/>
      <c r="T967" s="1109"/>
    </row>
    <row r="968" spans="14:20">
      <c r="N968" s="1380"/>
      <c r="O968" s="1381"/>
      <c r="P968" s="1382"/>
      <c r="Q968" s="1383"/>
      <c r="R968" s="1384"/>
      <c r="S968" s="1385"/>
      <c r="T968" s="1109"/>
    </row>
    <row r="969" spans="14:20">
      <c r="N969" s="1380"/>
      <c r="O969" s="1381"/>
      <c r="P969" s="1382"/>
      <c r="Q969" s="1383"/>
      <c r="R969" s="1384"/>
      <c r="S969" s="1385"/>
      <c r="T969" s="1109"/>
    </row>
    <row r="970" spans="14:20">
      <c r="N970" s="1380"/>
      <c r="O970" s="1381"/>
      <c r="P970" s="1382"/>
      <c r="Q970" s="1383"/>
      <c r="R970" s="1384"/>
      <c r="S970" s="1385"/>
      <c r="T970" s="1109"/>
    </row>
    <row r="971" spans="14:20">
      <c r="N971" s="1380"/>
      <c r="O971" s="1381"/>
      <c r="P971" s="1382"/>
      <c r="Q971" s="1383"/>
      <c r="R971" s="1384"/>
      <c r="S971" s="1385"/>
      <c r="T971" s="1109"/>
    </row>
    <row r="972" spans="14:20">
      <c r="N972" s="1380"/>
      <c r="O972" s="1381"/>
      <c r="P972" s="1382"/>
      <c r="Q972" s="1383"/>
      <c r="R972" s="1384"/>
      <c r="S972" s="1385"/>
      <c r="T972" s="1109"/>
    </row>
    <row r="973" spans="14:20">
      <c r="N973" s="1380"/>
      <c r="O973" s="1381"/>
      <c r="P973" s="1382"/>
      <c r="Q973" s="1383"/>
      <c r="R973" s="1384"/>
      <c r="S973" s="1385"/>
      <c r="T973" s="1109"/>
    </row>
    <row r="974" spans="14:20">
      <c r="N974" s="1380"/>
      <c r="O974" s="1381"/>
      <c r="P974" s="1382"/>
      <c r="Q974" s="1383"/>
      <c r="R974" s="1384"/>
      <c r="S974" s="1385"/>
      <c r="T974" s="1109"/>
    </row>
    <row r="975" spans="14:20">
      <c r="N975" s="1380"/>
      <c r="O975" s="1381"/>
      <c r="P975" s="1382"/>
      <c r="Q975" s="1383"/>
      <c r="R975" s="1384"/>
      <c r="S975" s="1385"/>
      <c r="T975" s="1109"/>
    </row>
    <row r="976" spans="14:20">
      <c r="N976" s="1380"/>
      <c r="O976" s="1381"/>
      <c r="P976" s="1382"/>
      <c r="Q976" s="1383"/>
      <c r="R976" s="1384"/>
      <c r="S976" s="1385"/>
      <c r="T976" s="1109"/>
    </row>
    <row r="977" spans="14:20">
      <c r="N977" s="1380"/>
      <c r="O977" s="1381"/>
      <c r="P977" s="1382"/>
      <c r="Q977" s="1383"/>
      <c r="R977" s="1384"/>
      <c r="S977" s="1385"/>
      <c r="T977" s="1109"/>
    </row>
    <row r="978" spans="14:20">
      <c r="N978" s="1380"/>
      <c r="O978" s="1381"/>
      <c r="P978" s="1382"/>
      <c r="Q978" s="1383"/>
      <c r="R978" s="1384"/>
      <c r="S978" s="1385"/>
      <c r="T978" s="1109"/>
    </row>
    <row r="979" spans="14:20">
      <c r="N979" s="1380"/>
      <c r="O979" s="1381"/>
      <c r="P979" s="1382"/>
      <c r="Q979" s="1383"/>
      <c r="R979" s="1384"/>
      <c r="S979" s="1385"/>
      <c r="T979" s="1109"/>
    </row>
    <row r="980" spans="14:20">
      <c r="N980" s="1380"/>
      <c r="O980" s="1381"/>
      <c r="P980" s="1382"/>
      <c r="Q980" s="1383"/>
      <c r="R980" s="1384"/>
      <c r="S980" s="1385"/>
      <c r="T980" s="1109"/>
    </row>
    <row r="981" spans="14:20">
      <c r="N981" s="1380"/>
      <c r="O981" s="1381"/>
      <c r="P981" s="1382"/>
      <c r="Q981" s="1383"/>
      <c r="R981" s="1384"/>
      <c r="S981" s="1385"/>
      <c r="T981" s="1109"/>
    </row>
    <row r="982" spans="14:20">
      <c r="N982" s="1380"/>
      <c r="O982" s="1381"/>
      <c r="P982" s="1382"/>
      <c r="Q982" s="1383"/>
      <c r="R982" s="1384"/>
      <c r="S982" s="1385"/>
      <c r="T982" s="1109"/>
    </row>
    <row r="983" spans="14:20">
      <c r="N983" s="1380"/>
      <c r="O983" s="1381"/>
      <c r="P983" s="1382"/>
      <c r="Q983" s="1383"/>
      <c r="R983" s="1384"/>
      <c r="S983" s="1385"/>
      <c r="T983" s="1109"/>
    </row>
    <row r="984" spans="14:20">
      <c r="N984" s="1380"/>
      <c r="O984" s="1381"/>
      <c r="P984" s="1382"/>
      <c r="Q984" s="1383"/>
      <c r="R984" s="1384"/>
      <c r="S984" s="1385"/>
      <c r="T984" s="1109"/>
    </row>
    <row r="985" spans="14:20">
      <c r="N985" s="1380"/>
      <c r="O985" s="1381"/>
      <c r="P985" s="1382"/>
      <c r="Q985" s="1383"/>
      <c r="R985" s="1384"/>
      <c r="S985" s="1385"/>
      <c r="T985" s="1109"/>
    </row>
    <row r="986" spans="14:20">
      <c r="N986" s="1380"/>
      <c r="O986" s="1381"/>
      <c r="P986" s="1382"/>
      <c r="Q986" s="1383"/>
      <c r="R986" s="1384"/>
      <c r="S986" s="1385"/>
      <c r="T986" s="1109"/>
    </row>
    <row r="987" spans="14:20">
      <c r="N987" s="1380"/>
      <c r="O987" s="1381"/>
      <c r="P987" s="1382"/>
      <c r="Q987" s="1383"/>
      <c r="R987" s="1384"/>
      <c r="S987" s="1385"/>
      <c r="T987" s="1109"/>
    </row>
    <row r="988" spans="14:20">
      <c r="N988" s="1380"/>
      <c r="O988" s="1381"/>
      <c r="P988" s="1382"/>
      <c r="Q988" s="1383"/>
      <c r="R988" s="1384"/>
      <c r="S988" s="1385"/>
      <c r="T988" s="1109"/>
    </row>
    <row r="989" spans="14:20">
      <c r="N989" s="1380"/>
      <c r="O989" s="1381"/>
      <c r="P989" s="1382"/>
      <c r="Q989" s="1383"/>
      <c r="R989" s="1384"/>
      <c r="S989" s="1385"/>
      <c r="T989" s="1109"/>
    </row>
    <row r="990" spans="14:20">
      <c r="N990" s="1380"/>
      <c r="O990" s="1381"/>
      <c r="P990" s="1382"/>
      <c r="Q990" s="1383"/>
      <c r="R990" s="1384"/>
      <c r="S990" s="1385"/>
      <c r="T990" s="1109"/>
    </row>
    <row r="991" spans="14:20">
      <c r="N991" s="1380"/>
      <c r="O991" s="1381"/>
      <c r="P991" s="1382"/>
      <c r="Q991" s="1383"/>
      <c r="R991" s="1384"/>
      <c r="S991" s="1385"/>
      <c r="T991" s="1109"/>
    </row>
    <row r="992" spans="14:20">
      <c r="N992" s="1380"/>
      <c r="O992" s="1381"/>
      <c r="P992" s="1382"/>
      <c r="Q992" s="1383"/>
      <c r="R992" s="1384"/>
      <c r="S992" s="1385"/>
      <c r="T992" s="1109"/>
    </row>
    <row r="993" spans="14:20">
      <c r="N993" s="1380"/>
      <c r="O993" s="1381"/>
      <c r="P993" s="1382"/>
      <c r="Q993" s="1383"/>
      <c r="R993" s="1384"/>
      <c r="S993" s="1385"/>
      <c r="T993" s="1109"/>
    </row>
    <row r="994" spans="14:20">
      <c r="N994" s="1380"/>
      <c r="O994" s="1381"/>
      <c r="P994" s="1382"/>
      <c r="Q994" s="1383"/>
      <c r="R994" s="1384"/>
      <c r="S994" s="1385"/>
      <c r="T994" s="1109"/>
    </row>
    <row r="995" spans="14:20">
      <c r="N995" s="1380"/>
      <c r="O995" s="1381"/>
      <c r="P995" s="1382"/>
      <c r="Q995" s="1383"/>
      <c r="R995" s="1384"/>
      <c r="S995" s="1385"/>
      <c r="T995" s="1109"/>
    </row>
    <row r="996" spans="14:20">
      <c r="N996" s="1380"/>
      <c r="O996" s="1381"/>
      <c r="P996" s="1382"/>
      <c r="Q996" s="1383"/>
      <c r="R996" s="1384"/>
      <c r="S996" s="1385"/>
      <c r="T996" s="1109"/>
    </row>
    <row r="997" spans="14:20">
      <c r="N997" s="1380"/>
      <c r="O997" s="1381"/>
      <c r="P997" s="1382"/>
      <c r="Q997" s="1383"/>
      <c r="R997" s="1384"/>
      <c r="S997" s="1385"/>
      <c r="T997" s="1109"/>
    </row>
    <row r="998" spans="14:20">
      <c r="N998" s="1380"/>
      <c r="O998" s="1381"/>
      <c r="P998" s="1382"/>
      <c r="Q998" s="1383"/>
      <c r="R998" s="1384"/>
      <c r="S998" s="1385"/>
      <c r="T998" s="1109"/>
    </row>
    <row r="999" spans="14:20">
      <c r="N999" s="1380"/>
      <c r="O999" s="1381"/>
      <c r="P999" s="1382"/>
      <c r="Q999" s="1383"/>
      <c r="R999" s="1384"/>
      <c r="S999" s="1385"/>
      <c r="T999" s="1109"/>
    </row>
    <row r="1000" spans="14:20">
      <c r="N1000" s="1380"/>
      <c r="O1000" s="1381"/>
      <c r="P1000" s="1382"/>
      <c r="Q1000" s="1383"/>
      <c r="R1000" s="1384"/>
      <c r="S1000" s="1385"/>
      <c r="T1000" s="1109"/>
    </row>
    <row r="1001" spans="14:20">
      <c r="N1001" s="1380"/>
      <c r="O1001" s="1381"/>
      <c r="P1001" s="1382"/>
      <c r="Q1001" s="1383"/>
      <c r="R1001" s="1384"/>
      <c r="S1001" s="1385"/>
      <c r="T1001" s="1109"/>
    </row>
    <row r="1002" spans="14:20">
      <c r="N1002" s="1380"/>
      <c r="O1002" s="1381"/>
      <c r="P1002" s="1382"/>
      <c r="Q1002" s="1383"/>
      <c r="R1002" s="1384"/>
      <c r="S1002" s="1385"/>
      <c r="T1002" s="1109"/>
    </row>
    <row r="1003" spans="14:20">
      <c r="N1003" s="1380"/>
      <c r="O1003" s="1381"/>
      <c r="P1003" s="1382"/>
      <c r="Q1003" s="1383"/>
      <c r="R1003" s="1384"/>
      <c r="S1003" s="1385"/>
      <c r="T1003" s="1109"/>
    </row>
    <row r="1004" spans="14:20">
      <c r="N1004" s="1380"/>
      <c r="O1004" s="1381"/>
      <c r="P1004" s="1382"/>
      <c r="Q1004" s="1383"/>
      <c r="R1004" s="1384"/>
      <c r="S1004" s="1385"/>
      <c r="T1004" s="1109"/>
    </row>
    <row r="1005" spans="14:20">
      <c r="N1005" s="1380"/>
      <c r="O1005" s="1381"/>
      <c r="P1005" s="1382"/>
      <c r="Q1005" s="1383"/>
      <c r="R1005" s="1384"/>
      <c r="S1005" s="1385"/>
      <c r="T1005" s="1109"/>
    </row>
    <row r="1006" spans="14:20">
      <c r="N1006" s="1380"/>
      <c r="O1006" s="1381"/>
      <c r="P1006" s="1382"/>
      <c r="Q1006" s="1383"/>
      <c r="R1006" s="1384"/>
      <c r="S1006" s="1385"/>
      <c r="T1006" s="1109"/>
    </row>
    <row r="1007" spans="14:20">
      <c r="N1007" s="1380"/>
      <c r="O1007" s="1381"/>
      <c r="P1007" s="1382"/>
      <c r="Q1007" s="1383"/>
      <c r="R1007" s="1384"/>
      <c r="S1007" s="1385"/>
      <c r="T1007" s="1109"/>
    </row>
    <row r="1008" spans="14:20">
      <c r="N1008" s="1380"/>
      <c r="O1008" s="1381"/>
      <c r="P1008" s="1382"/>
      <c r="Q1008" s="1383"/>
      <c r="R1008" s="1384"/>
      <c r="S1008" s="1385"/>
      <c r="T1008" s="1109"/>
    </row>
    <row r="1009" spans="14:20">
      <c r="N1009" s="1380"/>
      <c r="O1009" s="1381"/>
      <c r="P1009" s="1382"/>
      <c r="Q1009" s="1383"/>
      <c r="R1009" s="1384"/>
      <c r="S1009" s="1385"/>
      <c r="T1009" s="1109"/>
    </row>
    <row r="1010" spans="14:20">
      <c r="N1010" s="1380"/>
      <c r="O1010" s="1381"/>
      <c r="P1010" s="1382"/>
      <c r="Q1010" s="1383"/>
      <c r="R1010" s="1384"/>
      <c r="S1010" s="1385"/>
      <c r="T1010" s="1109"/>
    </row>
    <row r="1011" spans="14:20">
      <c r="N1011" s="1380"/>
      <c r="O1011" s="1381"/>
      <c r="P1011" s="1382"/>
      <c r="Q1011" s="1383"/>
      <c r="R1011" s="1384"/>
      <c r="S1011" s="1385"/>
      <c r="T1011" s="1109"/>
    </row>
    <row r="1012" spans="14:20">
      <c r="N1012" s="1380"/>
      <c r="O1012" s="1381"/>
      <c r="P1012" s="1382"/>
      <c r="Q1012" s="1383"/>
      <c r="R1012" s="1384"/>
      <c r="S1012" s="1385"/>
      <c r="T1012" s="1109"/>
    </row>
    <row r="1013" spans="14:20">
      <c r="N1013" s="1380"/>
      <c r="O1013" s="1381"/>
      <c r="P1013" s="1382"/>
      <c r="Q1013" s="1383"/>
      <c r="R1013" s="1384"/>
      <c r="S1013" s="1385"/>
      <c r="T1013" s="1109"/>
    </row>
    <row r="1014" spans="14:20">
      <c r="N1014" s="1380"/>
      <c r="O1014" s="1381"/>
      <c r="P1014" s="1382"/>
      <c r="Q1014" s="1383"/>
      <c r="R1014" s="1384"/>
      <c r="S1014" s="1385"/>
      <c r="T1014" s="1109"/>
    </row>
    <row r="1015" spans="14:20">
      <c r="N1015" s="1380"/>
      <c r="O1015" s="1381"/>
      <c r="P1015" s="1382"/>
      <c r="Q1015" s="1383"/>
      <c r="R1015" s="1384"/>
      <c r="S1015" s="1385"/>
      <c r="T1015" s="1109"/>
    </row>
    <row r="1016" spans="14:20">
      <c r="N1016" s="1380"/>
      <c r="O1016" s="1381"/>
      <c r="P1016" s="1382"/>
      <c r="Q1016" s="1383"/>
      <c r="R1016" s="1384"/>
      <c r="S1016" s="1385"/>
      <c r="T1016" s="1109"/>
    </row>
    <row r="1017" spans="14:20">
      <c r="N1017" s="1380"/>
      <c r="O1017" s="1381"/>
      <c r="P1017" s="1382"/>
      <c r="Q1017" s="1383"/>
      <c r="R1017" s="1384"/>
      <c r="S1017" s="1385"/>
      <c r="T1017" s="1109"/>
    </row>
    <row r="1018" spans="14:20">
      <c r="N1018" s="1380"/>
      <c r="O1018" s="1381"/>
      <c r="P1018" s="1382"/>
      <c r="Q1018" s="1383"/>
      <c r="R1018" s="1384"/>
      <c r="S1018" s="1385"/>
      <c r="T1018" s="1109"/>
    </row>
    <row r="1019" spans="14:20">
      <c r="N1019" s="1380"/>
      <c r="O1019" s="1381"/>
      <c r="P1019" s="1382"/>
      <c r="Q1019" s="1383"/>
      <c r="R1019" s="1384"/>
      <c r="S1019" s="1385"/>
      <c r="T1019" s="1109"/>
    </row>
    <row r="1020" spans="14:20">
      <c r="N1020" s="1380"/>
      <c r="O1020" s="1381"/>
      <c r="P1020" s="1382"/>
      <c r="Q1020" s="1383"/>
      <c r="R1020" s="1384"/>
      <c r="S1020" s="1385"/>
      <c r="T1020" s="1109"/>
    </row>
    <row r="1021" spans="14:20">
      <c r="N1021" s="1380"/>
      <c r="O1021" s="1381"/>
      <c r="P1021" s="1382"/>
      <c r="Q1021" s="1383"/>
      <c r="R1021" s="1384"/>
      <c r="S1021" s="1385"/>
      <c r="T1021" s="1109"/>
    </row>
    <row r="1022" spans="14:20">
      <c r="N1022" s="1380"/>
      <c r="O1022" s="1381"/>
      <c r="P1022" s="1382"/>
      <c r="Q1022" s="1383"/>
      <c r="R1022" s="1384"/>
      <c r="S1022" s="1385"/>
      <c r="T1022" s="1109"/>
    </row>
    <row r="1023" spans="14:20">
      <c r="N1023" s="1380"/>
      <c r="O1023" s="1381"/>
      <c r="P1023" s="1382"/>
      <c r="Q1023" s="1383"/>
      <c r="R1023" s="1384"/>
      <c r="S1023" s="1385"/>
      <c r="T1023" s="1109"/>
    </row>
    <row r="1024" spans="14:20">
      <c r="N1024" s="1380"/>
      <c r="O1024" s="1381"/>
      <c r="P1024" s="1382"/>
      <c r="Q1024" s="1383"/>
      <c r="R1024" s="1384"/>
      <c r="S1024" s="1385"/>
      <c r="T1024" s="1109"/>
    </row>
    <row r="1025" spans="14:20">
      <c r="N1025" s="1380"/>
      <c r="O1025" s="1381"/>
      <c r="P1025" s="1382"/>
      <c r="Q1025" s="1383"/>
      <c r="R1025" s="1384"/>
      <c r="S1025" s="1385"/>
      <c r="T1025" s="1109"/>
    </row>
    <row r="1026" spans="14:20">
      <c r="N1026" s="1380"/>
      <c r="O1026" s="1381"/>
      <c r="P1026" s="1382"/>
      <c r="Q1026" s="1383"/>
      <c r="R1026" s="1384"/>
      <c r="S1026" s="1385"/>
      <c r="T1026" s="1109"/>
    </row>
    <row r="1027" spans="14:20">
      <c r="N1027" s="1380"/>
      <c r="O1027" s="1381"/>
      <c r="P1027" s="1382"/>
      <c r="Q1027" s="1383"/>
      <c r="R1027" s="1384"/>
      <c r="S1027" s="1385"/>
      <c r="T1027" s="1109"/>
    </row>
    <row r="1028" spans="14:20">
      <c r="N1028" s="1380"/>
      <c r="O1028" s="1381"/>
      <c r="P1028" s="1382"/>
      <c r="Q1028" s="1383"/>
      <c r="R1028" s="1384"/>
      <c r="S1028" s="1385"/>
      <c r="T1028" s="1109"/>
    </row>
    <row r="1029" spans="14:20">
      <c r="N1029" s="1380"/>
      <c r="O1029" s="1381"/>
      <c r="P1029" s="1382"/>
      <c r="Q1029" s="1383"/>
      <c r="R1029" s="1384"/>
      <c r="S1029" s="1385"/>
      <c r="T1029" s="1109"/>
    </row>
    <row r="1030" spans="14:20">
      <c r="N1030" s="1380"/>
      <c r="O1030" s="1381"/>
      <c r="P1030" s="1382"/>
      <c r="Q1030" s="1383"/>
      <c r="R1030" s="1384"/>
      <c r="S1030" s="1385"/>
      <c r="T1030" s="1109"/>
    </row>
    <row r="1031" spans="14:20">
      <c r="N1031" s="1380"/>
      <c r="O1031" s="1381"/>
      <c r="P1031" s="1382"/>
      <c r="Q1031" s="1383"/>
      <c r="R1031" s="1384"/>
      <c r="S1031" s="1385"/>
      <c r="T1031" s="1109"/>
    </row>
    <row r="1032" spans="14:20">
      <c r="N1032" s="1380"/>
      <c r="O1032" s="1381"/>
      <c r="P1032" s="1382"/>
      <c r="Q1032" s="1383"/>
      <c r="R1032" s="1384"/>
      <c r="S1032" s="1385"/>
      <c r="T1032" s="1109"/>
    </row>
    <row r="1033" spans="14:20">
      <c r="N1033" s="1380"/>
      <c r="O1033" s="1381"/>
      <c r="P1033" s="1382"/>
      <c r="Q1033" s="1383"/>
      <c r="R1033" s="1384"/>
      <c r="S1033" s="1385"/>
      <c r="T1033" s="1109"/>
    </row>
    <row r="1034" spans="14:20">
      <c r="N1034" s="1380"/>
      <c r="O1034" s="1381"/>
      <c r="P1034" s="1382"/>
      <c r="Q1034" s="1383"/>
      <c r="R1034" s="1384"/>
      <c r="S1034" s="1385"/>
      <c r="T1034" s="1109"/>
    </row>
    <row r="1035" spans="14:20">
      <c r="N1035" s="1380"/>
      <c r="O1035" s="1381"/>
      <c r="P1035" s="1382"/>
      <c r="Q1035" s="1383"/>
      <c r="R1035" s="1384"/>
      <c r="S1035" s="1385"/>
      <c r="T1035" s="1109"/>
    </row>
    <row r="1036" spans="14:20">
      <c r="N1036" s="1380"/>
      <c r="O1036" s="1381"/>
      <c r="P1036" s="1382"/>
      <c r="Q1036" s="1383"/>
      <c r="R1036" s="1384"/>
      <c r="S1036" s="1385"/>
      <c r="T1036" s="1109"/>
    </row>
    <row r="1037" spans="14:20">
      <c r="N1037" s="1380"/>
      <c r="O1037" s="1381"/>
      <c r="P1037" s="1382"/>
      <c r="Q1037" s="1383"/>
      <c r="R1037" s="1384"/>
      <c r="S1037" s="1385"/>
      <c r="T1037" s="1109"/>
    </row>
    <row r="1038" spans="14:20">
      <c r="N1038" s="1380"/>
      <c r="O1038" s="1381"/>
      <c r="P1038" s="1382"/>
      <c r="Q1038" s="1383"/>
      <c r="R1038" s="1384"/>
      <c r="S1038" s="1385"/>
      <c r="T1038" s="1109"/>
    </row>
    <row r="1039" spans="14:20">
      <c r="N1039" s="1380"/>
      <c r="O1039" s="1381"/>
      <c r="P1039" s="1382"/>
      <c r="Q1039" s="1383"/>
      <c r="R1039" s="1384"/>
      <c r="S1039" s="1385"/>
      <c r="T1039" s="1109"/>
    </row>
    <row r="1040" spans="14:20">
      <c r="N1040" s="1380"/>
      <c r="O1040" s="1381"/>
      <c r="P1040" s="1382"/>
      <c r="Q1040" s="1383"/>
      <c r="R1040" s="1384"/>
      <c r="S1040" s="1385"/>
      <c r="T1040" s="1109"/>
    </row>
    <row r="1041" spans="14:20">
      <c r="N1041" s="1380"/>
      <c r="O1041" s="1381"/>
      <c r="P1041" s="1382"/>
      <c r="Q1041" s="1383"/>
      <c r="R1041" s="1384"/>
      <c r="S1041" s="1385"/>
      <c r="T1041" s="1109"/>
    </row>
    <row r="1042" spans="14:20">
      <c r="N1042" s="1380"/>
      <c r="O1042" s="1381"/>
      <c r="P1042" s="1382"/>
      <c r="Q1042" s="1383"/>
      <c r="R1042" s="1384"/>
      <c r="S1042" s="1385"/>
      <c r="T1042" s="1109"/>
    </row>
    <row r="1043" spans="14:20">
      <c r="N1043" s="1380"/>
      <c r="O1043" s="1381"/>
      <c r="P1043" s="1382"/>
      <c r="Q1043" s="1383"/>
      <c r="R1043" s="1384"/>
      <c r="S1043" s="1385"/>
      <c r="T1043" s="1109"/>
    </row>
    <row r="1044" spans="14:20">
      <c r="N1044" s="1380"/>
      <c r="O1044" s="1381"/>
      <c r="P1044" s="1382"/>
      <c r="Q1044" s="1383"/>
      <c r="R1044" s="1384"/>
      <c r="S1044" s="1385"/>
      <c r="T1044" s="1109"/>
    </row>
    <row r="1045" spans="14:20">
      <c r="N1045" s="1380"/>
      <c r="O1045" s="1381"/>
      <c r="P1045" s="1382"/>
      <c r="Q1045" s="1383"/>
      <c r="R1045" s="1384"/>
      <c r="S1045" s="1385"/>
      <c r="T1045" s="1109"/>
    </row>
    <row r="1046" spans="14:20">
      <c r="N1046" s="1380"/>
      <c r="O1046" s="1381"/>
      <c r="P1046" s="1382"/>
      <c r="Q1046" s="1383"/>
      <c r="R1046" s="1384"/>
      <c r="S1046" s="1385"/>
      <c r="T1046" s="1109"/>
    </row>
    <row r="1047" spans="14:20">
      <c r="N1047" s="1380"/>
      <c r="O1047" s="1381"/>
      <c r="P1047" s="1382"/>
      <c r="Q1047" s="1383"/>
      <c r="R1047" s="1384"/>
      <c r="S1047" s="1385"/>
      <c r="T1047" s="1109"/>
    </row>
    <row r="1048" spans="14:20">
      <c r="N1048" s="1380"/>
      <c r="O1048" s="1381"/>
      <c r="P1048" s="1382"/>
      <c r="Q1048" s="1383"/>
      <c r="R1048" s="1384"/>
      <c r="S1048" s="1385"/>
      <c r="T1048" s="1109"/>
    </row>
    <row r="1049" spans="14:20">
      <c r="N1049" s="1380"/>
      <c r="O1049" s="1381"/>
      <c r="P1049" s="1382"/>
      <c r="Q1049" s="1383"/>
      <c r="R1049" s="1384"/>
      <c r="S1049" s="1385"/>
      <c r="T1049" s="1109"/>
    </row>
    <row r="1050" spans="14:20">
      <c r="N1050" s="1380"/>
      <c r="O1050" s="1381"/>
      <c r="P1050" s="1382"/>
      <c r="Q1050" s="1383"/>
      <c r="R1050" s="1384"/>
      <c r="S1050" s="1385"/>
      <c r="T1050" s="1109"/>
    </row>
    <row r="1051" spans="14:20">
      <c r="N1051" s="1380"/>
      <c r="O1051" s="1381"/>
      <c r="P1051" s="1382"/>
      <c r="Q1051" s="1383"/>
      <c r="R1051" s="1384"/>
      <c r="S1051" s="1385"/>
      <c r="T1051" s="1109"/>
    </row>
    <row r="1052" spans="14:20">
      <c r="N1052" s="1380"/>
      <c r="O1052" s="1381"/>
      <c r="P1052" s="1382"/>
      <c r="Q1052" s="1383"/>
      <c r="R1052" s="1384"/>
      <c r="S1052" s="1385"/>
      <c r="T1052" s="1109"/>
    </row>
    <row r="1053" spans="14:20">
      <c r="N1053" s="1380"/>
      <c r="O1053" s="1381"/>
      <c r="P1053" s="1382"/>
      <c r="Q1053" s="1383"/>
      <c r="R1053" s="1384"/>
      <c r="S1053" s="1385"/>
      <c r="T1053" s="1109"/>
    </row>
    <row r="1054" spans="14:20">
      <c r="N1054" s="1380"/>
      <c r="O1054" s="1381"/>
      <c r="P1054" s="1382"/>
      <c r="Q1054" s="1383"/>
      <c r="R1054" s="1384"/>
      <c r="S1054" s="1385"/>
      <c r="T1054" s="1109"/>
    </row>
    <row r="1055" spans="14:20">
      <c r="N1055" s="1380"/>
      <c r="O1055" s="1381"/>
      <c r="P1055" s="1382"/>
      <c r="Q1055" s="1383"/>
      <c r="R1055" s="1384"/>
      <c r="S1055" s="1385"/>
      <c r="T1055" s="1109"/>
    </row>
    <row r="1056" spans="14:20">
      <c r="N1056" s="1380"/>
      <c r="O1056" s="1381"/>
      <c r="P1056" s="1382"/>
      <c r="Q1056" s="1383"/>
      <c r="R1056" s="1384"/>
      <c r="S1056" s="1385"/>
      <c r="T1056" s="1109"/>
    </row>
    <row r="1057" spans="14:20">
      <c r="N1057" s="1380"/>
      <c r="O1057" s="1381"/>
      <c r="P1057" s="1382"/>
      <c r="Q1057" s="1383"/>
      <c r="R1057" s="1384"/>
      <c r="S1057" s="1385"/>
      <c r="T1057" s="1109"/>
    </row>
    <row r="1058" spans="14:20">
      <c r="N1058" s="1380"/>
      <c r="O1058" s="1381"/>
      <c r="P1058" s="1382"/>
      <c r="Q1058" s="1383"/>
      <c r="R1058" s="1384"/>
      <c r="S1058" s="1385"/>
      <c r="T1058" s="1109"/>
    </row>
    <row r="1059" spans="14:20">
      <c r="N1059" s="1380"/>
      <c r="O1059" s="1381"/>
      <c r="P1059" s="1382"/>
      <c r="Q1059" s="1383"/>
      <c r="R1059" s="1384"/>
      <c r="S1059" s="1385"/>
      <c r="T1059" s="1109"/>
    </row>
    <row r="1060" spans="14:20">
      <c r="N1060" s="1380"/>
      <c r="O1060" s="1381"/>
      <c r="P1060" s="1382"/>
      <c r="Q1060" s="1383"/>
      <c r="R1060" s="1384"/>
      <c r="S1060" s="1385"/>
      <c r="T1060" s="1109"/>
    </row>
    <row r="1061" spans="14:20">
      <c r="N1061" s="1380"/>
      <c r="O1061" s="1381"/>
      <c r="P1061" s="1382"/>
      <c r="Q1061" s="1383"/>
      <c r="R1061" s="1384"/>
      <c r="S1061" s="1385"/>
      <c r="T1061" s="1109"/>
    </row>
    <row r="1062" spans="14:20">
      <c r="N1062" s="1380"/>
      <c r="O1062" s="1381"/>
      <c r="P1062" s="1382"/>
      <c r="Q1062" s="1383"/>
      <c r="R1062" s="1384"/>
      <c r="S1062" s="1385"/>
      <c r="T1062" s="1109"/>
    </row>
    <row r="1063" spans="14:20">
      <c r="N1063" s="1380"/>
      <c r="O1063" s="1381"/>
      <c r="P1063" s="1382"/>
      <c r="Q1063" s="1383"/>
      <c r="R1063" s="1384"/>
      <c r="S1063" s="1385"/>
      <c r="T1063" s="1109"/>
    </row>
    <row r="1064" spans="14:20">
      <c r="N1064" s="1380"/>
      <c r="O1064" s="1381"/>
      <c r="P1064" s="1382"/>
      <c r="Q1064" s="1383"/>
      <c r="R1064" s="1384"/>
      <c r="S1064" s="1385"/>
      <c r="T1064" s="1109"/>
    </row>
    <row r="1065" spans="14:20">
      <c r="N1065" s="1380"/>
      <c r="O1065" s="1381"/>
      <c r="P1065" s="1382"/>
      <c r="Q1065" s="1383"/>
      <c r="R1065" s="1384"/>
      <c r="S1065" s="1385"/>
      <c r="T1065" s="1109"/>
    </row>
    <row r="1066" spans="14:20">
      <c r="N1066" s="1380"/>
      <c r="O1066" s="1381"/>
      <c r="P1066" s="1382"/>
      <c r="Q1066" s="1383"/>
      <c r="R1066" s="1384"/>
      <c r="S1066" s="1385"/>
      <c r="T1066" s="1109"/>
    </row>
    <row r="1067" spans="14:20">
      <c r="N1067" s="1380"/>
      <c r="O1067" s="1381"/>
      <c r="P1067" s="1382"/>
      <c r="Q1067" s="1383"/>
      <c r="R1067" s="1384"/>
      <c r="S1067" s="1385"/>
      <c r="T1067" s="1109"/>
    </row>
    <row r="1068" spans="14:20">
      <c r="N1068" s="1380"/>
      <c r="O1068" s="1381"/>
      <c r="P1068" s="1382"/>
      <c r="Q1068" s="1383"/>
      <c r="R1068" s="1384"/>
      <c r="S1068" s="1385"/>
      <c r="T1068" s="1109"/>
    </row>
    <row r="1069" spans="14:20">
      <c r="N1069" s="1380"/>
      <c r="O1069" s="1381"/>
      <c r="P1069" s="1382"/>
      <c r="Q1069" s="1383"/>
      <c r="R1069" s="1384"/>
      <c r="S1069" s="1385"/>
      <c r="T1069" s="1109"/>
    </row>
    <row r="1070" spans="14:20">
      <c r="N1070" s="1380"/>
      <c r="O1070" s="1381"/>
      <c r="P1070" s="1382"/>
      <c r="Q1070" s="1383"/>
      <c r="R1070" s="1384"/>
      <c r="S1070" s="1385"/>
      <c r="T1070" s="1109"/>
    </row>
    <row r="1071" spans="14:20">
      <c r="N1071" s="1380"/>
      <c r="O1071" s="1381"/>
      <c r="P1071" s="1382"/>
      <c r="Q1071" s="1383"/>
      <c r="R1071" s="1384"/>
      <c r="S1071" s="1385"/>
      <c r="T1071" s="1109"/>
    </row>
    <row r="1072" spans="14:20">
      <c r="N1072" s="1380"/>
      <c r="O1072" s="1381"/>
      <c r="P1072" s="1382"/>
      <c r="Q1072" s="1383"/>
      <c r="R1072" s="1384"/>
      <c r="S1072" s="1385"/>
      <c r="T1072" s="1109"/>
    </row>
    <row r="1073" spans="14:20">
      <c r="N1073" s="1380"/>
      <c r="O1073" s="1381"/>
      <c r="P1073" s="1382"/>
      <c r="Q1073" s="1383"/>
      <c r="R1073" s="1384"/>
      <c r="S1073" s="1385"/>
      <c r="T1073" s="1109"/>
    </row>
    <row r="1074" spans="14:20">
      <c r="N1074" s="1380"/>
      <c r="O1074" s="1381"/>
      <c r="P1074" s="1382"/>
      <c r="Q1074" s="1383"/>
      <c r="R1074" s="1384"/>
      <c r="S1074" s="1385"/>
      <c r="T1074" s="1109"/>
    </row>
    <row r="1075" spans="14:20">
      <c r="N1075" s="1380"/>
      <c r="O1075" s="1381"/>
      <c r="P1075" s="1382"/>
      <c r="Q1075" s="1383"/>
      <c r="R1075" s="1384"/>
      <c r="S1075" s="1385"/>
      <c r="T1075" s="1109"/>
    </row>
    <row r="1076" spans="14:20">
      <c r="N1076" s="1380"/>
      <c r="O1076" s="1381"/>
      <c r="P1076" s="1382"/>
      <c r="Q1076" s="1383"/>
      <c r="R1076" s="1384"/>
      <c r="S1076" s="1385"/>
      <c r="T1076" s="1109"/>
    </row>
    <row r="1077" spans="14:20">
      <c r="N1077" s="1380"/>
      <c r="O1077" s="1381"/>
      <c r="P1077" s="1382"/>
      <c r="Q1077" s="1383"/>
      <c r="R1077" s="1384"/>
      <c r="S1077" s="1385"/>
      <c r="T1077" s="1109"/>
    </row>
    <row r="1078" spans="14:20">
      <c r="N1078" s="1380"/>
      <c r="O1078" s="1381"/>
      <c r="P1078" s="1382"/>
      <c r="Q1078" s="1383"/>
      <c r="R1078" s="1384"/>
      <c r="S1078" s="1385"/>
      <c r="T1078" s="1109"/>
    </row>
    <row r="1079" spans="14:20">
      <c r="N1079" s="1380"/>
      <c r="O1079" s="1381"/>
      <c r="P1079" s="1382"/>
      <c r="Q1079" s="1383"/>
      <c r="R1079" s="1384"/>
      <c r="S1079" s="1385"/>
      <c r="T1079" s="1109"/>
    </row>
    <row r="1080" spans="14:20">
      <c r="N1080" s="1380"/>
      <c r="O1080" s="1381"/>
      <c r="P1080" s="1382"/>
      <c r="Q1080" s="1383"/>
      <c r="R1080" s="1384"/>
      <c r="S1080" s="1385"/>
      <c r="T1080" s="1109"/>
    </row>
    <row r="1081" spans="14:20">
      <c r="N1081" s="1380"/>
      <c r="O1081" s="1381"/>
      <c r="P1081" s="1382"/>
      <c r="Q1081" s="1383"/>
      <c r="R1081" s="1384"/>
      <c r="S1081" s="1385"/>
      <c r="T1081" s="1109"/>
    </row>
    <row r="1082" spans="14:20">
      <c r="N1082" s="1380"/>
      <c r="O1082" s="1381"/>
      <c r="P1082" s="1382"/>
      <c r="Q1082" s="1383"/>
      <c r="R1082" s="1384"/>
      <c r="S1082" s="1385"/>
      <c r="T1082" s="1109"/>
    </row>
    <row r="1083" spans="14:20">
      <c r="N1083" s="1380"/>
      <c r="O1083" s="1381"/>
      <c r="P1083" s="1382"/>
      <c r="Q1083" s="1383"/>
      <c r="R1083" s="1384"/>
      <c r="S1083" s="1385"/>
      <c r="T1083" s="1109"/>
    </row>
    <row r="1084" spans="14:20">
      <c r="N1084" s="1380"/>
      <c r="O1084" s="1381"/>
      <c r="P1084" s="1382"/>
      <c r="Q1084" s="1383"/>
      <c r="R1084" s="1384"/>
      <c r="S1084" s="1385"/>
      <c r="T1084" s="1109"/>
    </row>
    <row r="1085" spans="14:20">
      <c r="N1085" s="1380"/>
      <c r="O1085" s="1381"/>
      <c r="P1085" s="1382"/>
      <c r="Q1085" s="1383"/>
      <c r="R1085" s="1384"/>
      <c r="S1085" s="1385"/>
      <c r="T1085" s="1109"/>
    </row>
    <row r="1086" spans="14:20">
      <c r="N1086" s="1380"/>
      <c r="O1086" s="1381"/>
      <c r="P1086" s="1382"/>
      <c r="Q1086" s="1383"/>
      <c r="R1086" s="1384"/>
      <c r="S1086" s="1385"/>
      <c r="T1086" s="1109"/>
    </row>
    <row r="1087" spans="14:20">
      <c r="N1087" s="1380"/>
      <c r="O1087" s="1381"/>
      <c r="P1087" s="1382"/>
      <c r="Q1087" s="1383"/>
      <c r="R1087" s="1384"/>
      <c r="S1087" s="1385"/>
      <c r="T1087" s="1109"/>
    </row>
    <row r="1088" spans="14:20">
      <c r="N1088" s="1380"/>
      <c r="O1088" s="1381"/>
      <c r="P1088" s="1382"/>
      <c r="Q1088" s="1383"/>
      <c r="R1088" s="1384"/>
      <c r="S1088" s="1385"/>
      <c r="T1088" s="1109"/>
    </row>
    <row r="1089" spans="14:20">
      <c r="N1089" s="1380"/>
      <c r="O1089" s="1381"/>
      <c r="P1089" s="1382"/>
      <c r="Q1089" s="1383"/>
      <c r="R1089" s="1384"/>
      <c r="S1089" s="1385"/>
      <c r="T1089" s="1109"/>
    </row>
    <row r="1090" spans="14:20">
      <c r="N1090" s="1380"/>
      <c r="O1090" s="1381"/>
      <c r="P1090" s="1382"/>
      <c r="Q1090" s="1383"/>
      <c r="R1090" s="1384"/>
      <c r="S1090" s="1385"/>
      <c r="T1090" s="1109"/>
    </row>
    <row r="1091" spans="14:20">
      <c r="N1091" s="1380"/>
      <c r="O1091" s="1381"/>
      <c r="P1091" s="1382"/>
      <c r="Q1091" s="1383"/>
      <c r="R1091" s="1384"/>
      <c r="S1091" s="1385"/>
      <c r="T1091" s="1109"/>
    </row>
    <row r="1092" spans="14:20">
      <c r="N1092" s="1380"/>
      <c r="O1092" s="1381"/>
      <c r="P1092" s="1382"/>
      <c r="Q1092" s="1383"/>
      <c r="R1092" s="1384"/>
      <c r="S1092" s="1385"/>
      <c r="T1092" s="1109"/>
    </row>
    <row r="1093" spans="14:20">
      <c r="N1093" s="1380"/>
      <c r="O1093" s="1381"/>
      <c r="P1093" s="1382"/>
      <c r="Q1093" s="1383"/>
      <c r="R1093" s="1384"/>
      <c r="S1093" s="1385"/>
      <c r="T1093" s="1109"/>
    </row>
    <row r="1094" spans="14:20">
      <c r="N1094" s="1380"/>
      <c r="O1094" s="1381"/>
      <c r="P1094" s="1382"/>
      <c r="Q1094" s="1383"/>
      <c r="R1094" s="1384"/>
      <c r="S1094" s="1385"/>
      <c r="T1094" s="1109"/>
    </row>
    <row r="1095" spans="14:20">
      <c r="N1095" s="1380"/>
      <c r="O1095" s="1381"/>
      <c r="P1095" s="1382"/>
      <c r="Q1095" s="1383"/>
      <c r="R1095" s="1384"/>
      <c r="S1095" s="1385"/>
      <c r="T1095" s="1109"/>
    </row>
    <row r="1096" spans="14:20">
      <c r="N1096" s="1380"/>
      <c r="O1096" s="1381"/>
      <c r="P1096" s="1382"/>
      <c r="Q1096" s="1383"/>
      <c r="R1096" s="1384"/>
      <c r="S1096" s="1385"/>
      <c r="T1096" s="1109"/>
    </row>
    <row r="1097" spans="14:20">
      <c r="N1097" s="1380"/>
      <c r="O1097" s="1381"/>
      <c r="P1097" s="1382"/>
      <c r="Q1097" s="1383"/>
      <c r="R1097" s="1384"/>
      <c r="S1097" s="1385"/>
      <c r="T1097" s="1109"/>
    </row>
    <row r="1098" spans="14:20">
      <c r="N1098" s="1380"/>
      <c r="O1098" s="1381"/>
      <c r="P1098" s="1382"/>
      <c r="Q1098" s="1383"/>
      <c r="R1098" s="1384"/>
      <c r="S1098" s="1385"/>
      <c r="T1098" s="1109"/>
    </row>
    <row r="1099" spans="14:20">
      <c r="N1099" s="1380"/>
      <c r="O1099" s="1381"/>
      <c r="P1099" s="1382"/>
      <c r="Q1099" s="1383"/>
      <c r="R1099" s="1384"/>
      <c r="S1099" s="1385"/>
      <c r="T1099" s="1109"/>
    </row>
    <row r="1100" spans="14:20">
      <c r="N1100" s="1380"/>
      <c r="O1100" s="1381"/>
      <c r="P1100" s="1382"/>
      <c r="Q1100" s="1383"/>
      <c r="R1100" s="1384"/>
      <c r="S1100" s="1385"/>
      <c r="T1100" s="1109"/>
    </row>
    <row r="1101" spans="14:20">
      <c r="N1101" s="1380"/>
      <c r="O1101" s="1381"/>
      <c r="P1101" s="1382"/>
      <c r="Q1101" s="1383"/>
      <c r="R1101" s="1384"/>
      <c r="S1101" s="1385"/>
      <c r="T1101" s="1109"/>
    </row>
    <row r="1102" spans="14:20">
      <c r="N1102" s="1380"/>
      <c r="O1102" s="1381"/>
      <c r="P1102" s="1382"/>
      <c r="Q1102" s="1383"/>
      <c r="R1102" s="1384"/>
      <c r="S1102" s="1385"/>
      <c r="T1102" s="1109"/>
    </row>
    <row r="1103" spans="14:20">
      <c r="N1103" s="1380"/>
      <c r="O1103" s="1381"/>
      <c r="P1103" s="1382"/>
      <c r="Q1103" s="1383"/>
      <c r="R1103" s="1384"/>
      <c r="S1103" s="1385"/>
      <c r="T1103" s="1109"/>
    </row>
    <row r="1104" spans="14:20">
      <c r="N1104" s="1380"/>
      <c r="O1104" s="1381"/>
      <c r="P1104" s="1382"/>
      <c r="Q1104" s="1383"/>
      <c r="R1104" s="1384"/>
      <c r="S1104" s="1385"/>
      <c r="T1104" s="1109"/>
    </row>
    <row r="1105" spans="14:20">
      <c r="N1105" s="1380"/>
      <c r="O1105" s="1381"/>
      <c r="P1105" s="1382"/>
      <c r="Q1105" s="1383"/>
      <c r="R1105" s="1384"/>
      <c r="S1105" s="1385"/>
      <c r="T1105" s="1109"/>
    </row>
    <row r="1106" spans="14:20">
      <c r="N1106" s="1380"/>
      <c r="O1106" s="1381"/>
      <c r="P1106" s="1382"/>
      <c r="Q1106" s="1383"/>
      <c r="R1106" s="1384"/>
      <c r="S1106" s="1385"/>
      <c r="T1106" s="1109"/>
    </row>
    <row r="1107" spans="14:20">
      <c r="N1107" s="1380"/>
      <c r="O1107" s="1381"/>
      <c r="P1107" s="1382"/>
      <c r="Q1107" s="1383"/>
      <c r="R1107" s="1384"/>
      <c r="S1107" s="1385"/>
      <c r="T1107" s="1109"/>
    </row>
    <row r="1108" spans="14:20">
      <c r="N1108" s="1380"/>
      <c r="O1108" s="1381"/>
      <c r="P1108" s="1382"/>
      <c r="Q1108" s="1383"/>
      <c r="R1108" s="1384"/>
      <c r="S1108" s="1385"/>
      <c r="T1108" s="1109"/>
    </row>
    <row r="1109" spans="14:20">
      <c r="N1109" s="1380"/>
      <c r="O1109" s="1381"/>
      <c r="P1109" s="1382"/>
      <c r="Q1109" s="1383"/>
      <c r="R1109" s="1384"/>
      <c r="S1109" s="1385"/>
      <c r="T1109" s="1109"/>
    </row>
    <row r="1110" spans="14:20">
      <c r="N1110" s="1380"/>
      <c r="O1110" s="1381"/>
      <c r="P1110" s="1382"/>
      <c r="Q1110" s="1383"/>
      <c r="R1110" s="1384"/>
      <c r="S1110" s="1385"/>
      <c r="T1110" s="1109"/>
    </row>
    <row r="1111" spans="14:20">
      <c r="N1111" s="1380"/>
      <c r="O1111" s="1381"/>
      <c r="P1111" s="1382"/>
      <c r="Q1111" s="1383"/>
      <c r="R1111" s="1384"/>
      <c r="S1111" s="1385"/>
      <c r="T1111" s="1109"/>
    </row>
    <row r="1112" spans="14:20">
      <c r="N1112" s="1380"/>
      <c r="O1112" s="1381"/>
      <c r="P1112" s="1382"/>
      <c r="Q1112" s="1383"/>
      <c r="R1112" s="1384"/>
      <c r="S1112" s="1385"/>
      <c r="T1112" s="1109"/>
    </row>
    <row r="1113" spans="14:20">
      <c r="N1113" s="1380"/>
      <c r="O1113" s="1381"/>
      <c r="P1113" s="1382"/>
      <c r="Q1113" s="1383"/>
      <c r="R1113" s="1384"/>
      <c r="S1113" s="1385"/>
      <c r="T1113" s="1109"/>
    </row>
    <row r="1114" spans="14:20">
      <c r="N1114" s="1380"/>
      <c r="O1114" s="1381"/>
      <c r="P1114" s="1382"/>
      <c r="Q1114" s="1383"/>
      <c r="R1114" s="1384"/>
      <c r="S1114" s="1385"/>
      <c r="T1114" s="1109"/>
    </row>
    <row r="1115" spans="14:20">
      <c r="N1115" s="1380"/>
      <c r="O1115" s="1381"/>
      <c r="P1115" s="1382"/>
      <c r="Q1115" s="1383"/>
      <c r="R1115" s="1384"/>
      <c r="S1115" s="1385"/>
      <c r="T1115" s="1109"/>
    </row>
    <row r="1116" spans="14:20">
      <c r="N1116" s="1380"/>
      <c r="O1116" s="1381"/>
      <c r="P1116" s="1382"/>
      <c r="Q1116" s="1383"/>
      <c r="R1116" s="1384"/>
      <c r="S1116" s="1385"/>
      <c r="T1116" s="1109"/>
    </row>
    <row r="1117" spans="14:20">
      <c r="N1117" s="1380"/>
      <c r="O1117" s="1381"/>
      <c r="P1117" s="1382"/>
      <c r="Q1117" s="1383"/>
      <c r="R1117" s="1384"/>
      <c r="S1117" s="1385"/>
      <c r="T1117" s="1109"/>
    </row>
    <row r="1118" spans="14:20">
      <c r="N1118" s="1380"/>
      <c r="O1118" s="1381"/>
      <c r="P1118" s="1382"/>
      <c r="Q1118" s="1383"/>
      <c r="R1118" s="1384"/>
      <c r="S1118" s="1385"/>
      <c r="T1118" s="1109"/>
    </row>
    <row r="1119" spans="14:20">
      <c r="N1119" s="1380"/>
      <c r="O1119" s="1381"/>
      <c r="P1119" s="1382"/>
      <c r="Q1119" s="1383"/>
      <c r="R1119" s="1384"/>
      <c r="S1119" s="1385"/>
      <c r="T1119" s="1109"/>
    </row>
    <row r="1120" spans="14:20">
      <c r="N1120" s="1380"/>
      <c r="O1120" s="1381"/>
      <c r="P1120" s="1382"/>
      <c r="Q1120" s="1383"/>
      <c r="R1120" s="1384"/>
      <c r="S1120" s="1385"/>
      <c r="T1120" s="1109"/>
    </row>
    <row r="1121" spans="14:20">
      <c r="N1121" s="1380"/>
      <c r="O1121" s="1381"/>
      <c r="P1121" s="1382"/>
      <c r="Q1121" s="1383"/>
      <c r="R1121" s="1384"/>
      <c r="S1121" s="1385"/>
      <c r="T1121" s="1109"/>
    </row>
    <row r="1122" spans="14:20">
      <c r="N1122" s="1380"/>
      <c r="O1122" s="1381"/>
      <c r="P1122" s="1382"/>
      <c r="Q1122" s="1383"/>
      <c r="R1122" s="1384"/>
      <c r="S1122" s="1385"/>
      <c r="T1122" s="1109"/>
    </row>
    <row r="1123" spans="14:20">
      <c r="N1123" s="1380"/>
      <c r="O1123" s="1381"/>
      <c r="P1123" s="1382"/>
      <c r="Q1123" s="1383"/>
      <c r="R1123" s="1384"/>
      <c r="S1123" s="1385"/>
      <c r="T1123" s="1109"/>
    </row>
    <row r="1124" spans="14:20">
      <c r="N1124" s="1380"/>
      <c r="O1124" s="1381"/>
      <c r="P1124" s="1382"/>
      <c r="Q1124" s="1383"/>
      <c r="R1124" s="1384"/>
      <c r="S1124" s="1385"/>
      <c r="T1124" s="1109"/>
    </row>
    <row r="1125" spans="14:20">
      <c r="N1125" s="1380"/>
      <c r="O1125" s="1381"/>
      <c r="P1125" s="1382"/>
      <c r="Q1125" s="1383"/>
      <c r="R1125" s="1384"/>
      <c r="S1125" s="1385"/>
      <c r="T1125" s="1109"/>
    </row>
    <row r="1126" spans="14:20">
      <c r="N1126" s="1380"/>
      <c r="O1126" s="1381"/>
      <c r="P1126" s="1382"/>
      <c r="Q1126" s="1383"/>
      <c r="R1126" s="1384"/>
      <c r="S1126" s="1385"/>
      <c r="T1126" s="1109"/>
    </row>
    <row r="1127" spans="14:20">
      <c r="N1127" s="1380"/>
      <c r="O1127" s="1381"/>
      <c r="P1127" s="1382"/>
      <c r="Q1127" s="1383"/>
      <c r="R1127" s="1384"/>
      <c r="S1127" s="1385"/>
      <c r="T1127" s="1109"/>
    </row>
    <row r="1128" spans="14:20">
      <c r="N1128" s="1380"/>
      <c r="O1128" s="1381"/>
      <c r="P1128" s="1382"/>
      <c r="Q1128" s="1383"/>
      <c r="R1128" s="1384"/>
      <c r="S1128" s="1385"/>
      <c r="T1128" s="1109"/>
    </row>
    <row r="1129" spans="14:20">
      <c r="N1129" s="1380"/>
      <c r="O1129" s="1381"/>
      <c r="P1129" s="1382"/>
      <c r="Q1129" s="1383"/>
      <c r="R1129" s="1384"/>
      <c r="S1129" s="1385"/>
      <c r="T1129" s="1109"/>
    </row>
    <row r="1130" spans="14:20">
      <c r="N1130" s="1380"/>
      <c r="O1130" s="1381"/>
      <c r="P1130" s="1382"/>
      <c r="Q1130" s="1383"/>
      <c r="R1130" s="1384"/>
      <c r="S1130" s="1385"/>
      <c r="T1130" s="1109"/>
    </row>
    <row r="1131" spans="14:20">
      <c r="N1131" s="1380"/>
      <c r="O1131" s="1381"/>
      <c r="P1131" s="1382"/>
      <c r="Q1131" s="1383"/>
      <c r="R1131" s="1384"/>
      <c r="S1131" s="1385"/>
      <c r="T1131" s="1109"/>
    </row>
    <row r="1132" spans="14:20">
      <c r="N1132" s="1380"/>
      <c r="O1132" s="1381"/>
      <c r="P1132" s="1382"/>
      <c r="Q1132" s="1383"/>
      <c r="R1132" s="1384"/>
      <c r="S1132" s="1385"/>
      <c r="T1132" s="1109"/>
    </row>
    <row r="1133" spans="14:20">
      <c r="N1133" s="1380"/>
      <c r="O1133" s="1381"/>
      <c r="P1133" s="1382"/>
      <c r="Q1133" s="1383"/>
      <c r="R1133" s="1384"/>
      <c r="S1133" s="1385"/>
      <c r="T1133" s="1109"/>
    </row>
    <row r="1134" spans="14:20">
      <c r="N1134" s="1380"/>
      <c r="O1134" s="1381"/>
      <c r="P1134" s="1382"/>
      <c r="Q1134" s="1383"/>
      <c r="R1134" s="1384"/>
      <c r="S1134" s="1385"/>
      <c r="T1134" s="1109"/>
    </row>
    <row r="1135" spans="14:20">
      <c r="N1135" s="1380"/>
      <c r="O1135" s="1381"/>
      <c r="P1135" s="1382"/>
      <c r="Q1135" s="1383"/>
      <c r="R1135" s="1384"/>
      <c r="S1135" s="1385"/>
      <c r="T1135" s="1109"/>
    </row>
    <row r="1136" spans="14:20">
      <c r="N1136" s="1380"/>
      <c r="O1136" s="1381"/>
      <c r="P1136" s="1382"/>
      <c r="Q1136" s="1383"/>
      <c r="R1136" s="1384"/>
      <c r="S1136" s="1385"/>
      <c r="T1136" s="1109"/>
    </row>
    <row r="1137" spans="14:20">
      <c r="N1137" s="1380"/>
      <c r="O1137" s="1381"/>
      <c r="P1137" s="1382"/>
      <c r="Q1137" s="1383"/>
      <c r="R1137" s="1384"/>
      <c r="S1137" s="1385"/>
      <c r="T1137" s="1109"/>
    </row>
    <row r="1138" spans="14:20">
      <c r="N1138" s="1380"/>
      <c r="O1138" s="1381"/>
      <c r="P1138" s="1382"/>
      <c r="Q1138" s="1383"/>
      <c r="R1138" s="1384"/>
      <c r="S1138" s="1385"/>
      <c r="T1138" s="1109"/>
    </row>
    <row r="1139" spans="14:20">
      <c r="N1139" s="1380"/>
      <c r="O1139" s="1381"/>
      <c r="P1139" s="1382"/>
      <c r="Q1139" s="1383"/>
      <c r="R1139" s="1384"/>
      <c r="S1139" s="1385"/>
      <c r="T1139" s="1109"/>
    </row>
    <row r="1140" spans="14:20">
      <c r="N1140" s="1380"/>
      <c r="O1140" s="1381"/>
      <c r="P1140" s="1382"/>
      <c r="Q1140" s="1383"/>
      <c r="R1140" s="1384"/>
      <c r="S1140" s="1385"/>
      <c r="T1140" s="1109"/>
    </row>
    <row r="1141" spans="14:20">
      <c r="N1141" s="1380"/>
      <c r="O1141" s="1381"/>
      <c r="P1141" s="1382"/>
      <c r="Q1141" s="1383"/>
      <c r="R1141" s="1384"/>
      <c r="S1141" s="1385"/>
      <c r="T1141" s="1109"/>
    </row>
    <row r="1142" spans="14:20">
      <c r="N1142" s="1380"/>
      <c r="O1142" s="1381"/>
      <c r="P1142" s="1382"/>
      <c r="Q1142" s="1383"/>
      <c r="R1142" s="1384"/>
      <c r="S1142" s="1385"/>
      <c r="T1142" s="1109"/>
    </row>
    <row r="1143" spans="14:20">
      <c r="N1143" s="1380"/>
      <c r="O1143" s="1381"/>
      <c r="P1143" s="1382"/>
      <c r="Q1143" s="1383"/>
      <c r="R1143" s="1384"/>
      <c r="S1143" s="1385"/>
      <c r="T1143" s="1109"/>
    </row>
    <row r="1144" spans="14:20">
      <c r="N1144" s="1380"/>
      <c r="O1144" s="1381"/>
      <c r="P1144" s="1382"/>
      <c r="Q1144" s="1383"/>
      <c r="R1144" s="1384"/>
      <c r="S1144" s="1385"/>
      <c r="T1144" s="1109"/>
    </row>
    <row r="1145" spans="14:20">
      <c r="N1145" s="1380"/>
      <c r="O1145" s="1381"/>
      <c r="P1145" s="1382"/>
      <c r="Q1145" s="1383"/>
      <c r="R1145" s="1384"/>
      <c r="S1145" s="1385"/>
      <c r="T1145" s="1109"/>
    </row>
    <row r="1146" spans="14:20">
      <c r="N1146" s="1380"/>
      <c r="O1146" s="1381"/>
      <c r="P1146" s="1382"/>
      <c r="Q1146" s="1383"/>
      <c r="R1146" s="1384"/>
      <c r="S1146" s="1385"/>
      <c r="T1146" s="1109"/>
    </row>
    <row r="1147" spans="14:20">
      <c r="N1147" s="1380"/>
      <c r="O1147" s="1381"/>
      <c r="P1147" s="1382"/>
      <c r="Q1147" s="1383"/>
      <c r="R1147" s="1384"/>
      <c r="S1147" s="1385"/>
      <c r="T1147" s="1109"/>
    </row>
    <row r="1148" spans="14:20">
      <c r="N1148" s="1380"/>
      <c r="O1148" s="1381"/>
      <c r="P1148" s="1382"/>
      <c r="Q1148" s="1383"/>
      <c r="R1148" s="1384"/>
      <c r="S1148" s="1385"/>
      <c r="T1148" s="1109"/>
    </row>
    <row r="1149" spans="14:20">
      <c r="N1149" s="1380"/>
      <c r="O1149" s="1381"/>
      <c r="P1149" s="1382"/>
      <c r="Q1149" s="1383"/>
      <c r="R1149" s="1384"/>
      <c r="S1149" s="1385"/>
      <c r="T1149" s="1109"/>
    </row>
    <row r="1150" spans="14:20">
      <c r="N1150" s="1380"/>
      <c r="O1150" s="1381"/>
      <c r="P1150" s="1382"/>
      <c r="Q1150" s="1383"/>
      <c r="R1150" s="1384"/>
      <c r="S1150" s="1385"/>
      <c r="T1150" s="1109"/>
    </row>
    <row r="1151" spans="14:20">
      <c r="N1151" s="1380"/>
      <c r="O1151" s="1381"/>
      <c r="P1151" s="1382"/>
      <c r="Q1151" s="1383"/>
      <c r="R1151" s="1384"/>
      <c r="S1151" s="1385"/>
      <c r="T1151" s="1109"/>
    </row>
    <row r="1152" spans="14:20">
      <c r="N1152" s="1380"/>
      <c r="O1152" s="1381"/>
      <c r="P1152" s="1382"/>
      <c r="Q1152" s="1383"/>
      <c r="R1152" s="1384"/>
      <c r="S1152" s="1385"/>
      <c r="T1152" s="1109"/>
    </row>
    <row r="1153" spans="14:20">
      <c r="N1153" s="1380"/>
      <c r="O1153" s="1381"/>
      <c r="P1153" s="1382"/>
      <c r="Q1153" s="1383"/>
      <c r="R1153" s="1384"/>
      <c r="S1153" s="1385"/>
      <c r="T1153" s="1109"/>
    </row>
    <row r="1154" spans="14:20">
      <c r="N1154" s="1380"/>
      <c r="O1154" s="1381"/>
      <c r="P1154" s="1382"/>
      <c r="Q1154" s="1383"/>
      <c r="R1154" s="1384"/>
      <c r="S1154" s="1385"/>
      <c r="T1154" s="1109"/>
    </row>
    <row r="1155" spans="14:20">
      <c r="N1155" s="1380"/>
      <c r="O1155" s="1381"/>
      <c r="P1155" s="1382"/>
      <c r="Q1155" s="1383"/>
      <c r="R1155" s="1384"/>
      <c r="S1155" s="1385"/>
      <c r="T1155" s="1109"/>
    </row>
    <row r="1156" spans="14:20">
      <c r="N1156" s="1380"/>
      <c r="O1156" s="1381"/>
      <c r="P1156" s="1382"/>
      <c r="Q1156" s="1383"/>
      <c r="R1156" s="1384"/>
      <c r="S1156" s="1385"/>
      <c r="T1156" s="1109"/>
    </row>
    <row r="1157" spans="14:20">
      <c r="N1157" s="1380"/>
      <c r="O1157" s="1381"/>
      <c r="P1157" s="1382"/>
      <c r="Q1157" s="1383"/>
      <c r="R1157" s="1384"/>
      <c r="S1157" s="1385"/>
      <c r="T1157" s="1109"/>
    </row>
    <row r="1158" spans="14:20">
      <c r="N1158" s="1380"/>
      <c r="O1158" s="1381"/>
      <c r="P1158" s="1382"/>
      <c r="Q1158" s="1383"/>
      <c r="R1158" s="1384"/>
      <c r="S1158" s="1385"/>
      <c r="T1158" s="1109"/>
    </row>
    <row r="1159" spans="14:20">
      <c r="N1159" s="1380"/>
      <c r="O1159" s="1381"/>
      <c r="P1159" s="1382"/>
      <c r="Q1159" s="1383"/>
      <c r="R1159" s="1384"/>
      <c r="S1159" s="1385"/>
      <c r="T1159" s="1109"/>
    </row>
    <row r="1160" spans="14:20">
      <c r="N1160" s="1380"/>
      <c r="O1160" s="1381"/>
      <c r="P1160" s="1382"/>
      <c r="Q1160" s="1383"/>
      <c r="R1160" s="1384"/>
      <c r="S1160" s="1385"/>
      <c r="T1160" s="1109"/>
    </row>
    <row r="1161" spans="14:20">
      <c r="N1161" s="1380"/>
      <c r="O1161" s="1381"/>
      <c r="P1161" s="1382"/>
      <c r="Q1161" s="1383"/>
      <c r="R1161" s="1384"/>
      <c r="S1161" s="1385"/>
      <c r="T1161" s="1109"/>
    </row>
    <row r="1162" spans="14:20">
      <c r="N1162" s="1380"/>
      <c r="O1162" s="1381"/>
      <c r="P1162" s="1382"/>
      <c r="Q1162" s="1383"/>
      <c r="R1162" s="1384"/>
      <c r="S1162" s="1385"/>
      <c r="T1162" s="1109"/>
    </row>
    <row r="1163" spans="14:20">
      <c r="N1163" s="1380"/>
      <c r="O1163" s="1381"/>
      <c r="P1163" s="1382"/>
      <c r="Q1163" s="1383"/>
      <c r="R1163" s="1384"/>
      <c r="S1163" s="1385"/>
      <c r="T1163" s="1109"/>
    </row>
    <row r="1164" spans="14:20">
      <c r="N1164" s="1380"/>
      <c r="O1164" s="1381"/>
      <c r="P1164" s="1382"/>
      <c r="Q1164" s="1383"/>
      <c r="R1164" s="1384"/>
      <c r="S1164" s="1385"/>
      <c r="T1164" s="1109"/>
    </row>
    <row r="1165" spans="14:20">
      <c r="N1165" s="1380"/>
      <c r="O1165" s="1381"/>
      <c r="P1165" s="1382"/>
      <c r="Q1165" s="1383"/>
      <c r="R1165" s="1384"/>
      <c r="S1165" s="1385"/>
      <c r="T1165" s="1109"/>
    </row>
    <row r="1166" spans="14:20">
      <c r="N1166" s="1380"/>
      <c r="O1166" s="1381"/>
      <c r="P1166" s="1382"/>
      <c r="Q1166" s="1383"/>
      <c r="R1166" s="1384"/>
      <c r="S1166" s="1385"/>
      <c r="T1166" s="1109"/>
    </row>
    <row r="1167" spans="14:20">
      <c r="N1167" s="1380"/>
      <c r="O1167" s="1381"/>
      <c r="P1167" s="1382"/>
      <c r="Q1167" s="1383"/>
      <c r="R1167" s="1384"/>
      <c r="S1167" s="1385"/>
      <c r="T1167" s="1109"/>
    </row>
    <row r="1168" spans="14:20">
      <c r="N1168" s="1380"/>
      <c r="O1168" s="1381"/>
      <c r="P1168" s="1382"/>
      <c r="Q1168" s="1383"/>
      <c r="R1168" s="1384"/>
      <c r="S1168" s="1385"/>
      <c r="T1168" s="1109"/>
    </row>
    <row r="1169" spans="14:20">
      <c r="N1169" s="1380"/>
      <c r="O1169" s="1381"/>
      <c r="P1169" s="1382"/>
      <c r="Q1169" s="1383"/>
      <c r="R1169" s="1384"/>
      <c r="S1169" s="1385"/>
      <c r="T1169" s="1109"/>
    </row>
    <row r="1170" spans="14:20">
      <c r="N1170" s="1380"/>
      <c r="O1170" s="1381"/>
      <c r="P1170" s="1382"/>
      <c r="Q1170" s="1383"/>
      <c r="R1170" s="1384"/>
      <c r="S1170" s="1385"/>
      <c r="T1170" s="1109"/>
    </row>
    <row r="1171" spans="14:20">
      <c r="N1171" s="1380"/>
      <c r="O1171" s="1381"/>
      <c r="P1171" s="1382"/>
      <c r="Q1171" s="1383"/>
      <c r="R1171" s="1384"/>
      <c r="S1171" s="1385"/>
      <c r="T1171" s="1109"/>
    </row>
    <row r="1172" spans="14:20">
      <c r="N1172" s="1380"/>
      <c r="O1172" s="1381"/>
      <c r="P1172" s="1382"/>
      <c r="Q1172" s="1383"/>
      <c r="R1172" s="1384"/>
      <c r="S1172" s="1385"/>
      <c r="T1172" s="1109"/>
    </row>
    <row r="1173" spans="14:20">
      <c r="N1173" s="1380"/>
      <c r="O1173" s="1381"/>
      <c r="P1173" s="1382"/>
      <c r="Q1173" s="1383"/>
      <c r="R1173" s="1384"/>
      <c r="S1173" s="1385"/>
      <c r="T1173" s="1109"/>
    </row>
    <row r="1174" spans="14:20">
      <c r="N1174" s="1380"/>
      <c r="O1174" s="1381"/>
      <c r="P1174" s="1382"/>
      <c r="Q1174" s="1383"/>
      <c r="R1174" s="1384"/>
      <c r="S1174" s="1385"/>
      <c r="T1174" s="1109"/>
    </row>
    <row r="1175" spans="14:20">
      <c r="N1175" s="1380"/>
      <c r="O1175" s="1381"/>
      <c r="P1175" s="1382"/>
      <c r="Q1175" s="1383"/>
      <c r="R1175" s="1384"/>
      <c r="S1175" s="1385"/>
      <c r="T1175" s="1109"/>
    </row>
    <row r="1176" spans="14:20">
      <c r="N1176" s="1380"/>
      <c r="O1176" s="1381"/>
      <c r="P1176" s="1382"/>
      <c r="Q1176" s="1383"/>
      <c r="R1176" s="1384"/>
      <c r="S1176" s="1385"/>
      <c r="T1176" s="1109"/>
    </row>
    <row r="1177" spans="14:20">
      <c r="N1177" s="1380"/>
      <c r="O1177" s="1381"/>
      <c r="P1177" s="1382"/>
      <c r="Q1177" s="1383"/>
      <c r="R1177" s="1384"/>
      <c r="S1177" s="1385"/>
      <c r="T1177" s="1109"/>
    </row>
    <row r="1178" spans="14:20">
      <c r="N1178" s="1380"/>
      <c r="O1178" s="1381"/>
      <c r="P1178" s="1382"/>
      <c r="Q1178" s="1383"/>
      <c r="R1178" s="1384"/>
      <c r="S1178" s="1385"/>
      <c r="T1178" s="1109"/>
    </row>
    <row r="1179" spans="14:20">
      <c r="N1179" s="1380"/>
      <c r="O1179" s="1381"/>
      <c r="P1179" s="1382"/>
      <c r="Q1179" s="1383"/>
      <c r="R1179" s="1384"/>
      <c r="S1179" s="1385"/>
      <c r="T1179" s="1109"/>
    </row>
    <row r="1180" spans="14:20">
      <c r="N1180" s="1380"/>
      <c r="O1180" s="1381"/>
      <c r="P1180" s="1382"/>
      <c r="Q1180" s="1383"/>
      <c r="R1180" s="1384"/>
      <c r="S1180" s="1385"/>
      <c r="T1180" s="1109"/>
    </row>
    <row r="1181" spans="14:20">
      <c r="N1181" s="1380"/>
      <c r="O1181" s="1381"/>
      <c r="P1181" s="1382"/>
      <c r="Q1181" s="1383"/>
      <c r="R1181" s="1384"/>
      <c r="S1181" s="1385"/>
      <c r="T1181" s="1109"/>
    </row>
    <row r="1182" spans="14:20">
      <c r="N1182" s="1380"/>
      <c r="O1182" s="1381"/>
      <c r="P1182" s="1382"/>
      <c r="Q1182" s="1383"/>
      <c r="R1182" s="1384"/>
      <c r="S1182" s="1385"/>
      <c r="T1182" s="1109"/>
    </row>
    <row r="1183" spans="14:20">
      <c r="N1183" s="1380"/>
      <c r="O1183" s="1381"/>
      <c r="P1183" s="1382"/>
      <c r="Q1183" s="1383"/>
      <c r="R1183" s="1384"/>
      <c r="S1183" s="1385"/>
      <c r="T1183" s="1109"/>
    </row>
    <row r="1184" spans="14:20">
      <c r="N1184" s="1380"/>
      <c r="O1184" s="1381"/>
      <c r="P1184" s="1382"/>
      <c r="Q1184" s="1383"/>
      <c r="R1184" s="1384"/>
      <c r="S1184" s="1385"/>
      <c r="T1184" s="1109"/>
    </row>
    <row r="1185" spans="14:20">
      <c r="N1185" s="1380"/>
      <c r="O1185" s="1381"/>
      <c r="P1185" s="1382"/>
      <c r="Q1185" s="1383"/>
      <c r="R1185" s="1384"/>
      <c r="S1185" s="1385"/>
      <c r="T1185" s="1109"/>
    </row>
    <row r="1186" spans="14:20">
      <c r="N1186" s="1380"/>
      <c r="O1186" s="1381"/>
      <c r="P1186" s="1382"/>
      <c r="Q1186" s="1383"/>
      <c r="R1186" s="1384"/>
      <c r="S1186" s="1385"/>
      <c r="T1186" s="1109"/>
    </row>
    <row r="1187" spans="14:20">
      <c r="N1187" s="1380"/>
      <c r="O1187" s="1381"/>
      <c r="P1187" s="1382"/>
      <c r="Q1187" s="1383"/>
      <c r="R1187" s="1384"/>
      <c r="S1187" s="1385"/>
      <c r="T1187" s="1109"/>
    </row>
    <row r="1188" spans="14:20">
      <c r="N1188" s="1380"/>
      <c r="O1188" s="1381"/>
      <c r="P1188" s="1382"/>
      <c r="Q1188" s="1383"/>
      <c r="R1188" s="1384"/>
      <c r="S1188" s="1385"/>
      <c r="T1188" s="1109"/>
    </row>
    <row r="1189" spans="14:20">
      <c r="N1189" s="1380"/>
      <c r="O1189" s="1381"/>
      <c r="P1189" s="1382"/>
      <c r="Q1189" s="1383"/>
      <c r="R1189" s="1384"/>
      <c r="S1189" s="1385"/>
      <c r="T1189" s="1109"/>
    </row>
    <row r="1190" spans="14:20">
      <c r="N1190" s="1380"/>
      <c r="O1190" s="1381"/>
      <c r="P1190" s="1382"/>
      <c r="Q1190" s="1383"/>
      <c r="R1190" s="1384"/>
      <c r="S1190" s="1385"/>
      <c r="T1190" s="1109"/>
    </row>
    <row r="1191" spans="14:20">
      <c r="N1191" s="1380"/>
      <c r="O1191" s="1381"/>
      <c r="P1191" s="1382"/>
      <c r="Q1191" s="1383"/>
      <c r="R1191" s="1384"/>
      <c r="S1191" s="1385"/>
      <c r="T1191" s="1109"/>
    </row>
    <row r="1192" spans="14:20">
      <c r="N1192" s="1380"/>
      <c r="O1192" s="1381"/>
      <c r="P1192" s="1382"/>
      <c r="Q1192" s="1383"/>
      <c r="R1192" s="1384"/>
      <c r="S1192" s="1385"/>
      <c r="T1192" s="1109"/>
    </row>
    <row r="1193" spans="14:20">
      <c r="N1193" s="1380"/>
      <c r="O1193" s="1381"/>
      <c r="P1193" s="1382"/>
      <c r="Q1193" s="1383"/>
      <c r="R1193" s="1384"/>
      <c r="S1193" s="1385"/>
      <c r="T1193" s="1109"/>
    </row>
    <row r="1194" spans="14:20">
      <c r="N1194" s="1380"/>
      <c r="O1194" s="1381"/>
      <c r="P1194" s="1382"/>
      <c r="Q1194" s="1383"/>
      <c r="R1194" s="1384"/>
      <c r="S1194" s="1385"/>
      <c r="T1194" s="1109"/>
    </row>
    <row r="1195" spans="14:20">
      <c r="N1195" s="1380"/>
      <c r="O1195" s="1381"/>
      <c r="P1195" s="1382"/>
      <c r="Q1195" s="1383"/>
      <c r="R1195" s="1384"/>
      <c r="S1195" s="1385"/>
      <c r="T1195" s="1109"/>
    </row>
    <row r="1196" spans="14:20">
      <c r="N1196" s="1380"/>
      <c r="O1196" s="1381"/>
      <c r="P1196" s="1382"/>
      <c r="Q1196" s="1383"/>
      <c r="R1196" s="1384"/>
      <c r="S1196" s="1385"/>
      <c r="T1196" s="1109"/>
    </row>
    <row r="1197" spans="14:20">
      <c r="N1197" s="1380"/>
      <c r="O1197" s="1381"/>
      <c r="P1197" s="1382"/>
      <c r="Q1197" s="1383"/>
      <c r="R1197" s="1384"/>
      <c r="S1197" s="1385"/>
      <c r="T1197" s="1109"/>
    </row>
    <row r="1198" spans="14:20">
      <c r="N1198" s="1380"/>
      <c r="O1198" s="1381"/>
      <c r="P1198" s="1382"/>
      <c r="Q1198" s="1383"/>
      <c r="R1198" s="1384"/>
      <c r="S1198" s="1385"/>
      <c r="T1198" s="1109"/>
    </row>
    <row r="1199" spans="14:20">
      <c r="N1199" s="1380"/>
      <c r="O1199" s="1381"/>
      <c r="P1199" s="1382"/>
      <c r="Q1199" s="1383"/>
      <c r="R1199" s="1384"/>
      <c r="S1199" s="1385"/>
      <c r="T1199" s="1109"/>
    </row>
    <row r="1200" spans="14:20">
      <c r="N1200" s="1380"/>
      <c r="O1200" s="1381"/>
      <c r="P1200" s="1382"/>
      <c r="Q1200" s="1383"/>
      <c r="R1200" s="1384"/>
      <c r="S1200" s="1385"/>
      <c r="T1200" s="1109"/>
    </row>
    <row r="1201" spans="14:20">
      <c r="N1201" s="1380"/>
      <c r="O1201" s="1381"/>
      <c r="P1201" s="1382"/>
      <c r="Q1201" s="1383"/>
      <c r="R1201" s="1384"/>
      <c r="S1201" s="1385"/>
      <c r="T1201" s="1109"/>
    </row>
    <row r="1202" spans="14:20">
      <c r="N1202" s="1380"/>
      <c r="O1202" s="1381"/>
      <c r="P1202" s="1382"/>
      <c r="Q1202" s="1383"/>
      <c r="R1202" s="1384"/>
      <c r="S1202" s="1385"/>
      <c r="T1202" s="1109"/>
    </row>
    <row r="1203" spans="14:20">
      <c r="N1203" s="1380"/>
      <c r="O1203" s="1381"/>
      <c r="P1203" s="1382"/>
      <c r="Q1203" s="1383"/>
      <c r="R1203" s="1384"/>
      <c r="S1203" s="1385"/>
      <c r="T1203" s="1109"/>
    </row>
    <row r="1204" spans="14:20">
      <c r="N1204" s="1380"/>
      <c r="O1204" s="1381"/>
      <c r="P1204" s="1382"/>
      <c r="Q1204" s="1383"/>
      <c r="R1204" s="1384"/>
      <c r="S1204" s="1385"/>
      <c r="T1204" s="1109"/>
    </row>
    <row r="1205" spans="14:20">
      <c r="N1205" s="1380"/>
      <c r="O1205" s="1381"/>
      <c r="P1205" s="1382"/>
      <c r="Q1205" s="1383"/>
      <c r="R1205" s="1384"/>
      <c r="S1205" s="1385"/>
      <c r="T1205" s="1109"/>
    </row>
    <row r="1206" spans="14:20">
      <c r="N1206" s="1380"/>
      <c r="O1206" s="1381"/>
      <c r="P1206" s="1382"/>
      <c r="Q1206" s="1383"/>
      <c r="R1206" s="1384"/>
      <c r="S1206" s="1385"/>
      <c r="T1206" s="1109"/>
    </row>
    <row r="1207" spans="14:20">
      <c r="N1207" s="1380"/>
      <c r="O1207" s="1381"/>
      <c r="P1207" s="1382"/>
      <c r="Q1207" s="1383"/>
      <c r="R1207" s="1384"/>
      <c r="S1207" s="1385"/>
      <c r="T1207" s="1109"/>
    </row>
    <row r="1208" spans="14:20">
      <c r="N1208" s="1380"/>
      <c r="O1208" s="1381"/>
      <c r="P1208" s="1382"/>
      <c r="Q1208" s="1383"/>
      <c r="R1208" s="1384"/>
      <c r="S1208" s="1385"/>
      <c r="T1208" s="1109"/>
    </row>
    <row r="1209" spans="14:20">
      <c r="N1209" s="1380"/>
      <c r="O1209" s="1381"/>
      <c r="P1209" s="1382"/>
      <c r="Q1209" s="1383"/>
      <c r="R1209" s="1384"/>
      <c r="S1209" s="1385"/>
      <c r="T1209" s="1109"/>
    </row>
    <row r="1210" spans="14:20">
      <c r="N1210" s="1380"/>
      <c r="O1210" s="1381"/>
      <c r="P1210" s="1382"/>
      <c r="Q1210" s="1383"/>
      <c r="R1210" s="1384"/>
      <c r="S1210" s="1385"/>
      <c r="T1210" s="1109"/>
    </row>
    <row r="1211" spans="14:20">
      <c r="N1211" s="1380"/>
      <c r="O1211" s="1381"/>
      <c r="P1211" s="1382"/>
      <c r="Q1211" s="1383"/>
      <c r="R1211" s="1384"/>
      <c r="S1211" s="1385"/>
      <c r="T1211" s="1109"/>
    </row>
    <row r="1212" spans="14:20">
      <c r="N1212" s="1380"/>
      <c r="O1212" s="1381"/>
      <c r="P1212" s="1382"/>
      <c r="Q1212" s="1383"/>
      <c r="R1212" s="1384"/>
      <c r="S1212" s="1385"/>
      <c r="T1212" s="1109"/>
    </row>
    <row r="1213" spans="14:20">
      <c r="N1213" s="1380"/>
      <c r="O1213" s="1381"/>
      <c r="P1213" s="1382"/>
      <c r="Q1213" s="1383"/>
      <c r="R1213" s="1384"/>
      <c r="S1213" s="1385"/>
      <c r="T1213" s="1109"/>
    </row>
    <row r="1214" spans="14:20">
      <c r="N1214" s="1380"/>
      <c r="O1214" s="1381"/>
      <c r="P1214" s="1382"/>
      <c r="Q1214" s="1383"/>
      <c r="R1214" s="1384"/>
      <c r="S1214" s="1385"/>
      <c r="T1214" s="1109"/>
    </row>
    <row r="1215" spans="14:20">
      <c r="N1215" s="1380"/>
      <c r="O1215" s="1381"/>
      <c r="P1215" s="1382"/>
      <c r="Q1215" s="1383"/>
      <c r="R1215" s="1384"/>
      <c r="S1215" s="1385"/>
      <c r="T1215" s="1109"/>
    </row>
    <row r="1216" spans="14:20">
      <c r="N1216" s="1380"/>
      <c r="O1216" s="1381"/>
      <c r="P1216" s="1382"/>
      <c r="Q1216" s="1383"/>
      <c r="R1216" s="1384"/>
      <c r="S1216" s="1385"/>
      <c r="T1216" s="1109"/>
    </row>
    <row r="1217" spans="14:20">
      <c r="N1217" s="1380"/>
      <c r="O1217" s="1381"/>
      <c r="P1217" s="1382"/>
      <c r="Q1217" s="1383"/>
      <c r="R1217" s="1384"/>
      <c r="S1217" s="1385"/>
      <c r="T1217" s="1109"/>
    </row>
    <row r="1218" spans="14:20">
      <c r="N1218" s="1380"/>
      <c r="O1218" s="1381"/>
      <c r="P1218" s="1382"/>
      <c r="Q1218" s="1383"/>
      <c r="R1218" s="1384"/>
      <c r="S1218" s="1385"/>
      <c r="T1218" s="1109"/>
    </row>
    <row r="1219" spans="14:20">
      <c r="N1219" s="1380"/>
      <c r="O1219" s="1381"/>
      <c r="P1219" s="1382"/>
      <c r="Q1219" s="1383"/>
      <c r="R1219" s="1384"/>
      <c r="S1219" s="1385"/>
      <c r="T1219" s="1109"/>
    </row>
    <row r="1220" spans="14:20">
      <c r="N1220" s="1380"/>
      <c r="O1220" s="1381"/>
      <c r="P1220" s="1382"/>
      <c r="Q1220" s="1383"/>
      <c r="R1220" s="1384"/>
      <c r="S1220" s="1385"/>
      <c r="T1220" s="1109"/>
    </row>
    <row r="1221" spans="14:20">
      <c r="N1221" s="1380"/>
      <c r="O1221" s="1381"/>
      <c r="P1221" s="1382"/>
      <c r="Q1221" s="1383"/>
      <c r="R1221" s="1384"/>
      <c r="S1221" s="1385"/>
      <c r="T1221" s="1109"/>
    </row>
    <row r="1222" spans="14:20">
      <c r="N1222" s="1380"/>
      <c r="O1222" s="1381"/>
      <c r="P1222" s="1382"/>
      <c r="Q1222" s="1383"/>
      <c r="R1222" s="1384"/>
      <c r="S1222" s="1385"/>
      <c r="T1222" s="1109"/>
    </row>
    <row r="1223" spans="14:20">
      <c r="N1223" s="1380"/>
      <c r="O1223" s="1381"/>
      <c r="P1223" s="1382"/>
      <c r="Q1223" s="1383"/>
      <c r="R1223" s="1384"/>
      <c r="S1223" s="1385"/>
      <c r="T1223" s="1109"/>
    </row>
    <row r="1224" spans="14:20">
      <c r="N1224" s="1380"/>
      <c r="O1224" s="1381"/>
      <c r="P1224" s="1382"/>
      <c r="Q1224" s="1383"/>
      <c r="R1224" s="1384"/>
      <c r="S1224" s="1385"/>
      <c r="T1224" s="1109"/>
    </row>
    <row r="1225" spans="14:20">
      <c r="N1225" s="1380"/>
      <c r="O1225" s="1381"/>
      <c r="P1225" s="1382"/>
      <c r="Q1225" s="1383"/>
      <c r="R1225" s="1384"/>
      <c r="S1225" s="1385"/>
      <c r="T1225" s="1109"/>
    </row>
    <row r="1226" spans="14:20">
      <c r="N1226" s="1380"/>
      <c r="O1226" s="1381"/>
      <c r="P1226" s="1382"/>
      <c r="Q1226" s="1383"/>
      <c r="R1226" s="1384"/>
      <c r="S1226" s="1385"/>
      <c r="T1226" s="1109"/>
    </row>
    <row r="1227" spans="14:20">
      <c r="N1227" s="1380"/>
      <c r="O1227" s="1381"/>
      <c r="P1227" s="1382"/>
      <c r="Q1227" s="1383"/>
      <c r="R1227" s="1384"/>
      <c r="S1227" s="1385"/>
      <c r="T1227" s="1109"/>
    </row>
    <row r="1228" spans="14:20">
      <c r="N1228" s="1380"/>
      <c r="O1228" s="1381"/>
      <c r="P1228" s="1382"/>
      <c r="Q1228" s="1383"/>
      <c r="R1228" s="1384"/>
      <c r="S1228" s="1385"/>
      <c r="T1228" s="1109"/>
    </row>
    <row r="1229" spans="14:20">
      <c r="N1229" s="1380"/>
      <c r="O1229" s="1381"/>
      <c r="P1229" s="1382"/>
      <c r="Q1229" s="1383"/>
      <c r="R1229" s="1384"/>
      <c r="S1229" s="1385"/>
      <c r="T1229" s="1109"/>
    </row>
    <row r="1230" spans="14:20">
      <c r="N1230" s="1380"/>
      <c r="O1230" s="1381"/>
      <c r="P1230" s="1382"/>
      <c r="Q1230" s="1383"/>
      <c r="R1230" s="1384"/>
      <c r="S1230" s="1385"/>
      <c r="T1230" s="1109"/>
    </row>
    <row r="1231" spans="14:20">
      <c r="N1231" s="1380"/>
      <c r="O1231" s="1381"/>
      <c r="P1231" s="1382"/>
      <c r="Q1231" s="1383"/>
      <c r="R1231" s="1384"/>
      <c r="S1231" s="1385"/>
      <c r="T1231" s="1109"/>
    </row>
    <row r="1232" spans="14:20">
      <c r="N1232" s="1380"/>
      <c r="O1232" s="1381"/>
      <c r="P1232" s="1382"/>
      <c r="Q1232" s="1383"/>
      <c r="R1232" s="1384"/>
      <c r="S1232" s="1385"/>
      <c r="T1232" s="1109"/>
    </row>
    <row r="1233" spans="14:20">
      <c r="N1233" s="1380"/>
      <c r="O1233" s="1381"/>
      <c r="P1233" s="1382"/>
      <c r="Q1233" s="1383"/>
      <c r="R1233" s="1384"/>
      <c r="S1233" s="1385"/>
      <c r="T1233" s="1109"/>
    </row>
    <row r="1234" spans="14:20">
      <c r="N1234" s="1380"/>
      <c r="O1234" s="1381"/>
      <c r="P1234" s="1382"/>
      <c r="Q1234" s="1383"/>
      <c r="R1234" s="1384"/>
      <c r="S1234" s="1385"/>
      <c r="T1234" s="1109"/>
    </row>
    <row r="1235" spans="14:20">
      <c r="N1235" s="1380"/>
      <c r="O1235" s="1381"/>
      <c r="P1235" s="1382"/>
      <c r="Q1235" s="1383"/>
      <c r="R1235" s="1384"/>
      <c r="S1235" s="1385"/>
      <c r="T1235" s="1109"/>
    </row>
    <row r="1236" spans="14:20">
      <c r="N1236" s="1380"/>
      <c r="O1236" s="1381"/>
      <c r="P1236" s="1382"/>
      <c r="Q1236" s="1383"/>
      <c r="R1236" s="1384"/>
      <c r="S1236" s="1385"/>
      <c r="T1236" s="1109"/>
    </row>
    <row r="1237" spans="14:20">
      <c r="N1237" s="1380"/>
      <c r="O1237" s="1381"/>
      <c r="P1237" s="1382"/>
      <c r="Q1237" s="1383"/>
      <c r="R1237" s="1384"/>
      <c r="S1237" s="1385"/>
      <c r="T1237" s="1109"/>
    </row>
    <row r="1238" spans="14:20">
      <c r="N1238" s="1380"/>
      <c r="O1238" s="1381"/>
      <c r="P1238" s="1382"/>
      <c r="Q1238" s="1383"/>
      <c r="R1238" s="1384"/>
      <c r="S1238" s="1385"/>
      <c r="T1238" s="1109"/>
    </row>
    <row r="1239" spans="14:20">
      <c r="N1239" s="1380"/>
      <c r="O1239" s="1381"/>
      <c r="P1239" s="1382"/>
      <c r="Q1239" s="1383"/>
      <c r="R1239" s="1384"/>
      <c r="S1239" s="1385"/>
      <c r="T1239" s="1109"/>
    </row>
    <row r="1240" spans="14:20">
      <c r="N1240" s="1380"/>
      <c r="O1240" s="1381"/>
      <c r="P1240" s="1382"/>
      <c r="Q1240" s="1383"/>
      <c r="R1240" s="1384"/>
      <c r="S1240" s="1385"/>
      <c r="T1240" s="1109"/>
    </row>
    <row r="1241" spans="14:20">
      <c r="N1241" s="1380"/>
      <c r="O1241" s="1381"/>
      <c r="P1241" s="1382"/>
      <c r="Q1241" s="1383"/>
      <c r="R1241" s="1384"/>
      <c r="S1241" s="1385"/>
      <c r="T1241" s="1109"/>
    </row>
    <row r="1242" spans="14:20">
      <c r="N1242" s="1380"/>
      <c r="O1242" s="1381"/>
      <c r="P1242" s="1382"/>
      <c r="Q1242" s="1383"/>
      <c r="R1242" s="1384"/>
      <c r="S1242" s="1385"/>
      <c r="T1242" s="1109"/>
    </row>
    <row r="1243" spans="14:20">
      <c r="N1243" s="1380"/>
      <c r="O1243" s="1381"/>
      <c r="P1243" s="1382"/>
      <c r="Q1243" s="1383"/>
      <c r="R1243" s="1384"/>
      <c r="S1243" s="1385"/>
      <c r="T1243" s="1109"/>
    </row>
    <row r="1244" spans="14:20">
      <c r="N1244" s="1380"/>
      <c r="O1244" s="1381"/>
      <c r="P1244" s="1382"/>
      <c r="Q1244" s="1383"/>
      <c r="R1244" s="1384"/>
      <c r="S1244" s="1385"/>
      <c r="T1244" s="1109"/>
    </row>
    <row r="1245" spans="14:20">
      <c r="N1245" s="1380"/>
      <c r="O1245" s="1381"/>
      <c r="P1245" s="1382"/>
      <c r="Q1245" s="1383"/>
      <c r="R1245" s="1384"/>
      <c r="S1245" s="1385"/>
      <c r="T1245" s="1109"/>
    </row>
    <row r="1246" spans="14:20">
      <c r="N1246" s="1380"/>
      <c r="O1246" s="1381"/>
      <c r="P1246" s="1382"/>
      <c r="Q1246" s="1383"/>
      <c r="R1246" s="1384"/>
      <c r="S1246" s="1385"/>
      <c r="T1246" s="1109"/>
    </row>
    <row r="1247" spans="14:20">
      <c r="N1247" s="1380"/>
      <c r="O1247" s="1381"/>
      <c r="P1247" s="1382"/>
      <c r="Q1247" s="1383"/>
      <c r="R1247" s="1384"/>
      <c r="S1247" s="1385"/>
      <c r="T1247" s="1109"/>
    </row>
    <row r="1248" spans="14:20">
      <c r="N1248" s="1380"/>
      <c r="O1248" s="1381"/>
      <c r="P1248" s="1382"/>
      <c r="Q1248" s="1383"/>
      <c r="R1248" s="1384"/>
      <c r="S1248" s="1385"/>
      <c r="T1248" s="1109"/>
    </row>
    <row r="1249" spans="14:20">
      <c r="N1249" s="1380"/>
      <c r="O1249" s="1381"/>
      <c r="P1249" s="1382"/>
      <c r="Q1249" s="1383"/>
      <c r="R1249" s="1384"/>
      <c r="S1249" s="1385"/>
      <c r="T1249" s="1109"/>
    </row>
    <row r="1250" spans="14:20">
      <c r="N1250" s="1380"/>
      <c r="O1250" s="1381"/>
      <c r="P1250" s="1382"/>
      <c r="Q1250" s="1383"/>
      <c r="R1250" s="1384"/>
      <c r="S1250" s="1385"/>
      <c r="T1250" s="1109"/>
    </row>
    <row r="1251" spans="14:20">
      <c r="N1251" s="1380"/>
      <c r="O1251" s="1381"/>
      <c r="P1251" s="1382"/>
      <c r="Q1251" s="1383"/>
      <c r="R1251" s="1384"/>
      <c r="S1251" s="1385"/>
      <c r="T1251" s="1109"/>
    </row>
    <row r="1252" spans="14:20">
      <c r="N1252" s="1380"/>
      <c r="O1252" s="1381"/>
      <c r="P1252" s="1382"/>
      <c r="Q1252" s="1383"/>
      <c r="R1252" s="1384"/>
      <c r="S1252" s="1385"/>
      <c r="T1252" s="1109"/>
    </row>
    <row r="1253" spans="14:20">
      <c r="N1253" s="1380"/>
      <c r="O1253" s="1381"/>
      <c r="P1253" s="1382"/>
      <c r="Q1253" s="1383"/>
      <c r="R1253" s="1384"/>
      <c r="S1253" s="1385"/>
      <c r="T1253" s="1109"/>
    </row>
    <row r="1254" spans="14:20">
      <c r="N1254" s="1380"/>
      <c r="O1254" s="1381"/>
      <c r="P1254" s="1382"/>
      <c r="Q1254" s="1383"/>
      <c r="R1254" s="1384"/>
      <c r="S1254" s="1385"/>
      <c r="T1254" s="1109"/>
    </row>
    <row r="1255" spans="14:20">
      <c r="N1255" s="1380"/>
      <c r="O1255" s="1381"/>
      <c r="P1255" s="1382"/>
      <c r="Q1255" s="1383"/>
      <c r="R1255" s="1384"/>
      <c r="S1255" s="1385"/>
      <c r="T1255" s="1109"/>
    </row>
    <row r="1256" spans="14:20">
      <c r="N1256" s="1380"/>
      <c r="O1256" s="1381"/>
      <c r="P1256" s="1382"/>
      <c r="Q1256" s="1383"/>
      <c r="R1256" s="1384"/>
      <c r="S1256" s="1385"/>
      <c r="T1256" s="1109"/>
    </row>
    <row r="1257" spans="14:20">
      <c r="N1257" s="1380"/>
      <c r="O1257" s="1381"/>
      <c r="P1257" s="1382"/>
      <c r="Q1257" s="1383"/>
      <c r="R1257" s="1384"/>
      <c r="S1257" s="1385"/>
      <c r="T1257" s="1109"/>
    </row>
    <row r="1258" spans="14:20">
      <c r="N1258" s="1380"/>
      <c r="O1258" s="1381"/>
      <c r="P1258" s="1382"/>
      <c r="Q1258" s="1383"/>
      <c r="R1258" s="1384"/>
      <c r="S1258" s="1385"/>
      <c r="T1258" s="1109"/>
    </row>
    <row r="1259" spans="14:20">
      <c r="N1259" s="1380"/>
      <c r="O1259" s="1381"/>
      <c r="P1259" s="1382"/>
      <c r="Q1259" s="1383"/>
      <c r="R1259" s="1384"/>
      <c r="S1259" s="1385"/>
      <c r="T1259" s="1109"/>
    </row>
    <row r="1260" spans="14:20">
      <c r="N1260" s="1380"/>
      <c r="O1260" s="1381"/>
      <c r="P1260" s="1382"/>
      <c r="Q1260" s="1383"/>
      <c r="R1260" s="1384"/>
      <c r="S1260" s="1385"/>
      <c r="T1260" s="1109"/>
    </row>
    <row r="1261" spans="14:20">
      <c r="N1261" s="1380"/>
      <c r="O1261" s="1381"/>
      <c r="P1261" s="1382"/>
      <c r="Q1261" s="1383"/>
      <c r="R1261" s="1384"/>
      <c r="S1261" s="1385"/>
      <c r="T1261" s="1109"/>
    </row>
    <row r="1262" spans="14:20">
      <c r="N1262" s="1380"/>
      <c r="O1262" s="1381"/>
      <c r="P1262" s="1382"/>
      <c r="Q1262" s="1383"/>
      <c r="R1262" s="1384"/>
      <c r="S1262" s="1385"/>
      <c r="T1262" s="1109"/>
    </row>
    <row r="1263" spans="14:20">
      <c r="N1263" s="1380"/>
      <c r="O1263" s="1381"/>
      <c r="P1263" s="1382"/>
      <c r="Q1263" s="1383"/>
      <c r="R1263" s="1384"/>
      <c r="S1263" s="1385"/>
      <c r="T1263" s="1109"/>
    </row>
    <row r="1264" spans="14:20">
      <c r="N1264" s="1380"/>
      <c r="O1264" s="1381"/>
      <c r="P1264" s="1382"/>
      <c r="Q1264" s="1383"/>
      <c r="R1264" s="1384"/>
      <c r="S1264" s="1385"/>
      <c r="T1264" s="1109"/>
    </row>
    <row r="1265" spans="14:20">
      <c r="N1265" s="1380"/>
      <c r="O1265" s="1381"/>
      <c r="P1265" s="1382"/>
      <c r="Q1265" s="1383"/>
      <c r="R1265" s="1384"/>
      <c r="S1265" s="1385"/>
      <c r="T1265" s="1109"/>
    </row>
    <row r="1266" spans="14:20">
      <c r="N1266" s="1380"/>
      <c r="O1266" s="1381"/>
      <c r="P1266" s="1382"/>
      <c r="Q1266" s="1383"/>
      <c r="R1266" s="1384"/>
      <c r="S1266" s="1385"/>
      <c r="T1266" s="1109"/>
    </row>
    <row r="1267" spans="14:20">
      <c r="N1267" s="1380"/>
      <c r="O1267" s="1381"/>
      <c r="P1267" s="1382"/>
      <c r="Q1267" s="1383"/>
      <c r="R1267" s="1384"/>
      <c r="S1267" s="1385"/>
      <c r="T1267" s="1109"/>
    </row>
    <row r="1268" spans="14:20">
      <c r="N1268" s="1380"/>
      <c r="O1268" s="1381"/>
      <c r="P1268" s="1382"/>
      <c r="Q1268" s="1383"/>
      <c r="R1268" s="1384"/>
      <c r="S1268" s="1385"/>
      <c r="T1268" s="1109"/>
    </row>
    <row r="1269" spans="14:20">
      <c r="N1269" s="1380"/>
      <c r="O1269" s="1381"/>
      <c r="P1269" s="1382"/>
      <c r="Q1269" s="1383"/>
      <c r="R1269" s="1384"/>
      <c r="S1269" s="1385"/>
      <c r="T1269" s="1109"/>
    </row>
    <row r="1270" spans="14:20">
      <c r="N1270" s="1380"/>
      <c r="O1270" s="1381"/>
      <c r="P1270" s="1382"/>
      <c r="Q1270" s="1383"/>
      <c r="R1270" s="1384"/>
      <c r="S1270" s="1385"/>
      <c r="T1270" s="1109"/>
    </row>
    <row r="1271" spans="14:20">
      <c r="N1271" s="1380"/>
      <c r="O1271" s="1381"/>
      <c r="P1271" s="1382"/>
      <c r="Q1271" s="1383"/>
      <c r="R1271" s="1384"/>
      <c r="S1271" s="1385"/>
      <c r="T1271" s="1109"/>
    </row>
    <row r="1272" spans="14:20">
      <c r="N1272" s="1380"/>
      <c r="O1272" s="1381"/>
      <c r="P1272" s="1382"/>
      <c r="Q1272" s="1383"/>
      <c r="R1272" s="1384"/>
      <c r="S1272" s="1385"/>
      <c r="T1272" s="1109"/>
    </row>
    <row r="1273" spans="14:20">
      <c r="N1273" s="1380"/>
      <c r="O1273" s="1381"/>
      <c r="P1273" s="1382"/>
      <c r="Q1273" s="1383"/>
      <c r="R1273" s="1384"/>
      <c r="S1273" s="1385"/>
      <c r="T1273" s="1109"/>
    </row>
    <row r="1274" spans="14:20">
      <c r="N1274" s="1380"/>
      <c r="O1274" s="1381"/>
      <c r="P1274" s="1382"/>
      <c r="Q1274" s="1383"/>
      <c r="R1274" s="1384"/>
      <c r="S1274" s="1385"/>
      <c r="T1274" s="1109"/>
    </row>
    <row r="1275" spans="14:20">
      <c r="N1275" s="1380"/>
      <c r="O1275" s="1381"/>
      <c r="P1275" s="1382"/>
      <c r="Q1275" s="1383"/>
      <c r="R1275" s="1384"/>
      <c r="S1275" s="1385"/>
      <c r="T1275" s="1109"/>
    </row>
    <row r="1276" spans="14:20">
      <c r="N1276" s="1380"/>
      <c r="O1276" s="1381"/>
      <c r="P1276" s="1382"/>
      <c r="Q1276" s="1383"/>
      <c r="R1276" s="1384"/>
      <c r="S1276" s="1385"/>
      <c r="T1276" s="1109"/>
    </row>
    <row r="1277" spans="14:20">
      <c r="N1277" s="1380"/>
      <c r="O1277" s="1381"/>
      <c r="P1277" s="1382"/>
      <c r="Q1277" s="1383"/>
      <c r="R1277" s="1384"/>
      <c r="S1277" s="1385"/>
      <c r="T1277" s="1109"/>
    </row>
    <row r="1278" spans="14:20">
      <c r="N1278" s="1380"/>
      <c r="O1278" s="1381"/>
      <c r="P1278" s="1382"/>
      <c r="Q1278" s="1383"/>
      <c r="R1278" s="1384"/>
      <c r="S1278" s="1385"/>
      <c r="T1278" s="1109"/>
    </row>
    <row r="1279" spans="14:20">
      <c r="N1279" s="1380"/>
      <c r="O1279" s="1381"/>
      <c r="P1279" s="1382"/>
      <c r="Q1279" s="1383"/>
      <c r="R1279" s="1384"/>
      <c r="S1279" s="1385"/>
      <c r="T1279" s="1109"/>
    </row>
    <row r="1280" spans="14:20">
      <c r="N1280" s="1380"/>
      <c r="O1280" s="1381"/>
      <c r="P1280" s="1382"/>
      <c r="Q1280" s="1383"/>
      <c r="R1280" s="1384"/>
      <c r="S1280" s="1385"/>
      <c r="T1280" s="1109"/>
    </row>
    <row r="1281" spans="14:20">
      <c r="N1281" s="1380"/>
      <c r="O1281" s="1381"/>
      <c r="P1281" s="1382"/>
      <c r="Q1281" s="1383"/>
      <c r="R1281" s="1384"/>
      <c r="S1281" s="1385"/>
      <c r="T1281" s="1109"/>
    </row>
    <row r="1282" spans="14:20">
      <c r="N1282" s="1380"/>
      <c r="O1282" s="1381"/>
      <c r="P1282" s="1382"/>
      <c r="Q1282" s="1383"/>
      <c r="R1282" s="1384"/>
      <c r="S1282" s="1385"/>
      <c r="T1282" s="1109"/>
    </row>
    <row r="1283" spans="14:20">
      <c r="N1283" s="1380"/>
      <c r="O1283" s="1381"/>
      <c r="P1283" s="1382"/>
      <c r="Q1283" s="1383"/>
      <c r="R1283" s="1384"/>
      <c r="S1283" s="1385"/>
      <c r="T1283" s="1109"/>
    </row>
    <row r="1284" spans="14:20">
      <c r="N1284" s="1380"/>
      <c r="O1284" s="1381"/>
      <c r="P1284" s="1382"/>
      <c r="Q1284" s="1383"/>
      <c r="R1284" s="1384"/>
      <c r="S1284" s="1385"/>
      <c r="T1284" s="1109"/>
    </row>
    <row r="1285" spans="14:20">
      <c r="N1285" s="1380"/>
      <c r="O1285" s="1381"/>
      <c r="P1285" s="1382"/>
      <c r="Q1285" s="1383"/>
      <c r="R1285" s="1384"/>
      <c r="S1285" s="1385"/>
      <c r="T1285" s="1109"/>
    </row>
    <row r="1286" spans="14:20">
      <c r="N1286" s="1380"/>
      <c r="O1286" s="1381"/>
      <c r="P1286" s="1382"/>
      <c r="Q1286" s="1383"/>
      <c r="R1286" s="1384"/>
      <c r="S1286" s="1385"/>
      <c r="T1286" s="1109"/>
    </row>
    <row r="1287" spans="14:20">
      <c r="N1287" s="1380"/>
      <c r="O1287" s="1381"/>
      <c r="P1287" s="1382"/>
      <c r="Q1287" s="1383"/>
      <c r="R1287" s="1384"/>
      <c r="S1287" s="1385"/>
      <c r="T1287" s="1109"/>
    </row>
    <row r="1288" spans="14:20">
      <c r="N1288" s="1380"/>
      <c r="O1288" s="1381"/>
      <c r="P1288" s="1382"/>
      <c r="Q1288" s="1383"/>
      <c r="R1288" s="1384"/>
      <c r="S1288" s="1385"/>
      <c r="T1288" s="1109"/>
    </row>
    <row r="1289" spans="14:20">
      <c r="N1289" s="1380"/>
      <c r="O1289" s="1381"/>
      <c r="P1289" s="1382"/>
      <c r="Q1289" s="1383"/>
      <c r="R1289" s="1384"/>
      <c r="S1289" s="1385"/>
      <c r="T1289" s="1109"/>
    </row>
    <row r="1290" spans="14:20">
      <c r="N1290" s="1380"/>
      <c r="O1290" s="1381"/>
      <c r="P1290" s="1382"/>
      <c r="Q1290" s="1383"/>
      <c r="R1290" s="1384"/>
      <c r="S1290" s="1385"/>
      <c r="T1290" s="1109"/>
    </row>
    <row r="1291" spans="14:20">
      <c r="N1291" s="1380"/>
      <c r="O1291" s="1381"/>
      <c r="P1291" s="1382"/>
      <c r="Q1291" s="1383"/>
      <c r="R1291" s="1384"/>
      <c r="S1291" s="1385"/>
      <c r="T1291" s="1109"/>
    </row>
    <row r="1292" spans="14:20">
      <c r="N1292" s="1380"/>
      <c r="O1292" s="1381"/>
      <c r="P1292" s="1382"/>
      <c r="Q1292" s="1383"/>
      <c r="R1292" s="1384"/>
      <c r="S1292" s="1385"/>
      <c r="T1292" s="1109"/>
    </row>
    <row r="1293" spans="14:20">
      <c r="N1293" s="1380"/>
      <c r="O1293" s="1381"/>
      <c r="P1293" s="1382"/>
      <c r="Q1293" s="1383"/>
      <c r="R1293" s="1384"/>
      <c r="S1293" s="1385"/>
      <c r="T1293" s="1109"/>
    </row>
    <row r="1294" spans="14:20">
      <c r="N1294" s="1380"/>
      <c r="O1294" s="1381"/>
      <c r="P1294" s="1382"/>
      <c r="Q1294" s="1383"/>
      <c r="R1294" s="1384"/>
      <c r="S1294" s="1385"/>
      <c r="T1294" s="1109"/>
    </row>
    <row r="1295" spans="14:20">
      <c r="N1295" s="1380"/>
      <c r="O1295" s="1381"/>
      <c r="P1295" s="1382"/>
      <c r="Q1295" s="1383"/>
      <c r="R1295" s="1384"/>
      <c r="S1295" s="1385"/>
      <c r="T1295" s="1109"/>
    </row>
    <row r="1296" spans="14:20">
      <c r="N1296" s="1380"/>
      <c r="O1296" s="1381"/>
      <c r="P1296" s="1382"/>
      <c r="Q1296" s="1383"/>
      <c r="R1296" s="1384"/>
      <c r="S1296" s="1385"/>
      <c r="T1296" s="1109"/>
    </row>
    <row r="1297" spans="14:20">
      <c r="N1297" s="1380"/>
      <c r="O1297" s="1381"/>
      <c r="P1297" s="1382"/>
      <c r="Q1297" s="1383"/>
      <c r="R1297" s="1384"/>
      <c r="S1297" s="1385"/>
      <c r="T1297" s="1109"/>
    </row>
    <row r="1298" spans="14:20">
      <c r="N1298" s="1380"/>
      <c r="O1298" s="1381"/>
      <c r="P1298" s="1382"/>
      <c r="Q1298" s="1383"/>
      <c r="R1298" s="1384"/>
      <c r="S1298" s="1385"/>
      <c r="T1298" s="1109"/>
    </row>
    <row r="1299" spans="14:20">
      <c r="N1299" s="1380"/>
      <c r="O1299" s="1381"/>
      <c r="P1299" s="1382"/>
      <c r="Q1299" s="1383"/>
      <c r="R1299" s="1384"/>
      <c r="S1299" s="1385"/>
      <c r="T1299" s="1109"/>
    </row>
    <row r="1300" spans="14:20">
      <c r="N1300" s="1380"/>
      <c r="O1300" s="1381"/>
      <c r="P1300" s="1382"/>
      <c r="Q1300" s="1383"/>
      <c r="R1300" s="1384"/>
      <c r="S1300" s="1385"/>
      <c r="T1300" s="1109"/>
    </row>
    <row r="1301" spans="14:20">
      <c r="N1301" s="1380"/>
      <c r="O1301" s="1381"/>
      <c r="P1301" s="1382"/>
      <c r="Q1301" s="1383"/>
      <c r="R1301" s="1384"/>
      <c r="S1301" s="1385"/>
      <c r="T1301" s="1109"/>
    </row>
    <row r="1302" spans="14:20">
      <c r="N1302" s="1380"/>
      <c r="O1302" s="1381"/>
      <c r="P1302" s="1382"/>
      <c r="Q1302" s="1383"/>
      <c r="R1302" s="1384"/>
      <c r="S1302" s="1385"/>
      <c r="T1302" s="1109"/>
    </row>
    <row r="1303" spans="14:20">
      <c r="N1303" s="1380"/>
      <c r="O1303" s="1381"/>
      <c r="P1303" s="1382"/>
      <c r="Q1303" s="1383"/>
      <c r="R1303" s="1384"/>
      <c r="S1303" s="1385"/>
      <c r="T1303" s="1109"/>
    </row>
    <row r="1304" spans="14:20">
      <c r="N1304" s="1380"/>
      <c r="O1304" s="1381"/>
      <c r="P1304" s="1382"/>
      <c r="Q1304" s="1383"/>
      <c r="R1304" s="1384"/>
      <c r="S1304" s="1385"/>
      <c r="T1304" s="1109"/>
    </row>
    <row r="1305" spans="14:20">
      <c r="N1305" s="1380"/>
      <c r="O1305" s="1381"/>
      <c r="P1305" s="1382"/>
      <c r="Q1305" s="1383"/>
      <c r="R1305" s="1384"/>
      <c r="S1305" s="1385"/>
      <c r="T1305" s="1109"/>
    </row>
    <row r="1306" spans="14:20">
      <c r="N1306" s="1380"/>
      <c r="O1306" s="1381"/>
      <c r="P1306" s="1382"/>
      <c r="Q1306" s="1383"/>
      <c r="R1306" s="1384"/>
      <c r="S1306" s="1385"/>
      <c r="T1306" s="1109"/>
    </row>
    <row r="1307" spans="14:20">
      <c r="N1307" s="1380"/>
      <c r="O1307" s="1381"/>
      <c r="P1307" s="1382"/>
      <c r="Q1307" s="1383"/>
      <c r="R1307" s="1384"/>
      <c r="S1307" s="1385"/>
      <c r="T1307" s="1109"/>
    </row>
    <row r="1308" spans="14:20">
      <c r="N1308" s="1380"/>
      <c r="O1308" s="1381"/>
      <c r="P1308" s="1382"/>
      <c r="Q1308" s="1383"/>
      <c r="R1308" s="1384"/>
      <c r="S1308" s="1385"/>
      <c r="T1308" s="1109"/>
    </row>
    <row r="1309" spans="14:20">
      <c r="N1309" s="1380"/>
      <c r="O1309" s="1381"/>
      <c r="P1309" s="1382"/>
      <c r="Q1309" s="1383"/>
      <c r="R1309" s="1384"/>
      <c r="S1309" s="1385"/>
      <c r="T1309" s="1109"/>
    </row>
    <row r="1310" spans="14:20">
      <c r="N1310" s="1380"/>
      <c r="O1310" s="1381"/>
      <c r="P1310" s="1382"/>
      <c r="Q1310" s="1383"/>
      <c r="R1310" s="1384"/>
      <c r="S1310" s="1385"/>
      <c r="T1310" s="1109"/>
    </row>
    <row r="1311" spans="14:20">
      <c r="N1311" s="1380"/>
      <c r="O1311" s="1381"/>
      <c r="P1311" s="1382"/>
      <c r="Q1311" s="1383"/>
      <c r="R1311" s="1384"/>
      <c r="S1311" s="1385"/>
      <c r="T1311" s="1109"/>
    </row>
    <row r="1312" spans="14:20">
      <c r="N1312" s="1380"/>
      <c r="O1312" s="1381"/>
      <c r="P1312" s="1382"/>
      <c r="Q1312" s="1383"/>
      <c r="R1312" s="1384"/>
      <c r="S1312" s="1385"/>
      <c r="T1312" s="1109"/>
    </row>
    <row r="1313" spans="14:20">
      <c r="N1313" s="1380"/>
      <c r="O1313" s="1381"/>
      <c r="P1313" s="1382"/>
      <c r="Q1313" s="1383"/>
      <c r="R1313" s="1384"/>
      <c r="S1313" s="1385"/>
      <c r="T1313" s="1109"/>
    </row>
    <row r="1314" spans="14:20">
      <c r="N1314" s="1380"/>
      <c r="O1314" s="1381"/>
      <c r="P1314" s="1382"/>
      <c r="Q1314" s="1383"/>
      <c r="R1314" s="1384"/>
      <c r="S1314" s="1385"/>
      <c r="T1314" s="1109"/>
    </row>
    <row r="1315" spans="14:20">
      <c r="N1315" s="1380"/>
      <c r="O1315" s="1381"/>
      <c r="P1315" s="1382"/>
      <c r="Q1315" s="1383"/>
      <c r="R1315" s="1384"/>
      <c r="S1315" s="1385"/>
      <c r="T1315" s="1109"/>
    </row>
    <row r="1316" spans="14:20">
      <c r="N1316" s="1380"/>
      <c r="O1316" s="1381"/>
      <c r="P1316" s="1382"/>
      <c r="Q1316" s="1383"/>
      <c r="R1316" s="1384"/>
      <c r="S1316" s="1385"/>
      <c r="T1316" s="1109"/>
    </row>
    <row r="1317" spans="14:20">
      <c r="N1317" s="1380"/>
      <c r="O1317" s="1381"/>
      <c r="P1317" s="1382"/>
      <c r="Q1317" s="1383"/>
      <c r="R1317" s="1384"/>
      <c r="S1317" s="1385"/>
      <c r="T1317" s="1109"/>
    </row>
    <row r="1318" spans="14:20">
      <c r="N1318" s="1380"/>
      <c r="O1318" s="1381"/>
      <c r="P1318" s="1382"/>
      <c r="Q1318" s="1383"/>
      <c r="R1318" s="1384"/>
      <c r="S1318" s="1385"/>
      <c r="T1318" s="1109"/>
    </row>
    <row r="1319" spans="14:20">
      <c r="N1319" s="1380"/>
      <c r="O1319" s="1381"/>
      <c r="P1319" s="1382"/>
      <c r="Q1319" s="1383"/>
      <c r="R1319" s="1384"/>
      <c r="S1319" s="1385"/>
      <c r="T1319" s="1109"/>
    </row>
    <row r="1320" spans="14:20">
      <c r="N1320" s="1380"/>
      <c r="O1320" s="1381"/>
      <c r="P1320" s="1382"/>
      <c r="Q1320" s="1383"/>
      <c r="R1320" s="1384"/>
      <c r="S1320" s="1385"/>
      <c r="T1320" s="1109"/>
    </row>
    <row r="1321" spans="14:20">
      <c r="N1321" s="1380"/>
      <c r="O1321" s="1381"/>
      <c r="P1321" s="1382"/>
      <c r="Q1321" s="1383"/>
      <c r="R1321" s="1384"/>
      <c r="S1321" s="1385"/>
      <c r="T1321" s="1109"/>
    </row>
    <row r="1322" spans="14:20">
      <c r="N1322" s="1380"/>
      <c r="O1322" s="1381"/>
      <c r="P1322" s="1382"/>
      <c r="Q1322" s="1383"/>
      <c r="R1322" s="1384"/>
      <c r="S1322" s="1385"/>
      <c r="T1322" s="1109"/>
    </row>
    <row r="1323" spans="14:20">
      <c r="N1323" s="1380"/>
      <c r="O1323" s="1381"/>
      <c r="P1323" s="1382"/>
      <c r="Q1323" s="1383"/>
      <c r="R1323" s="1384"/>
      <c r="S1323" s="1385"/>
      <c r="T1323" s="1109"/>
    </row>
    <row r="1324" spans="14:20">
      <c r="N1324" s="1380"/>
      <c r="O1324" s="1381"/>
      <c r="P1324" s="1382"/>
      <c r="Q1324" s="1383"/>
      <c r="R1324" s="1384"/>
      <c r="S1324" s="1385"/>
      <c r="T1324" s="1109"/>
    </row>
    <row r="1325" spans="14:20">
      <c r="N1325" s="1380"/>
      <c r="O1325" s="1381"/>
      <c r="P1325" s="1382"/>
      <c r="Q1325" s="1383"/>
      <c r="R1325" s="1384"/>
      <c r="S1325" s="1385"/>
      <c r="T1325" s="1109"/>
    </row>
    <row r="1326" spans="14:20">
      <c r="N1326" s="1380"/>
      <c r="O1326" s="1381"/>
      <c r="P1326" s="1382"/>
      <c r="Q1326" s="1383"/>
      <c r="R1326" s="1384"/>
      <c r="S1326" s="1385"/>
      <c r="T1326" s="1109"/>
    </row>
    <row r="1327" spans="14:20">
      <c r="N1327" s="1380"/>
      <c r="O1327" s="1381"/>
      <c r="P1327" s="1382"/>
      <c r="Q1327" s="1383"/>
      <c r="R1327" s="1384"/>
      <c r="S1327" s="1385"/>
      <c r="T1327" s="1109"/>
    </row>
    <row r="1328" spans="14:20">
      <c r="N1328" s="1380"/>
      <c r="O1328" s="1381"/>
      <c r="P1328" s="1382"/>
      <c r="Q1328" s="1383"/>
      <c r="R1328" s="1384"/>
      <c r="S1328" s="1385"/>
      <c r="T1328" s="1109"/>
    </row>
    <row r="1329" spans="14:20">
      <c r="N1329" s="1380"/>
      <c r="O1329" s="1381"/>
      <c r="P1329" s="1382"/>
      <c r="Q1329" s="1383"/>
      <c r="R1329" s="1384"/>
      <c r="S1329" s="1385"/>
      <c r="T1329" s="1109"/>
    </row>
    <row r="1330" spans="14:20">
      <c r="N1330" s="1380"/>
      <c r="O1330" s="1381"/>
      <c r="P1330" s="1382"/>
      <c r="Q1330" s="1383"/>
      <c r="R1330" s="1384"/>
      <c r="S1330" s="1385"/>
      <c r="T1330" s="1109"/>
    </row>
    <row r="1331" spans="14:20">
      <c r="N1331" s="1380"/>
      <c r="O1331" s="1381"/>
      <c r="P1331" s="1382"/>
      <c r="Q1331" s="1383"/>
      <c r="R1331" s="1384"/>
      <c r="S1331" s="1385"/>
      <c r="T1331" s="1109"/>
    </row>
    <row r="1332" spans="14:20">
      <c r="N1332" s="1380"/>
      <c r="O1332" s="1381"/>
      <c r="P1332" s="1382"/>
      <c r="Q1332" s="1383"/>
      <c r="R1332" s="1384"/>
      <c r="S1332" s="1385"/>
      <c r="T1332" s="1109"/>
    </row>
    <row r="1333" spans="14:20">
      <c r="N1333" s="1380"/>
      <c r="O1333" s="1381"/>
      <c r="P1333" s="1382"/>
      <c r="Q1333" s="1383"/>
      <c r="R1333" s="1384"/>
      <c r="S1333" s="1385"/>
      <c r="T1333" s="1109"/>
    </row>
    <row r="1334" spans="14:20">
      <c r="N1334" s="1380"/>
      <c r="O1334" s="1381"/>
      <c r="P1334" s="1382"/>
      <c r="Q1334" s="1383"/>
      <c r="R1334" s="1384"/>
      <c r="S1334" s="1385"/>
      <c r="T1334" s="1109"/>
    </row>
    <row r="1335" spans="14:20">
      <c r="N1335" s="1380"/>
      <c r="O1335" s="1381"/>
      <c r="P1335" s="1382"/>
      <c r="Q1335" s="1383"/>
      <c r="R1335" s="1384"/>
      <c r="S1335" s="1385"/>
      <c r="T1335" s="1109"/>
    </row>
    <row r="1336" spans="14:20">
      <c r="N1336" s="1380"/>
      <c r="O1336" s="1381"/>
      <c r="P1336" s="1382"/>
      <c r="Q1336" s="1383"/>
      <c r="R1336" s="1384"/>
      <c r="S1336" s="1385"/>
      <c r="T1336" s="1109"/>
    </row>
    <row r="1337" spans="14:20">
      <c r="N1337" s="1380"/>
      <c r="O1337" s="1381"/>
      <c r="P1337" s="1382"/>
      <c r="Q1337" s="1383"/>
      <c r="R1337" s="1384"/>
      <c r="S1337" s="1385"/>
      <c r="T1337" s="1109"/>
    </row>
    <row r="1338" spans="14:20">
      <c r="N1338" s="1380"/>
      <c r="O1338" s="1381"/>
      <c r="P1338" s="1382"/>
      <c r="Q1338" s="1383"/>
      <c r="R1338" s="1384"/>
      <c r="S1338" s="1385"/>
      <c r="T1338" s="1109"/>
    </row>
    <row r="1339" spans="14:20">
      <c r="N1339" s="1380"/>
      <c r="O1339" s="1381"/>
      <c r="P1339" s="1382"/>
      <c r="Q1339" s="1383"/>
      <c r="R1339" s="1384"/>
      <c r="S1339" s="1385"/>
      <c r="T1339" s="1109"/>
    </row>
    <row r="1340" spans="14:20">
      <c r="N1340" s="1380"/>
      <c r="O1340" s="1381"/>
      <c r="P1340" s="1382"/>
      <c r="Q1340" s="1383"/>
      <c r="R1340" s="1384"/>
      <c r="S1340" s="1385"/>
      <c r="T1340" s="1109"/>
    </row>
    <row r="1341" spans="14:20">
      <c r="N1341" s="1380"/>
      <c r="O1341" s="1381"/>
      <c r="P1341" s="1382"/>
      <c r="Q1341" s="1383"/>
      <c r="R1341" s="1384"/>
      <c r="S1341" s="1385"/>
      <c r="T1341" s="1109"/>
    </row>
    <row r="1342" spans="14:20">
      <c r="N1342" s="1380"/>
      <c r="O1342" s="1381"/>
      <c r="P1342" s="1382"/>
      <c r="Q1342" s="1383"/>
      <c r="R1342" s="1384"/>
      <c r="S1342" s="1385"/>
      <c r="T1342" s="1109"/>
    </row>
    <row r="1343" spans="14:20">
      <c r="N1343" s="1380"/>
      <c r="O1343" s="1381"/>
      <c r="P1343" s="1382"/>
      <c r="Q1343" s="1383"/>
      <c r="R1343" s="1384"/>
      <c r="S1343" s="1385"/>
      <c r="T1343" s="1109"/>
    </row>
    <row r="1344" spans="14:20">
      <c r="N1344" s="1380"/>
      <c r="O1344" s="1381"/>
      <c r="P1344" s="1382"/>
      <c r="Q1344" s="1383"/>
      <c r="R1344" s="1384"/>
      <c r="S1344" s="1385"/>
      <c r="T1344" s="1109"/>
    </row>
    <row r="1345" spans="14:20">
      <c r="N1345" s="1380"/>
      <c r="O1345" s="1381"/>
      <c r="P1345" s="1382"/>
      <c r="Q1345" s="1383"/>
      <c r="R1345" s="1384"/>
      <c r="S1345" s="1385"/>
      <c r="T1345" s="1109"/>
    </row>
    <row r="1346" spans="14:20">
      <c r="N1346" s="1380"/>
      <c r="O1346" s="1381"/>
      <c r="P1346" s="1382"/>
      <c r="Q1346" s="1383"/>
      <c r="R1346" s="1384"/>
      <c r="S1346" s="1385"/>
      <c r="T1346" s="1109"/>
    </row>
    <row r="1347" spans="14:20">
      <c r="N1347" s="1380"/>
      <c r="O1347" s="1381"/>
      <c r="P1347" s="1382"/>
      <c r="Q1347" s="1383"/>
      <c r="R1347" s="1384"/>
      <c r="S1347" s="1385"/>
      <c r="T1347" s="1109"/>
    </row>
    <row r="1348" spans="14:20">
      <c r="N1348" s="1380"/>
      <c r="O1348" s="1381"/>
      <c r="P1348" s="1382"/>
      <c r="Q1348" s="1383"/>
      <c r="R1348" s="1384"/>
      <c r="S1348" s="1385"/>
      <c r="T1348" s="1109"/>
    </row>
    <row r="1349" spans="14:20">
      <c r="N1349" s="1380"/>
      <c r="O1349" s="1381"/>
      <c r="P1349" s="1382"/>
      <c r="Q1349" s="1383"/>
      <c r="R1349" s="1384"/>
      <c r="S1349" s="1385"/>
      <c r="T1349" s="1109"/>
    </row>
    <row r="1350" spans="14:20">
      <c r="N1350" s="1380"/>
      <c r="O1350" s="1381"/>
      <c r="P1350" s="1382"/>
      <c r="Q1350" s="1383"/>
      <c r="R1350" s="1384"/>
      <c r="S1350" s="1385"/>
      <c r="T1350" s="1109"/>
    </row>
    <row r="1351" spans="14:20">
      <c r="N1351" s="1380"/>
      <c r="O1351" s="1381"/>
      <c r="P1351" s="1382"/>
      <c r="Q1351" s="1383"/>
      <c r="R1351" s="1384"/>
      <c r="S1351" s="1385"/>
      <c r="T1351" s="1109"/>
    </row>
    <row r="1352" spans="14:20">
      <c r="N1352" s="1380"/>
      <c r="O1352" s="1381"/>
      <c r="P1352" s="1382"/>
      <c r="Q1352" s="1383"/>
      <c r="R1352" s="1384"/>
      <c r="S1352" s="1385"/>
      <c r="T1352" s="1109"/>
    </row>
    <row r="1353" spans="14:20">
      <c r="N1353" s="1380"/>
      <c r="O1353" s="1381"/>
      <c r="P1353" s="1382"/>
      <c r="Q1353" s="1383"/>
      <c r="R1353" s="1384"/>
      <c r="S1353" s="1385"/>
      <c r="T1353" s="1109"/>
    </row>
    <row r="1354" spans="14:20">
      <c r="N1354" s="1380"/>
      <c r="O1354" s="1381"/>
      <c r="P1354" s="1382"/>
      <c r="Q1354" s="1383"/>
      <c r="R1354" s="1384"/>
      <c r="S1354" s="1385"/>
      <c r="T1354" s="1109"/>
    </row>
    <row r="1355" spans="14:20">
      <c r="N1355" s="1380"/>
      <c r="O1355" s="1381"/>
      <c r="P1355" s="1382"/>
      <c r="Q1355" s="1383"/>
      <c r="R1355" s="1384"/>
      <c r="S1355" s="1385"/>
      <c r="T1355" s="1109"/>
    </row>
    <row r="1356" spans="14:20">
      <c r="N1356" s="1380"/>
      <c r="O1356" s="1381"/>
      <c r="P1356" s="1382"/>
      <c r="Q1356" s="1383"/>
      <c r="R1356" s="1384"/>
      <c r="S1356" s="1385"/>
      <c r="T1356" s="1109"/>
    </row>
    <row r="1357" spans="14:20">
      <c r="N1357" s="1380"/>
      <c r="O1357" s="1381"/>
      <c r="P1357" s="1382"/>
      <c r="Q1357" s="1383"/>
      <c r="R1357" s="1384"/>
      <c r="S1357" s="1385"/>
      <c r="T1357" s="1109"/>
    </row>
    <row r="1358" spans="14:20">
      <c r="N1358" s="1380"/>
      <c r="O1358" s="1381"/>
      <c r="P1358" s="1382"/>
      <c r="Q1358" s="1383"/>
      <c r="R1358" s="1384"/>
      <c r="S1358" s="1385"/>
      <c r="T1358" s="1109"/>
    </row>
    <row r="1359" spans="14:20">
      <c r="N1359" s="1380"/>
      <c r="O1359" s="1381"/>
      <c r="P1359" s="1382"/>
      <c r="Q1359" s="1383"/>
      <c r="R1359" s="1384"/>
      <c r="S1359" s="1385"/>
      <c r="T1359" s="1109"/>
    </row>
    <row r="1360" spans="14:20">
      <c r="N1360" s="1380"/>
      <c r="O1360" s="1381"/>
      <c r="P1360" s="1382"/>
      <c r="Q1360" s="1383"/>
      <c r="R1360" s="1384"/>
      <c r="S1360" s="1385"/>
      <c r="T1360" s="1109"/>
    </row>
    <row r="1361" spans="14:20">
      <c r="N1361" s="1380"/>
      <c r="O1361" s="1381"/>
      <c r="P1361" s="1382"/>
      <c r="Q1361" s="1383"/>
      <c r="R1361" s="1384"/>
      <c r="S1361" s="1385"/>
      <c r="T1361" s="1109"/>
    </row>
    <row r="1362" spans="14:20">
      <c r="N1362" s="1380"/>
      <c r="O1362" s="1381"/>
      <c r="P1362" s="1382"/>
      <c r="Q1362" s="1383"/>
      <c r="R1362" s="1384"/>
      <c r="S1362" s="1385"/>
      <c r="T1362" s="1109"/>
    </row>
    <row r="1363" spans="14:20">
      <c r="N1363" s="1380"/>
      <c r="O1363" s="1381"/>
      <c r="P1363" s="1382"/>
      <c r="Q1363" s="1383"/>
      <c r="R1363" s="1384"/>
      <c r="S1363" s="1385"/>
      <c r="T1363" s="1109"/>
    </row>
    <row r="1364" spans="14:20">
      <c r="N1364" s="1380"/>
      <c r="O1364" s="1381"/>
      <c r="P1364" s="1382"/>
      <c r="Q1364" s="1383"/>
      <c r="R1364" s="1384"/>
      <c r="S1364" s="1385"/>
      <c r="T1364" s="1109"/>
    </row>
    <row r="1365" spans="14:20">
      <c r="N1365" s="1380"/>
      <c r="O1365" s="1381"/>
      <c r="P1365" s="1382"/>
      <c r="Q1365" s="1383"/>
      <c r="R1365" s="1384"/>
      <c r="S1365" s="1385"/>
      <c r="T1365" s="1109"/>
    </row>
    <row r="1366" spans="14:20">
      <c r="N1366" s="1380"/>
      <c r="O1366" s="1381"/>
      <c r="P1366" s="1382"/>
      <c r="Q1366" s="1383"/>
      <c r="R1366" s="1384"/>
      <c r="S1366" s="1385"/>
      <c r="T1366" s="1109"/>
    </row>
    <row r="1367" spans="14:20">
      <c r="N1367" s="1380"/>
      <c r="O1367" s="1381"/>
      <c r="P1367" s="1382"/>
      <c r="Q1367" s="1383"/>
      <c r="R1367" s="1384"/>
      <c r="S1367" s="1385"/>
      <c r="T1367" s="1109"/>
    </row>
    <row r="1368" spans="14:20">
      <c r="N1368" s="1380"/>
      <c r="O1368" s="1381"/>
      <c r="P1368" s="1382"/>
      <c r="Q1368" s="1383"/>
      <c r="R1368" s="1384"/>
      <c r="S1368" s="1385"/>
      <c r="T1368" s="1109"/>
    </row>
    <row r="1369" spans="14:20">
      <c r="N1369" s="1380"/>
      <c r="O1369" s="1381"/>
      <c r="P1369" s="1382"/>
      <c r="Q1369" s="1383"/>
      <c r="R1369" s="1384"/>
      <c r="S1369" s="1385"/>
      <c r="T1369" s="1109"/>
    </row>
    <row r="1370" spans="14:20">
      <c r="N1370" s="1380"/>
      <c r="O1370" s="1381"/>
      <c r="P1370" s="1382"/>
      <c r="Q1370" s="1383"/>
      <c r="R1370" s="1384"/>
      <c r="S1370" s="1385"/>
      <c r="T1370" s="1109"/>
    </row>
    <row r="1371" spans="14:20">
      <c r="N1371" s="1380"/>
      <c r="O1371" s="1381"/>
      <c r="P1371" s="1382"/>
      <c r="Q1371" s="1383"/>
      <c r="R1371" s="1384"/>
      <c r="S1371" s="1385"/>
      <c r="T1371" s="1109"/>
    </row>
    <row r="1372" spans="14:20">
      <c r="N1372" s="1380"/>
      <c r="O1372" s="1381"/>
      <c r="P1372" s="1382"/>
      <c r="Q1372" s="1383"/>
      <c r="R1372" s="1384"/>
      <c r="S1372" s="1385"/>
      <c r="T1372" s="1109"/>
    </row>
    <row r="1373" spans="14:20">
      <c r="N1373" s="1380"/>
      <c r="O1373" s="1381"/>
      <c r="P1373" s="1382"/>
      <c r="Q1373" s="1383"/>
      <c r="R1373" s="1384"/>
      <c r="S1373" s="1385"/>
      <c r="T1373" s="1109"/>
    </row>
    <row r="1374" spans="14:20">
      <c r="N1374" s="1380"/>
      <c r="O1374" s="1381"/>
      <c r="P1374" s="1382"/>
      <c r="Q1374" s="1383"/>
      <c r="R1374" s="1384"/>
      <c r="S1374" s="1385"/>
      <c r="T1374" s="1109"/>
    </row>
    <row r="1375" spans="14:20">
      <c r="N1375" s="1380"/>
      <c r="O1375" s="1381"/>
      <c r="P1375" s="1382"/>
      <c r="Q1375" s="1383"/>
      <c r="R1375" s="1384"/>
      <c r="S1375" s="1385"/>
      <c r="T1375" s="1109"/>
    </row>
    <row r="1376" spans="14:20">
      <c r="N1376" s="1380"/>
      <c r="O1376" s="1381"/>
      <c r="P1376" s="1382"/>
      <c r="Q1376" s="1383"/>
      <c r="R1376" s="1384"/>
      <c r="S1376" s="1385"/>
      <c r="T1376" s="1109"/>
    </row>
    <row r="1377" spans="14:20">
      <c r="N1377" s="1380"/>
      <c r="O1377" s="1381"/>
      <c r="P1377" s="1382"/>
      <c r="Q1377" s="1383"/>
      <c r="R1377" s="1384"/>
      <c r="S1377" s="1385"/>
      <c r="T1377" s="1109"/>
    </row>
    <row r="1378" spans="14:20">
      <c r="N1378" s="1380"/>
      <c r="O1378" s="1381"/>
      <c r="P1378" s="1382"/>
      <c r="Q1378" s="1383"/>
      <c r="R1378" s="1384"/>
      <c r="S1378" s="1385"/>
      <c r="T1378" s="1109"/>
    </row>
    <row r="1379" spans="14:20">
      <c r="N1379" s="1380"/>
      <c r="O1379" s="1381"/>
      <c r="P1379" s="1382"/>
      <c r="Q1379" s="1383"/>
      <c r="R1379" s="1384"/>
      <c r="S1379" s="1385"/>
      <c r="T1379" s="1109"/>
    </row>
    <row r="1380" spans="14:20">
      <c r="N1380" s="1380"/>
      <c r="O1380" s="1381"/>
      <c r="P1380" s="1382"/>
      <c r="Q1380" s="1383"/>
      <c r="R1380" s="1384"/>
      <c r="S1380" s="1385"/>
      <c r="T1380" s="1109"/>
    </row>
    <row r="1381" spans="14:20">
      <c r="N1381" s="1380"/>
      <c r="O1381" s="1381"/>
      <c r="P1381" s="1382"/>
      <c r="Q1381" s="1383"/>
      <c r="R1381" s="1384"/>
      <c r="S1381" s="1385"/>
      <c r="T1381" s="1109"/>
    </row>
    <row r="1382" spans="14:20">
      <c r="N1382" s="1380"/>
      <c r="O1382" s="1381"/>
      <c r="P1382" s="1382"/>
      <c r="Q1382" s="1383"/>
      <c r="R1382" s="1384"/>
      <c r="S1382" s="1385"/>
      <c r="T1382" s="1109"/>
    </row>
    <row r="1383" spans="14:20">
      <c r="N1383" s="1380"/>
      <c r="O1383" s="1381"/>
      <c r="P1383" s="1382"/>
      <c r="Q1383" s="1383"/>
      <c r="R1383" s="1384"/>
      <c r="S1383" s="1385"/>
      <c r="T1383" s="1109"/>
    </row>
    <row r="1384" spans="14:20">
      <c r="N1384" s="1380"/>
      <c r="O1384" s="1381"/>
      <c r="P1384" s="1382"/>
      <c r="Q1384" s="1383"/>
      <c r="R1384" s="1384"/>
      <c r="S1384" s="1385"/>
      <c r="T1384" s="1109"/>
    </row>
    <row r="1385" spans="14:20">
      <c r="N1385" s="1380"/>
      <c r="O1385" s="1381"/>
      <c r="P1385" s="1382"/>
      <c r="Q1385" s="1383"/>
      <c r="R1385" s="1384"/>
      <c r="S1385" s="1385"/>
      <c r="T1385" s="1109"/>
    </row>
    <row r="1386" spans="14:20">
      <c r="N1386" s="1380"/>
      <c r="O1386" s="1381"/>
      <c r="P1386" s="1382"/>
      <c r="Q1386" s="1383"/>
      <c r="R1386" s="1384"/>
      <c r="S1386" s="1385"/>
      <c r="T1386" s="1109"/>
    </row>
    <row r="1387" spans="14:20">
      <c r="N1387" s="1380"/>
      <c r="O1387" s="1381"/>
      <c r="P1387" s="1382"/>
      <c r="Q1387" s="1383"/>
      <c r="R1387" s="1384"/>
      <c r="S1387" s="1385"/>
      <c r="T1387" s="1109"/>
    </row>
    <row r="1388" spans="14:20">
      <c r="N1388" s="1380"/>
      <c r="O1388" s="1381"/>
      <c r="P1388" s="1382"/>
      <c r="Q1388" s="1383"/>
      <c r="R1388" s="1384"/>
      <c r="S1388" s="1385"/>
      <c r="T1388" s="1109"/>
    </row>
    <row r="1389" spans="14:20">
      <c r="N1389" s="1380"/>
      <c r="O1389" s="1381"/>
      <c r="P1389" s="1382"/>
      <c r="Q1389" s="1383"/>
      <c r="R1389" s="1384"/>
      <c r="S1389" s="1385"/>
      <c r="T1389" s="1109"/>
    </row>
    <row r="1390" spans="14:20">
      <c r="N1390" s="1380"/>
      <c r="O1390" s="1381"/>
      <c r="P1390" s="1382"/>
      <c r="Q1390" s="1383"/>
      <c r="R1390" s="1384"/>
      <c r="S1390" s="1385"/>
      <c r="T1390" s="1109"/>
    </row>
    <row r="1391" spans="14:20">
      <c r="N1391" s="1380"/>
      <c r="O1391" s="1381"/>
      <c r="P1391" s="1382"/>
      <c r="Q1391" s="1383"/>
      <c r="R1391" s="1384"/>
      <c r="S1391" s="1385"/>
      <c r="T1391" s="1109"/>
    </row>
    <row r="1392" spans="14:20">
      <c r="N1392" s="1380"/>
      <c r="O1392" s="1381"/>
      <c r="P1392" s="1382"/>
      <c r="Q1392" s="1383"/>
      <c r="R1392" s="1384"/>
      <c r="S1392" s="1385"/>
      <c r="T1392" s="1109"/>
    </row>
    <row r="1393" spans="14:20">
      <c r="N1393" s="1380"/>
      <c r="O1393" s="1381"/>
      <c r="P1393" s="1382"/>
      <c r="Q1393" s="1383"/>
      <c r="R1393" s="1384"/>
      <c r="S1393" s="1385"/>
      <c r="T1393" s="1109"/>
    </row>
    <row r="1394" spans="14:20">
      <c r="N1394" s="1380"/>
      <c r="O1394" s="1381"/>
      <c r="P1394" s="1382"/>
      <c r="Q1394" s="1383"/>
      <c r="R1394" s="1384"/>
      <c r="S1394" s="1385"/>
      <c r="T1394" s="1109"/>
    </row>
    <row r="1395" spans="14:20">
      <c r="N1395" s="1380"/>
      <c r="O1395" s="1381"/>
      <c r="P1395" s="1382"/>
      <c r="Q1395" s="1383"/>
      <c r="R1395" s="1384"/>
      <c r="S1395" s="1385"/>
      <c r="T1395" s="1109"/>
    </row>
    <row r="1396" spans="14:20">
      <c r="N1396" s="1380"/>
      <c r="O1396" s="1381"/>
      <c r="P1396" s="1382"/>
      <c r="Q1396" s="1383"/>
      <c r="R1396" s="1384"/>
      <c r="S1396" s="1385"/>
      <c r="T1396" s="1109"/>
    </row>
    <row r="1397" spans="14:20">
      <c r="N1397" s="1380"/>
      <c r="O1397" s="1381"/>
      <c r="P1397" s="1382"/>
      <c r="Q1397" s="1383"/>
      <c r="R1397" s="1384"/>
      <c r="S1397" s="1385"/>
      <c r="T1397" s="1109"/>
    </row>
    <row r="1398" spans="14:20">
      <c r="N1398" s="1380"/>
      <c r="O1398" s="1381"/>
      <c r="P1398" s="1382"/>
      <c r="Q1398" s="1383"/>
      <c r="R1398" s="1384"/>
      <c r="S1398" s="1385"/>
      <c r="T1398" s="1109"/>
    </row>
    <row r="1399" spans="14:20">
      <c r="N1399" s="1380"/>
      <c r="O1399" s="1381"/>
      <c r="P1399" s="1382"/>
      <c r="Q1399" s="1383"/>
      <c r="R1399" s="1384"/>
      <c r="S1399" s="1385"/>
      <c r="T1399" s="1109"/>
    </row>
    <row r="1400" spans="14:20">
      <c r="N1400" s="1380"/>
      <c r="O1400" s="1381"/>
      <c r="P1400" s="1382"/>
      <c r="Q1400" s="1383"/>
      <c r="R1400" s="1384"/>
      <c r="S1400" s="1385"/>
      <c r="T1400" s="1109"/>
    </row>
    <row r="1401" spans="14:20">
      <c r="N1401" s="1380"/>
      <c r="O1401" s="1381"/>
      <c r="P1401" s="1382"/>
      <c r="Q1401" s="1383"/>
      <c r="R1401" s="1384"/>
      <c r="S1401" s="1385"/>
      <c r="T1401" s="1109"/>
    </row>
    <row r="1402" spans="14:20">
      <c r="N1402" s="1380"/>
      <c r="O1402" s="1381"/>
      <c r="P1402" s="1382"/>
      <c r="Q1402" s="1383"/>
      <c r="R1402" s="1384"/>
      <c r="S1402" s="1385"/>
      <c r="T1402" s="1109"/>
    </row>
    <row r="1403" spans="14:20">
      <c r="N1403" s="1380"/>
      <c r="O1403" s="1381"/>
      <c r="P1403" s="1382"/>
      <c r="Q1403" s="1383"/>
      <c r="R1403" s="1384"/>
      <c r="S1403" s="1385"/>
      <c r="T1403" s="1109"/>
    </row>
    <row r="1404" spans="14:20">
      <c r="N1404" s="1380"/>
      <c r="O1404" s="1381"/>
      <c r="P1404" s="1382"/>
      <c r="Q1404" s="1383"/>
      <c r="R1404" s="1384"/>
      <c r="S1404" s="1385"/>
      <c r="T1404" s="1109"/>
    </row>
    <row r="1405" spans="14:20">
      <c r="N1405" s="1380"/>
      <c r="O1405" s="1381"/>
      <c r="P1405" s="1382"/>
      <c r="Q1405" s="1383"/>
      <c r="R1405" s="1384"/>
      <c r="S1405" s="1385"/>
      <c r="T1405" s="1109"/>
    </row>
    <row r="1406" spans="14:20">
      <c r="N1406" s="1380"/>
      <c r="O1406" s="1381"/>
      <c r="P1406" s="1382"/>
      <c r="Q1406" s="1383"/>
      <c r="R1406" s="1384"/>
      <c r="S1406" s="1385"/>
      <c r="T1406" s="1109"/>
    </row>
    <row r="1407" spans="14:20">
      <c r="N1407" s="1380"/>
      <c r="O1407" s="1381"/>
      <c r="P1407" s="1382"/>
      <c r="Q1407" s="1383"/>
      <c r="R1407" s="1384"/>
      <c r="S1407" s="1385"/>
      <c r="T1407" s="1109"/>
    </row>
    <row r="1408" spans="14:20">
      <c r="N1408" s="1380"/>
      <c r="O1408" s="1381"/>
      <c r="P1408" s="1382"/>
      <c r="Q1408" s="1383"/>
      <c r="R1408" s="1384"/>
      <c r="S1408" s="1385"/>
      <c r="T1408" s="1109"/>
    </row>
    <row r="1409" spans="14:20">
      <c r="N1409" s="1380"/>
      <c r="O1409" s="1381"/>
      <c r="P1409" s="1382"/>
      <c r="Q1409" s="1383"/>
      <c r="R1409" s="1384"/>
      <c r="S1409" s="1385"/>
      <c r="T1409" s="1109"/>
    </row>
    <row r="1410" spans="14:20">
      <c r="N1410" s="1380"/>
      <c r="O1410" s="1381"/>
      <c r="P1410" s="1382"/>
      <c r="Q1410" s="1383"/>
      <c r="R1410" s="1384"/>
      <c r="S1410" s="1385"/>
      <c r="T1410" s="1109"/>
    </row>
    <row r="1411" spans="14:20">
      <c r="N1411" s="1380"/>
      <c r="O1411" s="1381"/>
      <c r="P1411" s="1382"/>
      <c r="Q1411" s="1383"/>
      <c r="R1411" s="1384"/>
      <c r="S1411" s="1385"/>
      <c r="T1411" s="1109"/>
    </row>
    <row r="1412" spans="14:20">
      <c r="N1412" s="1380"/>
      <c r="O1412" s="1381"/>
      <c r="P1412" s="1382"/>
      <c r="Q1412" s="1383"/>
      <c r="R1412" s="1384"/>
      <c r="S1412" s="1385"/>
      <c r="T1412" s="1109"/>
    </row>
    <row r="1413" spans="14:20">
      <c r="N1413" s="1380"/>
      <c r="O1413" s="1381"/>
      <c r="P1413" s="1382"/>
      <c r="Q1413" s="1383"/>
      <c r="R1413" s="1384"/>
      <c r="S1413" s="1385"/>
      <c r="T1413" s="1109"/>
    </row>
    <row r="1414" spans="14:20">
      <c r="N1414" s="1380"/>
      <c r="O1414" s="1381"/>
      <c r="P1414" s="1382"/>
      <c r="Q1414" s="1383"/>
      <c r="R1414" s="1384"/>
      <c r="S1414" s="1385"/>
      <c r="T1414" s="1109"/>
    </row>
    <row r="1415" spans="14:20">
      <c r="N1415" s="1380"/>
      <c r="O1415" s="1381"/>
      <c r="P1415" s="1382"/>
      <c r="Q1415" s="1383"/>
      <c r="R1415" s="1384"/>
      <c r="S1415" s="1385"/>
      <c r="T1415" s="1109"/>
    </row>
    <row r="1416" spans="14:20">
      <c r="N1416" s="1380"/>
      <c r="O1416" s="1381"/>
      <c r="P1416" s="1382"/>
      <c r="Q1416" s="1383"/>
      <c r="R1416" s="1384"/>
      <c r="S1416" s="1385"/>
      <c r="T1416" s="1109"/>
    </row>
    <row r="1417" spans="14:20">
      <c r="N1417" s="1380"/>
      <c r="O1417" s="1381"/>
      <c r="P1417" s="1382"/>
      <c r="Q1417" s="1383"/>
      <c r="R1417" s="1384"/>
      <c r="S1417" s="1385"/>
      <c r="T1417" s="1109"/>
    </row>
    <row r="1418" spans="14:20">
      <c r="N1418" s="1380"/>
      <c r="O1418" s="1381"/>
      <c r="P1418" s="1382"/>
      <c r="Q1418" s="1383"/>
      <c r="R1418" s="1384"/>
      <c r="S1418" s="1385"/>
      <c r="T1418" s="1109"/>
    </row>
    <row r="1419" spans="14:20">
      <c r="N1419" s="1380"/>
      <c r="O1419" s="1381"/>
      <c r="P1419" s="1382"/>
      <c r="Q1419" s="1383"/>
      <c r="R1419" s="1384"/>
      <c r="S1419" s="1385"/>
      <c r="T1419" s="1109"/>
    </row>
    <row r="1420" spans="14:20">
      <c r="N1420" s="1380"/>
      <c r="O1420" s="1381"/>
      <c r="P1420" s="1382"/>
      <c r="Q1420" s="1383"/>
      <c r="R1420" s="1384"/>
      <c r="S1420" s="1385"/>
      <c r="T1420" s="1109"/>
    </row>
    <row r="1421" spans="14:20">
      <c r="N1421" s="1380"/>
      <c r="O1421" s="1381"/>
      <c r="P1421" s="1382"/>
      <c r="Q1421" s="1383"/>
      <c r="R1421" s="1384"/>
      <c r="S1421" s="1385"/>
      <c r="T1421" s="1109"/>
    </row>
    <row r="1422" spans="14:20">
      <c r="N1422" s="1380"/>
      <c r="O1422" s="1381"/>
      <c r="P1422" s="1382"/>
      <c r="Q1422" s="1383"/>
      <c r="R1422" s="1384"/>
      <c r="S1422" s="1385"/>
      <c r="T1422" s="1109"/>
    </row>
    <row r="1423" spans="14:20">
      <c r="N1423" s="1380"/>
      <c r="O1423" s="1381"/>
      <c r="P1423" s="1382"/>
      <c r="Q1423" s="1383"/>
      <c r="R1423" s="1384"/>
      <c r="S1423" s="1385"/>
      <c r="T1423" s="1109"/>
    </row>
    <row r="1424" spans="14:20">
      <c r="N1424" s="1380"/>
      <c r="O1424" s="1381"/>
      <c r="P1424" s="1382"/>
      <c r="Q1424" s="1383"/>
      <c r="R1424" s="1384"/>
      <c r="S1424" s="1385"/>
      <c r="T1424" s="1109"/>
    </row>
    <row r="1425" spans="14:20">
      <c r="N1425" s="1380"/>
      <c r="O1425" s="1381"/>
      <c r="P1425" s="1382"/>
      <c r="Q1425" s="1383"/>
      <c r="R1425" s="1384"/>
      <c r="S1425" s="1385"/>
      <c r="T1425" s="1109"/>
    </row>
    <row r="1426" spans="14:20">
      <c r="N1426" s="1380"/>
      <c r="O1426" s="1381"/>
      <c r="P1426" s="1382"/>
      <c r="Q1426" s="1383"/>
      <c r="R1426" s="1384"/>
      <c r="S1426" s="1385"/>
      <c r="T1426" s="1109"/>
    </row>
    <row r="1427" spans="14:20">
      <c r="N1427" s="1380"/>
      <c r="O1427" s="1381"/>
      <c r="P1427" s="1382"/>
      <c r="Q1427" s="1383"/>
      <c r="R1427" s="1384"/>
      <c r="S1427" s="1385"/>
      <c r="T1427" s="1109"/>
    </row>
    <row r="1428" spans="14:20">
      <c r="N1428" s="1380"/>
      <c r="O1428" s="1381"/>
      <c r="P1428" s="1382"/>
      <c r="Q1428" s="1383"/>
      <c r="R1428" s="1384"/>
      <c r="S1428" s="1385"/>
      <c r="T1428" s="1109"/>
    </row>
    <row r="1429" spans="14:20">
      <c r="N1429" s="1380"/>
      <c r="O1429" s="1381"/>
      <c r="P1429" s="1382"/>
      <c r="Q1429" s="1383"/>
      <c r="R1429" s="1384"/>
      <c r="S1429" s="1385"/>
      <c r="T1429" s="1109"/>
    </row>
    <row r="1430" spans="14:20">
      <c r="N1430" s="1380"/>
      <c r="O1430" s="1381"/>
      <c r="P1430" s="1382"/>
      <c r="Q1430" s="1383"/>
      <c r="R1430" s="1384"/>
      <c r="S1430" s="1385"/>
      <c r="T1430" s="1109"/>
    </row>
    <row r="1431" spans="14:20">
      <c r="N1431" s="1380"/>
      <c r="O1431" s="1381"/>
      <c r="P1431" s="1382"/>
      <c r="Q1431" s="1383"/>
      <c r="R1431" s="1384"/>
      <c r="S1431" s="1385"/>
      <c r="T1431" s="1109"/>
    </row>
    <row r="1432" spans="14:20">
      <c r="N1432" s="1380"/>
      <c r="O1432" s="1381"/>
      <c r="P1432" s="1382"/>
      <c r="Q1432" s="1383"/>
      <c r="R1432" s="1384"/>
      <c r="S1432" s="1385"/>
      <c r="T1432" s="1109"/>
    </row>
    <row r="1433" spans="14:20">
      <c r="N1433" s="1380"/>
      <c r="O1433" s="1381"/>
      <c r="P1433" s="1382"/>
      <c r="Q1433" s="1383"/>
      <c r="R1433" s="1384"/>
      <c r="S1433" s="1385"/>
      <c r="T1433" s="1109"/>
    </row>
    <row r="1434" spans="14:20">
      <c r="N1434" s="1380"/>
      <c r="O1434" s="1381"/>
      <c r="P1434" s="1382"/>
      <c r="Q1434" s="1383"/>
      <c r="R1434" s="1384"/>
      <c r="S1434" s="1385"/>
      <c r="T1434" s="1109"/>
    </row>
    <row r="1435" spans="14:20">
      <c r="N1435" s="1380"/>
      <c r="O1435" s="1381"/>
      <c r="P1435" s="1382"/>
      <c r="Q1435" s="1383"/>
      <c r="R1435" s="1384"/>
      <c r="S1435" s="1385"/>
      <c r="T1435" s="1109"/>
    </row>
    <row r="1436" spans="14:20">
      <c r="N1436" s="1380"/>
      <c r="O1436" s="1381"/>
      <c r="P1436" s="1382"/>
      <c r="Q1436" s="1383"/>
      <c r="R1436" s="1384"/>
      <c r="S1436" s="1385"/>
      <c r="T1436" s="1109"/>
    </row>
    <row r="1437" spans="14:20">
      <c r="N1437" s="1380"/>
      <c r="O1437" s="1381"/>
      <c r="P1437" s="1382"/>
      <c r="Q1437" s="1383"/>
      <c r="R1437" s="1384"/>
      <c r="S1437" s="1385"/>
      <c r="T1437" s="1109"/>
    </row>
    <row r="1438" spans="14:20">
      <c r="N1438" s="1380"/>
      <c r="O1438" s="1381"/>
      <c r="P1438" s="1382"/>
      <c r="Q1438" s="1383"/>
      <c r="R1438" s="1384"/>
      <c r="S1438" s="1385"/>
      <c r="T1438" s="1109"/>
    </row>
    <row r="1439" spans="14:20">
      <c r="N1439" s="1380"/>
      <c r="O1439" s="1381"/>
      <c r="P1439" s="1382"/>
      <c r="Q1439" s="1383"/>
      <c r="R1439" s="1384"/>
      <c r="S1439" s="1385"/>
      <c r="T1439" s="1109"/>
    </row>
    <row r="1440" spans="14:20">
      <c r="N1440" s="1380"/>
      <c r="O1440" s="1381"/>
      <c r="P1440" s="1382"/>
      <c r="Q1440" s="1383"/>
      <c r="R1440" s="1384"/>
      <c r="S1440" s="1385"/>
      <c r="T1440" s="1109"/>
    </row>
    <row r="1441" spans="14:20">
      <c r="N1441" s="1380"/>
      <c r="O1441" s="1381"/>
      <c r="P1441" s="1382"/>
      <c r="Q1441" s="1383"/>
      <c r="R1441" s="1384"/>
      <c r="S1441" s="1385"/>
      <c r="T1441" s="1109"/>
    </row>
    <row r="1442" spans="14:20">
      <c r="N1442" s="1380"/>
      <c r="O1442" s="1381"/>
      <c r="P1442" s="1382"/>
      <c r="Q1442" s="1383"/>
      <c r="R1442" s="1384"/>
      <c r="S1442" s="1385"/>
      <c r="T1442" s="1109"/>
    </row>
    <row r="1443" spans="14:20">
      <c r="N1443" s="1380"/>
      <c r="O1443" s="1381"/>
      <c r="P1443" s="1382"/>
      <c r="Q1443" s="1383"/>
      <c r="R1443" s="1384"/>
      <c r="S1443" s="1385"/>
      <c r="T1443" s="1109"/>
    </row>
    <row r="1444" spans="14:20">
      <c r="N1444" s="1380"/>
      <c r="O1444" s="1381"/>
      <c r="P1444" s="1382"/>
      <c r="Q1444" s="1383"/>
      <c r="R1444" s="1384"/>
      <c r="S1444" s="1385"/>
      <c r="T1444" s="1109"/>
    </row>
    <row r="1445" spans="14:20">
      <c r="N1445" s="1380"/>
      <c r="O1445" s="1381"/>
      <c r="P1445" s="1382"/>
      <c r="Q1445" s="1383"/>
      <c r="R1445" s="1384"/>
      <c r="S1445" s="1385"/>
      <c r="T1445" s="1109"/>
    </row>
    <row r="1446" spans="14:20">
      <c r="N1446" s="1380"/>
      <c r="O1446" s="1381"/>
      <c r="P1446" s="1382"/>
      <c r="Q1446" s="1383"/>
      <c r="R1446" s="1384"/>
      <c r="S1446" s="1385"/>
      <c r="T1446" s="1109"/>
    </row>
    <row r="1447" spans="14:20">
      <c r="N1447" s="1380"/>
      <c r="O1447" s="1381"/>
      <c r="P1447" s="1382"/>
      <c r="Q1447" s="1383"/>
      <c r="R1447" s="1384"/>
      <c r="S1447" s="1385"/>
      <c r="T1447" s="1109"/>
    </row>
    <row r="1448" spans="14:20">
      <c r="N1448" s="1380"/>
      <c r="O1448" s="1381"/>
      <c r="P1448" s="1382"/>
      <c r="Q1448" s="1383"/>
      <c r="R1448" s="1384"/>
      <c r="S1448" s="1385"/>
      <c r="T1448" s="1109"/>
    </row>
    <row r="1449" spans="14:20">
      <c r="N1449" s="1380"/>
      <c r="O1449" s="1381"/>
      <c r="P1449" s="1382"/>
      <c r="Q1449" s="1383"/>
      <c r="R1449" s="1384"/>
      <c r="S1449" s="1385"/>
      <c r="T1449" s="1109"/>
    </row>
    <row r="1450" spans="14:20">
      <c r="N1450" s="1380"/>
      <c r="O1450" s="1381"/>
      <c r="P1450" s="1382"/>
      <c r="Q1450" s="1383"/>
      <c r="R1450" s="1384"/>
      <c r="S1450" s="1385"/>
      <c r="T1450" s="1109"/>
    </row>
    <row r="1451" spans="14:20">
      <c r="N1451" s="1380"/>
      <c r="O1451" s="1381"/>
      <c r="P1451" s="1382"/>
      <c r="Q1451" s="1383"/>
      <c r="R1451" s="1384"/>
      <c r="S1451" s="1385"/>
      <c r="T1451" s="1109"/>
    </row>
    <row r="1452" spans="14:20">
      <c r="N1452" s="1380"/>
      <c r="O1452" s="1381"/>
      <c r="P1452" s="1382"/>
      <c r="Q1452" s="1383"/>
      <c r="R1452" s="1384"/>
      <c r="S1452" s="1385"/>
      <c r="T1452" s="1109"/>
    </row>
    <row r="1453" spans="14:20">
      <c r="N1453" s="1380"/>
      <c r="O1453" s="1381"/>
      <c r="P1453" s="1382"/>
      <c r="Q1453" s="1383"/>
      <c r="R1453" s="1384"/>
      <c r="S1453" s="1385"/>
      <c r="T1453" s="1109"/>
    </row>
    <row r="1454" spans="14:20">
      <c r="N1454" s="1380"/>
      <c r="O1454" s="1381"/>
      <c r="P1454" s="1382"/>
      <c r="Q1454" s="1383"/>
      <c r="R1454" s="1384"/>
      <c r="S1454" s="1385"/>
      <c r="T1454" s="1109"/>
    </row>
    <row r="1455" spans="14:20">
      <c r="N1455" s="1380"/>
      <c r="O1455" s="1381"/>
      <c r="P1455" s="1382"/>
      <c r="Q1455" s="1383"/>
      <c r="R1455" s="1384"/>
      <c r="S1455" s="1385"/>
      <c r="T1455" s="1109"/>
    </row>
    <row r="1456" spans="14:20">
      <c r="N1456" s="1380"/>
      <c r="O1456" s="1381"/>
      <c r="P1456" s="1382"/>
      <c r="Q1456" s="1383"/>
      <c r="R1456" s="1384"/>
      <c r="S1456" s="1385"/>
      <c r="T1456" s="1109"/>
    </row>
    <row r="1457" spans="14:20">
      <c r="N1457" s="1380"/>
      <c r="O1457" s="1381"/>
      <c r="P1457" s="1382"/>
      <c r="Q1457" s="1383"/>
      <c r="R1457" s="1384"/>
      <c r="S1457" s="1385"/>
      <c r="T1457" s="1109"/>
    </row>
    <row r="1458" spans="14:20">
      <c r="N1458" s="1380"/>
      <c r="O1458" s="1381"/>
      <c r="P1458" s="1382"/>
      <c r="Q1458" s="1383"/>
      <c r="R1458" s="1384"/>
      <c r="S1458" s="1385"/>
      <c r="T1458" s="1109"/>
    </row>
    <row r="1459" spans="14:20">
      <c r="N1459" s="1380"/>
      <c r="O1459" s="1381"/>
      <c r="P1459" s="1382"/>
      <c r="Q1459" s="1383"/>
      <c r="R1459" s="1384"/>
      <c r="S1459" s="1385"/>
      <c r="T1459" s="1109"/>
    </row>
    <row r="1460" spans="14:20">
      <c r="N1460" s="1380"/>
      <c r="O1460" s="1381"/>
      <c r="P1460" s="1382"/>
      <c r="Q1460" s="1383"/>
      <c r="R1460" s="1384"/>
      <c r="S1460" s="1385"/>
      <c r="T1460" s="1109"/>
    </row>
    <row r="1461" spans="14:20">
      <c r="N1461" s="1380"/>
      <c r="O1461" s="1381"/>
      <c r="P1461" s="1382"/>
      <c r="Q1461" s="1383"/>
      <c r="R1461" s="1384"/>
      <c r="S1461" s="1385"/>
      <c r="T1461" s="1109"/>
    </row>
    <row r="1462" spans="14:20">
      <c r="N1462" s="1380"/>
      <c r="O1462" s="1381"/>
      <c r="P1462" s="1382"/>
      <c r="Q1462" s="1383"/>
      <c r="R1462" s="1384"/>
      <c r="S1462" s="1385"/>
      <c r="T1462" s="1109"/>
    </row>
    <row r="1463" spans="14:20">
      <c r="N1463" s="1380"/>
      <c r="O1463" s="1381"/>
      <c r="P1463" s="1382"/>
      <c r="Q1463" s="1383"/>
      <c r="R1463" s="1384"/>
      <c r="S1463" s="1385"/>
      <c r="T1463" s="1109"/>
    </row>
    <row r="1464" spans="14:20">
      <c r="N1464" s="1380"/>
      <c r="O1464" s="1381"/>
      <c r="P1464" s="1382"/>
      <c r="Q1464" s="1383"/>
      <c r="R1464" s="1384"/>
      <c r="S1464" s="1385"/>
      <c r="T1464" s="1109"/>
    </row>
    <row r="1465" spans="14:20">
      <c r="N1465" s="1380"/>
      <c r="O1465" s="1381"/>
      <c r="P1465" s="1382"/>
      <c r="Q1465" s="1383"/>
      <c r="R1465" s="1384"/>
      <c r="S1465" s="1385"/>
      <c r="T1465" s="1109"/>
    </row>
    <row r="1466" spans="14:20">
      <c r="N1466" s="1380"/>
      <c r="O1466" s="1381"/>
      <c r="P1466" s="1382"/>
      <c r="Q1466" s="1383"/>
      <c r="R1466" s="1384"/>
      <c r="S1466" s="1385"/>
      <c r="T1466" s="1109"/>
    </row>
    <row r="1467" spans="14:20">
      <c r="N1467" s="1380"/>
      <c r="O1467" s="1381"/>
      <c r="P1467" s="1382"/>
      <c r="Q1467" s="1383"/>
      <c r="R1467" s="1384"/>
      <c r="S1467" s="1385"/>
      <c r="T1467" s="1109"/>
    </row>
    <row r="1468" spans="14:20">
      <c r="N1468" s="1380"/>
      <c r="O1468" s="1381"/>
      <c r="P1468" s="1382"/>
      <c r="Q1468" s="1383"/>
      <c r="R1468" s="1384"/>
      <c r="S1468" s="1385"/>
      <c r="T1468" s="1109"/>
    </row>
    <row r="1469" spans="14:20">
      <c r="N1469" s="1380"/>
      <c r="O1469" s="1381"/>
      <c r="P1469" s="1382"/>
      <c r="Q1469" s="1383"/>
      <c r="R1469" s="1384"/>
      <c r="S1469" s="1385"/>
      <c r="T1469" s="1109"/>
    </row>
    <row r="1470" spans="14:20">
      <c r="N1470" s="1380"/>
      <c r="O1470" s="1381"/>
      <c r="P1470" s="1382"/>
      <c r="Q1470" s="1383"/>
      <c r="R1470" s="1384"/>
      <c r="S1470" s="1385"/>
      <c r="T1470" s="1109"/>
    </row>
    <row r="1471" spans="14:20">
      <c r="N1471" s="1380"/>
      <c r="O1471" s="1381"/>
      <c r="P1471" s="1382"/>
      <c r="Q1471" s="1383"/>
      <c r="R1471" s="1384"/>
      <c r="S1471" s="1385"/>
      <c r="T1471" s="1109"/>
    </row>
    <row r="1472" spans="14:20">
      <c r="N1472" s="1380"/>
      <c r="O1472" s="1381"/>
      <c r="P1472" s="1382"/>
      <c r="Q1472" s="1383"/>
      <c r="R1472" s="1384"/>
      <c r="S1472" s="1385"/>
      <c r="T1472" s="1109"/>
    </row>
    <row r="1473" spans="14:20">
      <c r="N1473" s="1380"/>
      <c r="O1473" s="1381"/>
      <c r="P1473" s="1382"/>
      <c r="Q1473" s="1383"/>
      <c r="R1473" s="1384"/>
      <c r="S1473" s="1385"/>
      <c r="T1473" s="1109"/>
    </row>
    <row r="1474" spans="14:20">
      <c r="N1474" s="1380"/>
      <c r="O1474" s="1381"/>
      <c r="P1474" s="1382"/>
      <c r="Q1474" s="1383"/>
      <c r="R1474" s="1384"/>
      <c r="S1474" s="1385"/>
      <c r="T1474" s="1109"/>
    </row>
    <row r="1475" spans="14:20">
      <c r="N1475" s="1380"/>
      <c r="O1475" s="1381"/>
      <c r="P1475" s="1382"/>
      <c r="Q1475" s="1383"/>
      <c r="R1475" s="1384"/>
      <c r="S1475" s="1385"/>
      <c r="T1475" s="1109"/>
    </row>
    <row r="1476" spans="14:20">
      <c r="N1476" s="1380"/>
      <c r="O1476" s="1381"/>
      <c r="P1476" s="1382"/>
      <c r="Q1476" s="1383"/>
      <c r="R1476" s="1384"/>
      <c r="S1476" s="1385"/>
      <c r="T1476" s="1109"/>
    </row>
    <row r="1477" spans="14:20">
      <c r="N1477" s="1380"/>
      <c r="O1477" s="1381"/>
      <c r="P1477" s="1382"/>
      <c r="Q1477" s="1383"/>
      <c r="R1477" s="1384"/>
      <c r="S1477" s="1385"/>
      <c r="T1477" s="1109"/>
    </row>
    <row r="1478" spans="14:20">
      <c r="N1478" s="1380"/>
      <c r="O1478" s="1381"/>
      <c r="P1478" s="1382"/>
      <c r="Q1478" s="1383"/>
      <c r="R1478" s="1384"/>
      <c r="S1478" s="1385"/>
      <c r="T1478" s="1109"/>
    </row>
    <row r="1479" spans="14:20">
      <c r="N1479" s="1380"/>
      <c r="O1479" s="1381"/>
      <c r="P1479" s="1382"/>
      <c r="Q1479" s="1383"/>
      <c r="R1479" s="1384"/>
      <c r="S1479" s="1385"/>
      <c r="T1479" s="1109"/>
    </row>
    <row r="1480" spans="14:20">
      <c r="N1480" s="1380"/>
      <c r="O1480" s="1381"/>
      <c r="P1480" s="1382"/>
      <c r="Q1480" s="1383"/>
      <c r="R1480" s="1384"/>
      <c r="S1480" s="1385"/>
      <c r="T1480" s="1109"/>
    </row>
    <row r="1481" spans="14:20">
      <c r="N1481" s="1380"/>
      <c r="O1481" s="1381"/>
      <c r="P1481" s="1382"/>
      <c r="Q1481" s="1383"/>
      <c r="R1481" s="1384"/>
      <c r="S1481" s="1385"/>
      <c r="T1481" s="1109"/>
    </row>
    <row r="1482" spans="14:20">
      <c r="N1482" s="1380"/>
      <c r="O1482" s="1381"/>
      <c r="P1482" s="1382"/>
      <c r="Q1482" s="1383"/>
      <c r="R1482" s="1384"/>
      <c r="S1482" s="1385"/>
      <c r="T1482" s="1109"/>
    </row>
    <row r="1483" spans="14:20">
      <c r="N1483" s="1380"/>
      <c r="O1483" s="1381"/>
      <c r="P1483" s="1382"/>
      <c r="Q1483" s="1383"/>
      <c r="R1483" s="1384"/>
      <c r="S1483" s="1385"/>
      <c r="T1483" s="1109"/>
    </row>
    <row r="1484" spans="14:20">
      <c r="N1484" s="1380"/>
      <c r="O1484" s="1381"/>
      <c r="P1484" s="1382"/>
      <c r="Q1484" s="1383"/>
      <c r="R1484" s="1384"/>
      <c r="S1484" s="1385"/>
      <c r="T1484" s="1109"/>
    </row>
    <row r="1485" spans="14:20">
      <c r="N1485" s="1380"/>
      <c r="O1485" s="1381"/>
      <c r="P1485" s="1382"/>
      <c r="Q1485" s="1383"/>
      <c r="R1485" s="1384"/>
      <c r="S1485" s="1385"/>
      <c r="T1485" s="1109"/>
    </row>
    <row r="1486" spans="14:20">
      <c r="N1486" s="1380"/>
      <c r="O1486" s="1381"/>
      <c r="P1486" s="1382"/>
      <c r="Q1486" s="1383"/>
      <c r="R1486" s="1384"/>
      <c r="S1486" s="1385"/>
      <c r="T1486" s="1109"/>
    </row>
    <row r="1487" spans="14:20">
      <c r="N1487" s="1380"/>
      <c r="O1487" s="1381"/>
      <c r="P1487" s="1382"/>
      <c r="Q1487" s="1383"/>
      <c r="R1487" s="1384"/>
      <c r="S1487" s="1385"/>
      <c r="T1487" s="1109"/>
    </row>
    <row r="1488" spans="14:20">
      <c r="N1488" s="1380"/>
      <c r="O1488" s="1381"/>
      <c r="P1488" s="1382"/>
      <c r="Q1488" s="1383"/>
      <c r="R1488" s="1384"/>
      <c r="S1488" s="1385"/>
      <c r="T1488" s="1109"/>
    </row>
    <row r="1489" spans="14:20">
      <c r="N1489" s="1380"/>
      <c r="O1489" s="1381"/>
      <c r="P1489" s="1382"/>
      <c r="Q1489" s="1383"/>
      <c r="R1489" s="1384"/>
      <c r="S1489" s="1385"/>
      <c r="T1489" s="1109"/>
    </row>
    <row r="1490" spans="14:20">
      <c r="N1490" s="1380"/>
      <c r="O1490" s="1381"/>
      <c r="P1490" s="1382"/>
      <c r="Q1490" s="1383"/>
      <c r="R1490" s="1384"/>
      <c r="S1490" s="1385"/>
      <c r="T1490" s="1109"/>
    </row>
    <row r="1491" spans="14:20">
      <c r="N1491" s="1380"/>
      <c r="O1491" s="1381"/>
      <c r="P1491" s="1382"/>
      <c r="Q1491" s="1383"/>
      <c r="R1491" s="1384"/>
      <c r="S1491" s="1385"/>
      <c r="T1491" s="1109"/>
    </row>
    <row r="1492" spans="14:20">
      <c r="N1492" s="1380"/>
      <c r="O1492" s="1381"/>
      <c r="P1492" s="1382"/>
      <c r="Q1492" s="1383"/>
      <c r="R1492" s="1384"/>
      <c r="S1492" s="1385"/>
      <c r="T1492" s="1109"/>
    </row>
    <row r="1493" spans="14:20">
      <c r="N1493" s="1380"/>
      <c r="O1493" s="1381"/>
      <c r="P1493" s="1382"/>
      <c r="Q1493" s="1383"/>
      <c r="R1493" s="1384"/>
      <c r="S1493" s="1385"/>
      <c r="T1493" s="1109"/>
    </row>
    <row r="1494" spans="14:20">
      <c r="N1494" s="1380"/>
      <c r="O1494" s="1381"/>
      <c r="P1494" s="1382"/>
      <c r="Q1494" s="1383"/>
      <c r="R1494" s="1384"/>
      <c r="S1494" s="1385"/>
      <c r="T1494" s="1109"/>
    </row>
    <row r="1495" spans="14:20">
      <c r="N1495" s="1380"/>
      <c r="O1495" s="1381"/>
      <c r="P1495" s="1382"/>
      <c r="Q1495" s="1383"/>
      <c r="R1495" s="1384"/>
      <c r="S1495" s="1385"/>
      <c r="T1495" s="1109"/>
    </row>
    <row r="1496" spans="14:20">
      <c r="N1496" s="1380"/>
      <c r="O1496" s="1381"/>
      <c r="P1496" s="1382"/>
      <c r="Q1496" s="1383"/>
      <c r="R1496" s="1384"/>
      <c r="S1496" s="1385"/>
      <c r="T1496" s="1109"/>
    </row>
    <row r="1497" spans="14:20">
      <c r="N1497" s="1380"/>
      <c r="O1497" s="1381"/>
      <c r="P1497" s="1382"/>
      <c r="Q1497" s="1383"/>
      <c r="R1497" s="1384"/>
      <c r="S1497" s="1385"/>
      <c r="T1497" s="1109"/>
    </row>
    <row r="1498" spans="14:20">
      <c r="N1498" s="1380"/>
      <c r="O1498" s="1381"/>
      <c r="P1498" s="1382"/>
      <c r="Q1498" s="1383"/>
      <c r="R1498" s="1384"/>
      <c r="S1498" s="1385"/>
      <c r="T1498" s="1109"/>
    </row>
    <row r="1499" spans="14:20">
      <c r="N1499" s="1380"/>
      <c r="O1499" s="1381"/>
      <c r="P1499" s="1382"/>
      <c r="Q1499" s="1383"/>
      <c r="R1499" s="1384"/>
      <c r="S1499" s="1385"/>
      <c r="T1499" s="1109"/>
    </row>
    <row r="1500" spans="14:20">
      <c r="N1500" s="1380"/>
      <c r="O1500" s="1381"/>
      <c r="P1500" s="1382"/>
      <c r="Q1500" s="1383"/>
      <c r="R1500" s="1384"/>
      <c r="S1500" s="1385"/>
      <c r="T1500" s="1109"/>
    </row>
    <row r="1501" spans="14:20">
      <c r="N1501" s="1380"/>
      <c r="O1501" s="1381"/>
      <c r="P1501" s="1382"/>
      <c r="Q1501" s="1383"/>
      <c r="R1501" s="1384"/>
      <c r="S1501" s="1385"/>
      <c r="T1501" s="1109"/>
    </row>
    <row r="1502" spans="14:20">
      <c r="N1502" s="1380"/>
      <c r="O1502" s="1381"/>
      <c r="P1502" s="1382"/>
      <c r="Q1502" s="1383"/>
      <c r="R1502" s="1384"/>
      <c r="S1502" s="1385"/>
      <c r="T1502" s="1109"/>
    </row>
    <row r="1503" spans="14:20">
      <c r="N1503" s="1380"/>
      <c r="O1503" s="1381"/>
      <c r="P1503" s="1382"/>
      <c r="Q1503" s="1383"/>
      <c r="R1503" s="1384"/>
      <c r="S1503" s="1385"/>
      <c r="T1503" s="1109"/>
    </row>
    <row r="1504" spans="14:20">
      <c r="N1504" s="1380"/>
      <c r="O1504" s="1381"/>
      <c r="P1504" s="1382"/>
      <c r="Q1504" s="1383"/>
      <c r="R1504" s="1384"/>
      <c r="S1504" s="1385"/>
      <c r="T1504" s="1109"/>
    </row>
    <row r="1505" spans="14:20">
      <c r="N1505" s="1380"/>
      <c r="O1505" s="1381"/>
      <c r="P1505" s="1382"/>
      <c r="Q1505" s="1383"/>
      <c r="R1505" s="1384"/>
      <c r="S1505" s="1385"/>
      <c r="T1505" s="1109"/>
    </row>
    <row r="1506" spans="14:20">
      <c r="N1506" s="1380"/>
      <c r="O1506" s="1381"/>
      <c r="P1506" s="1382"/>
      <c r="Q1506" s="1383"/>
      <c r="R1506" s="1384"/>
      <c r="S1506" s="1385"/>
      <c r="T1506" s="1109"/>
    </row>
    <row r="1507" spans="14:20">
      <c r="N1507" s="1380"/>
      <c r="O1507" s="1381"/>
      <c r="P1507" s="1382"/>
      <c r="Q1507" s="1383"/>
      <c r="R1507" s="1384"/>
      <c r="S1507" s="1385"/>
      <c r="T1507" s="1109"/>
    </row>
    <row r="1508" spans="14:20">
      <c r="N1508" s="1380"/>
      <c r="O1508" s="1381"/>
      <c r="P1508" s="1382"/>
      <c r="Q1508" s="1383"/>
      <c r="R1508" s="1384"/>
      <c r="S1508" s="1385"/>
      <c r="T1508" s="1109"/>
    </row>
    <row r="1509" spans="14:20">
      <c r="N1509" s="1380"/>
      <c r="O1509" s="1381"/>
      <c r="P1509" s="1382"/>
      <c r="Q1509" s="1383"/>
      <c r="R1509" s="1384"/>
      <c r="S1509" s="1385"/>
      <c r="T1509" s="1109"/>
    </row>
    <row r="1510" spans="14:20">
      <c r="N1510" s="1380"/>
      <c r="O1510" s="1381"/>
      <c r="P1510" s="1382"/>
      <c r="Q1510" s="1383"/>
      <c r="R1510" s="1384"/>
      <c r="S1510" s="1385"/>
      <c r="T1510" s="1109"/>
    </row>
    <row r="1511" spans="14:20">
      <c r="N1511" s="1380"/>
      <c r="O1511" s="1381"/>
      <c r="P1511" s="1382"/>
      <c r="Q1511" s="1383"/>
      <c r="R1511" s="1384"/>
      <c r="S1511" s="1385"/>
      <c r="T1511" s="1109"/>
    </row>
    <row r="1512" spans="14:20">
      <c r="N1512" s="1380"/>
      <c r="O1512" s="1381"/>
      <c r="P1512" s="1382"/>
      <c r="Q1512" s="1383"/>
      <c r="R1512" s="1384"/>
      <c r="S1512" s="1385"/>
      <c r="T1512" s="1109"/>
    </row>
    <row r="1513" spans="14:20">
      <c r="N1513" s="1380"/>
      <c r="O1513" s="1381"/>
      <c r="P1513" s="1382"/>
      <c r="Q1513" s="1383"/>
      <c r="R1513" s="1384"/>
      <c r="S1513" s="1385"/>
      <c r="T1513" s="1109"/>
    </row>
    <row r="1514" spans="14:20">
      <c r="N1514" s="1380"/>
      <c r="O1514" s="1381"/>
      <c r="P1514" s="1382"/>
      <c r="Q1514" s="1383"/>
      <c r="R1514" s="1384"/>
      <c r="S1514" s="1385"/>
      <c r="T1514" s="1109"/>
    </row>
    <row r="1515" spans="14:20">
      <c r="N1515" s="1380"/>
      <c r="O1515" s="1381"/>
      <c r="P1515" s="1382"/>
      <c r="Q1515" s="1383"/>
      <c r="R1515" s="1384"/>
      <c r="S1515" s="1385"/>
      <c r="T1515" s="1109"/>
    </row>
    <row r="1516" spans="14:20">
      <c r="N1516" s="1380"/>
      <c r="O1516" s="1381"/>
      <c r="P1516" s="1382"/>
      <c r="Q1516" s="1383"/>
      <c r="R1516" s="1384"/>
      <c r="S1516" s="1385"/>
      <c r="T1516" s="1109"/>
    </row>
    <row r="1517" spans="14:20">
      <c r="N1517" s="1380"/>
      <c r="O1517" s="1381"/>
      <c r="P1517" s="1382"/>
      <c r="Q1517" s="1383"/>
      <c r="R1517" s="1384"/>
      <c r="S1517" s="1385"/>
      <c r="T1517" s="1109"/>
    </row>
    <row r="1518" spans="14:20">
      <c r="N1518" s="1380"/>
      <c r="O1518" s="1381"/>
      <c r="P1518" s="1382"/>
      <c r="Q1518" s="1383"/>
      <c r="R1518" s="1384"/>
      <c r="S1518" s="1385"/>
      <c r="T1518" s="1109"/>
    </row>
    <row r="1519" spans="14:20">
      <c r="N1519" s="1380"/>
      <c r="O1519" s="1381"/>
      <c r="P1519" s="1382"/>
      <c r="Q1519" s="1383"/>
      <c r="R1519" s="1384"/>
      <c r="S1519" s="1385"/>
      <c r="T1519" s="1109"/>
    </row>
    <row r="1520" spans="14:20">
      <c r="N1520" s="1380"/>
      <c r="O1520" s="1381"/>
      <c r="P1520" s="1382"/>
      <c r="Q1520" s="1383"/>
      <c r="R1520" s="1384"/>
      <c r="S1520" s="1385"/>
      <c r="T1520" s="1109"/>
    </row>
    <row r="1521" spans="14:20">
      <c r="N1521" s="1380"/>
      <c r="O1521" s="1381"/>
      <c r="P1521" s="1382"/>
      <c r="Q1521" s="1383"/>
      <c r="R1521" s="1384"/>
      <c r="S1521" s="1385"/>
      <c r="T1521" s="1109"/>
    </row>
    <row r="1522" spans="14:20">
      <c r="N1522" s="1380"/>
      <c r="O1522" s="1381"/>
      <c r="P1522" s="1382"/>
      <c r="Q1522" s="1383"/>
      <c r="R1522" s="1384"/>
      <c r="S1522" s="1385"/>
      <c r="T1522" s="1109"/>
    </row>
    <row r="1523" spans="14:20">
      <c r="N1523" s="1380"/>
      <c r="O1523" s="1381"/>
      <c r="P1523" s="1382"/>
      <c r="Q1523" s="1383"/>
      <c r="R1523" s="1384"/>
      <c r="S1523" s="1385"/>
      <c r="T1523" s="1109"/>
    </row>
    <row r="1524" spans="14:20">
      <c r="N1524" s="1380"/>
      <c r="O1524" s="1381"/>
      <c r="P1524" s="1382"/>
      <c r="Q1524" s="1383"/>
      <c r="R1524" s="1384"/>
      <c r="S1524" s="1385"/>
      <c r="T1524" s="1109"/>
    </row>
    <row r="1525" spans="14:20">
      <c r="N1525" s="1380"/>
      <c r="O1525" s="1381"/>
      <c r="P1525" s="1382"/>
      <c r="Q1525" s="1383"/>
      <c r="R1525" s="1384"/>
      <c r="S1525" s="1385"/>
      <c r="T1525" s="1109"/>
    </row>
    <row r="1526" spans="14:20">
      <c r="N1526" s="1380"/>
      <c r="O1526" s="1381"/>
      <c r="P1526" s="1382"/>
      <c r="Q1526" s="1383"/>
      <c r="R1526" s="1384"/>
      <c r="S1526" s="1385"/>
      <c r="T1526" s="1109"/>
    </row>
    <row r="1527" spans="14:20">
      <c r="N1527" s="1380"/>
      <c r="O1527" s="1381"/>
      <c r="P1527" s="1382"/>
      <c r="Q1527" s="1383"/>
      <c r="R1527" s="1384"/>
      <c r="S1527" s="1385"/>
      <c r="T1527" s="1109"/>
    </row>
    <row r="1528" spans="14:20">
      <c r="N1528" s="1380"/>
      <c r="O1528" s="1381"/>
      <c r="P1528" s="1382"/>
      <c r="Q1528" s="1383"/>
      <c r="R1528" s="1384"/>
      <c r="S1528" s="1385"/>
      <c r="T1528" s="1109"/>
    </row>
    <row r="1529" spans="14:20">
      <c r="N1529" s="1380"/>
      <c r="O1529" s="1381"/>
      <c r="P1529" s="1382"/>
      <c r="Q1529" s="1383"/>
      <c r="R1529" s="1384"/>
      <c r="S1529" s="1385"/>
      <c r="T1529" s="1109"/>
    </row>
    <row r="1530" spans="14:20">
      <c r="N1530" s="1380"/>
      <c r="O1530" s="1381"/>
      <c r="P1530" s="1382"/>
      <c r="Q1530" s="1383"/>
      <c r="R1530" s="1384"/>
      <c r="S1530" s="1385"/>
      <c r="T1530" s="1109"/>
    </row>
    <row r="1531" spans="14:20">
      <c r="N1531" s="1380"/>
      <c r="O1531" s="1381"/>
      <c r="P1531" s="1382"/>
      <c r="Q1531" s="1383"/>
      <c r="R1531" s="1384"/>
      <c r="S1531" s="1385"/>
      <c r="T1531" s="1109"/>
    </row>
    <row r="1532" spans="14:20">
      <c r="N1532" s="1380"/>
      <c r="O1532" s="1381"/>
      <c r="P1532" s="1382"/>
      <c r="Q1532" s="1383"/>
      <c r="R1532" s="1384"/>
      <c r="S1532" s="1385"/>
      <c r="T1532" s="1109"/>
    </row>
    <row r="1533" spans="14:20">
      <c r="N1533" s="1380"/>
      <c r="O1533" s="1381"/>
      <c r="P1533" s="1382"/>
      <c r="Q1533" s="1383"/>
      <c r="R1533" s="1384"/>
      <c r="S1533" s="1385"/>
      <c r="T1533" s="1109"/>
    </row>
    <row r="1534" spans="14:20">
      <c r="N1534" s="1380"/>
      <c r="O1534" s="1381"/>
      <c r="P1534" s="1382"/>
      <c r="Q1534" s="1383"/>
      <c r="R1534" s="1384"/>
      <c r="S1534" s="1385"/>
      <c r="T1534" s="1109"/>
    </row>
    <row r="1535" spans="14:20">
      <c r="N1535" s="1380"/>
      <c r="O1535" s="1381"/>
      <c r="P1535" s="1382"/>
      <c r="Q1535" s="1383"/>
      <c r="R1535" s="1384"/>
      <c r="S1535" s="1385"/>
      <c r="T1535" s="1109"/>
    </row>
    <row r="1536" spans="14:20">
      <c r="N1536" s="1380"/>
      <c r="O1536" s="1381"/>
      <c r="P1536" s="1382"/>
      <c r="Q1536" s="1383"/>
      <c r="R1536" s="1384"/>
      <c r="S1536" s="1385"/>
      <c r="T1536" s="1109"/>
    </row>
    <row r="1537" spans="14:20">
      <c r="N1537" s="1380"/>
      <c r="O1537" s="1381"/>
      <c r="P1537" s="1382"/>
      <c r="Q1537" s="1383"/>
      <c r="R1537" s="1384"/>
      <c r="S1537" s="1385"/>
      <c r="T1537" s="1109"/>
    </row>
    <row r="1538" spans="14:20">
      <c r="N1538" s="1380"/>
      <c r="O1538" s="1381"/>
      <c r="P1538" s="1382"/>
      <c r="Q1538" s="1383"/>
      <c r="R1538" s="1384"/>
      <c r="S1538" s="1385"/>
      <c r="T1538" s="1109"/>
    </row>
    <row r="1539" spans="14:20">
      <c r="N1539" s="1380"/>
      <c r="O1539" s="1381"/>
      <c r="P1539" s="1382"/>
      <c r="Q1539" s="1383"/>
      <c r="R1539" s="1384"/>
      <c r="S1539" s="1385"/>
      <c r="T1539" s="1109"/>
    </row>
    <row r="1540" spans="14:20">
      <c r="N1540" s="1380"/>
      <c r="O1540" s="1381"/>
      <c r="P1540" s="1382"/>
      <c r="Q1540" s="1383"/>
      <c r="R1540" s="1384"/>
      <c r="S1540" s="1385"/>
      <c r="T1540" s="1109"/>
    </row>
    <row r="1541" spans="14:20">
      <c r="N1541" s="1380"/>
      <c r="O1541" s="1381"/>
      <c r="P1541" s="1382"/>
      <c r="Q1541" s="1383"/>
      <c r="R1541" s="1384"/>
      <c r="S1541" s="1385"/>
      <c r="T1541" s="1109"/>
    </row>
    <row r="1542" spans="14:20">
      <c r="N1542" s="1380"/>
      <c r="O1542" s="1381"/>
      <c r="P1542" s="1382"/>
      <c r="Q1542" s="1383"/>
      <c r="R1542" s="1384"/>
      <c r="S1542" s="1385"/>
      <c r="T1542" s="1109"/>
    </row>
    <row r="1543" spans="14:20">
      <c r="N1543" s="1380"/>
      <c r="O1543" s="1381"/>
      <c r="P1543" s="1382"/>
      <c r="Q1543" s="1383"/>
      <c r="R1543" s="1384"/>
      <c r="S1543" s="1385"/>
      <c r="T1543" s="1109"/>
    </row>
    <row r="1544" spans="14:20">
      <c r="N1544" s="1380"/>
      <c r="O1544" s="1381"/>
      <c r="P1544" s="1382"/>
      <c r="Q1544" s="1383"/>
      <c r="R1544" s="1384"/>
      <c r="S1544" s="1385"/>
      <c r="T1544" s="1109"/>
    </row>
    <row r="1545" spans="14:20">
      <c r="N1545" s="1380"/>
      <c r="O1545" s="1381"/>
      <c r="P1545" s="1382"/>
      <c r="Q1545" s="1383"/>
      <c r="R1545" s="1384"/>
      <c r="S1545" s="1385"/>
      <c r="T1545" s="1109"/>
    </row>
    <row r="1546" spans="14:20">
      <c r="N1546" s="1380"/>
      <c r="O1546" s="1381"/>
      <c r="P1546" s="1382"/>
      <c r="Q1546" s="1383"/>
      <c r="R1546" s="1384"/>
      <c r="S1546" s="1385"/>
      <c r="T1546" s="1109"/>
    </row>
    <row r="1547" spans="14:20">
      <c r="N1547" s="1380"/>
      <c r="O1547" s="1381"/>
      <c r="P1547" s="1382"/>
      <c r="Q1547" s="1383"/>
      <c r="R1547" s="1384"/>
      <c r="S1547" s="1385"/>
      <c r="T1547" s="1109"/>
    </row>
    <row r="1548" spans="14:20">
      <c r="N1548" s="1380"/>
      <c r="O1548" s="1381"/>
      <c r="P1548" s="1382"/>
      <c r="Q1548" s="1383"/>
      <c r="R1548" s="1384"/>
      <c r="S1548" s="1385"/>
      <c r="T1548" s="1109"/>
    </row>
    <row r="1549" spans="14:20">
      <c r="N1549" s="1380"/>
      <c r="O1549" s="1381"/>
      <c r="P1549" s="1382"/>
      <c r="Q1549" s="1383"/>
      <c r="R1549" s="1384"/>
      <c r="S1549" s="1385"/>
      <c r="T1549" s="1109"/>
    </row>
    <row r="1550" spans="14:20">
      <c r="N1550" s="1380"/>
      <c r="O1550" s="1381"/>
      <c r="P1550" s="1382"/>
      <c r="Q1550" s="1383"/>
      <c r="R1550" s="1384"/>
      <c r="S1550" s="1385"/>
      <c r="T1550" s="1109"/>
    </row>
    <row r="1551" spans="14:20">
      <c r="N1551" s="1380"/>
      <c r="O1551" s="1381"/>
      <c r="P1551" s="1382"/>
      <c r="Q1551" s="1383"/>
      <c r="R1551" s="1384"/>
      <c r="S1551" s="1385"/>
      <c r="T1551" s="1109"/>
    </row>
    <row r="1552" spans="14:20">
      <c r="N1552" s="1380"/>
      <c r="O1552" s="1381"/>
      <c r="P1552" s="1382"/>
      <c r="Q1552" s="1383"/>
      <c r="R1552" s="1384"/>
      <c r="S1552" s="1385"/>
      <c r="T1552" s="1109"/>
    </row>
    <row r="1553" spans="14:20">
      <c r="N1553" s="1380"/>
      <c r="O1553" s="1381"/>
      <c r="P1553" s="1382"/>
      <c r="Q1553" s="1383"/>
      <c r="R1553" s="1384"/>
      <c r="S1553" s="1385"/>
      <c r="T1553" s="1109"/>
    </row>
    <row r="1554" spans="14:20">
      <c r="N1554" s="1380"/>
      <c r="O1554" s="1381"/>
      <c r="P1554" s="1382"/>
      <c r="Q1554" s="1383"/>
      <c r="R1554" s="1384"/>
      <c r="S1554" s="1385"/>
      <c r="T1554" s="1109"/>
    </row>
    <row r="1555" spans="14:20">
      <c r="N1555" s="1380"/>
      <c r="O1555" s="1381"/>
      <c r="P1555" s="1382"/>
      <c r="Q1555" s="1383"/>
      <c r="R1555" s="1384"/>
      <c r="S1555" s="1385"/>
      <c r="T1555" s="1109"/>
    </row>
    <row r="1556" spans="14:20">
      <c r="N1556" s="1380"/>
      <c r="O1556" s="1381"/>
      <c r="P1556" s="1382"/>
      <c r="Q1556" s="1383"/>
      <c r="R1556" s="1384"/>
      <c r="S1556" s="1385"/>
      <c r="T1556" s="1109"/>
    </row>
    <row r="1557" spans="14:20">
      <c r="N1557" s="1380"/>
      <c r="O1557" s="1381"/>
      <c r="P1557" s="1382"/>
      <c r="Q1557" s="1383"/>
      <c r="R1557" s="1384"/>
      <c r="S1557" s="1385"/>
      <c r="T1557" s="1109"/>
    </row>
    <row r="1558" spans="14:20">
      <c r="N1558" s="1380"/>
      <c r="O1558" s="1381"/>
      <c r="P1558" s="1382"/>
      <c r="Q1558" s="1383"/>
      <c r="R1558" s="1384"/>
      <c r="S1558" s="1385"/>
      <c r="T1558" s="1109"/>
    </row>
    <row r="1559" spans="14:20">
      <c r="N1559" s="1380"/>
      <c r="O1559" s="1381"/>
      <c r="P1559" s="1382"/>
      <c r="Q1559" s="1383"/>
      <c r="R1559" s="1384"/>
      <c r="S1559" s="1385"/>
      <c r="T1559" s="1109"/>
    </row>
    <row r="1560" spans="14:20">
      <c r="N1560" s="1380"/>
      <c r="O1560" s="1381"/>
      <c r="P1560" s="1382"/>
      <c r="Q1560" s="1383"/>
      <c r="R1560" s="1384"/>
      <c r="S1560" s="1385"/>
      <c r="T1560" s="1109"/>
    </row>
    <row r="1561" spans="14:20">
      <c r="N1561" s="1380"/>
      <c r="O1561" s="1381"/>
      <c r="P1561" s="1382"/>
      <c r="Q1561" s="1383"/>
      <c r="R1561" s="1384"/>
      <c r="S1561" s="1385"/>
      <c r="T1561" s="1109"/>
    </row>
    <row r="1562" spans="14:20">
      <c r="N1562" s="1380"/>
      <c r="O1562" s="1381"/>
      <c r="P1562" s="1382"/>
      <c r="Q1562" s="1383"/>
      <c r="R1562" s="1384"/>
      <c r="S1562" s="1385"/>
      <c r="T1562" s="1109"/>
    </row>
    <row r="1563" spans="14:20">
      <c r="N1563" s="1380"/>
      <c r="O1563" s="1381"/>
      <c r="P1563" s="1382"/>
      <c r="Q1563" s="1383"/>
      <c r="R1563" s="1384"/>
      <c r="S1563" s="1385"/>
      <c r="T1563" s="1109"/>
    </row>
    <row r="1564" spans="14:20">
      <c r="N1564" s="1380"/>
      <c r="O1564" s="1381"/>
      <c r="P1564" s="1382"/>
      <c r="Q1564" s="1383"/>
      <c r="R1564" s="1384"/>
      <c r="S1564" s="1385"/>
      <c r="T1564" s="1109"/>
    </row>
    <row r="1565" spans="14:20">
      <c r="N1565" s="1380"/>
      <c r="O1565" s="1381"/>
      <c r="P1565" s="1382"/>
      <c r="Q1565" s="1383"/>
      <c r="R1565" s="1384"/>
      <c r="S1565" s="1385"/>
      <c r="T1565" s="1109"/>
    </row>
    <row r="1566" spans="14:20">
      <c r="N1566" s="1380"/>
      <c r="O1566" s="1381"/>
      <c r="P1566" s="1382"/>
      <c r="Q1566" s="1383"/>
      <c r="R1566" s="1384"/>
      <c r="S1566" s="1385"/>
      <c r="T1566" s="1109"/>
    </row>
    <row r="1567" spans="14:20">
      <c r="N1567" s="1380"/>
      <c r="O1567" s="1381"/>
      <c r="P1567" s="1382"/>
      <c r="Q1567" s="1383"/>
      <c r="R1567" s="1384"/>
      <c r="S1567" s="1385"/>
      <c r="T1567" s="1109"/>
    </row>
    <row r="1568" spans="14:20">
      <c r="N1568" s="1380"/>
      <c r="O1568" s="1381"/>
      <c r="P1568" s="1382"/>
      <c r="Q1568" s="1383"/>
      <c r="R1568" s="1384"/>
      <c r="S1568" s="1385"/>
      <c r="T1568" s="1109"/>
    </row>
    <row r="1569" spans="14:20">
      <c r="N1569" s="1380"/>
      <c r="O1569" s="1381"/>
      <c r="P1569" s="1382"/>
      <c r="Q1569" s="1383"/>
      <c r="R1569" s="1384"/>
      <c r="S1569" s="1385"/>
      <c r="T1569" s="1109"/>
    </row>
    <row r="1570" spans="14:20">
      <c r="N1570" s="1380"/>
      <c r="O1570" s="1381"/>
      <c r="P1570" s="1382"/>
      <c r="Q1570" s="1383"/>
      <c r="R1570" s="1384"/>
      <c r="S1570" s="1385"/>
      <c r="T1570" s="1109"/>
    </row>
    <row r="1571" spans="14:20">
      <c r="N1571" s="1380"/>
      <c r="O1571" s="1381"/>
      <c r="P1571" s="1382"/>
      <c r="Q1571" s="1383"/>
      <c r="R1571" s="1384"/>
      <c r="S1571" s="1385"/>
      <c r="T1571" s="1109"/>
    </row>
    <row r="1572" spans="14:20">
      <c r="N1572" s="1380"/>
      <c r="O1572" s="1381"/>
      <c r="P1572" s="1382"/>
      <c r="Q1572" s="1383"/>
      <c r="R1572" s="1384"/>
      <c r="S1572" s="1385"/>
      <c r="T1572" s="1109"/>
    </row>
    <row r="1573" spans="14:20">
      <c r="N1573" s="1380"/>
      <c r="O1573" s="1381"/>
      <c r="P1573" s="1382"/>
      <c r="Q1573" s="1383"/>
      <c r="R1573" s="1384"/>
      <c r="S1573" s="1385"/>
      <c r="T1573" s="1109"/>
    </row>
    <row r="1574" spans="14:20">
      <c r="N1574" s="1380"/>
      <c r="O1574" s="1381"/>
      <c r="P1574" s="1382"/>
      <c r="Q1574" s="1383"/>
      <c r="R1574" s="1384"/>
      <c r="S1574" s="1385"/>
      <c r="T1574" s="1109"/>
    </row>
    <row r="1575" spans="14:20">
      <c r="N1575" s="1380"/>
      <c r="O1575" s="1381"/>
      <c r="P1575" s="1382"/>
      <c r="Q1575" s="1383"/>
      <c r="R1575" s="1384"/>
      <c r="S1575" s="1385"/>
      <c r="T1575" s="1109"/>
    </row>
    <row r="1576" spans="14:20">
      <c r="N1576" s="1380"/>
      <c r="O1576" s="1381"/>
      <c r="P1576" s="1382"/>
      <c r="Q1576" s="1383"/>
      <c r="R1576" s="1384"/>
      <c r="S1576" s="1385"/>
      <c r="T1576" s="1109"/>
    </row>
    <row r="1577" spans="14:20">
      <c r="N1577" s="1380"/>
      <c r="O1577" s="1381"/>
      <c r="P1577" s="1382"/>
      <c r="Q1577" s="1383"/>
      <c r="R1577" s="1384"/>
      <c r="S1577" s="1385"/>
      <c r="T1577" s="1109"/>
    </row>
    <row r="1578" spans="14:20">
      <c r="N1578" s="1380"/>
      <c r="O1578" s="1381"/>
      <c r="P1578" s="1382"/>
      <c r="Q1578" s="1383"/>
      <c r="R1578" s="1384"/>
      <c r="S1578" s="1385"/>
      <c r="T1578" s="1109"/>
    </row>
    <row r="1579" spans="14:20">
      <c r="N1579" s="1380"/>
      <c r="O1579" s="1381"/>
      <c r="P1579" s="1382"/>
      <c r="Q1579" s="1383"/>
      <c r="R1579" s="1384"/>
      <c r="S1579" s="1385"/>
      <c r="T1579" s="1109"/>
    </row>
    <row r="1580" spans="14:20">
      <c r="N1580" s="1380"/>
      <c r="O1580" s="1381"/>
      <c r="P1580" s="1382"/>
      <c r="Q1580" s="1383"/>
      <c r="R1580" s="1384"/>
      <c r="S1580" s="1385"/>
      <c r="T1580" s="1109"/>
    </row>
    <row r="1581" spans="14:20">
      <c r="N1581" s="1380"/>
      <c r="O1581" s="1381"/>
      <c r="P1581" s="1382"/>
      <c r="Q1581" s="1383"/>
      <c r="R1581" s="1384"/>
      <c r="S1581" s="1385"/>
      <c r="T1581" s="1109"/>
    </row>
    <row r="1582" spans="14:20">
      <c r="N1582" s="1380"/>
      <c r="O1582" s="1381"/>
      <c r="P1582" s="1382"/>
      <c r="Q1582" s="1383"/>
      <c r="R1582" s="1384"/>
      <c r="S1582" s="1385"/>
      <c r="T1582" s="1109"/>
    </row>
    <row r="1583" spans="14:20">
      <c r="N1583" s="1380"/>
      <c r="O1583" s="1381"/>
      <c r="P1583" s="1382"/>
      <c r="Q1583" s="1383"/>
      <c r="R1583" s="1384"/>
      <c r="S1583" s="1385"/>
      <c r="T1583" s="1109"/>
    </row>
    <row r="1584" spans="14:20">
      <c r="N1584" s="1380"/>
      <c r="O1584" s="1381"/>
      <c r="P1584" s="1382"/>
      <c r="Q1584" s="1383"/>
      <c r="R1584" s="1384"/>
      <c r="S1584" s="1385"/>
      <c r="T1584" s="1109"/>
    </row>
    <row r="1585" spans="14:20">
      <c r="N1585" s="1380"/>
      <c r="O1585" s="1381"/>
      <c r="P1585" s="1382"/>
      <c r="Q1585" s="1383"/>
      <c r="R1585" s="1384"/>
      <c r="S1585" s="1385"/>
      <c r="T1585" s="1109"/>
    </row>
    <row r="1586" spans="14:20">
      <c r="N1586" s="1380"/>
      <c r="O1586" s="1381"/>
      <c r="P1586" s="1382"/>
      <c r="Q1586" s="1383"/>
      <c r="R1586" s="1384"/>
      <c r="S1586" s="1385"/>
      <c r="T1586" s="1109"/>
    </row>
    <row r="1587" spans="14:20">
      <c r="N1587" s="1380"/>
      <c r="O1587" s="1381"/>
      <c r="P1587" s="1382"/>
      <c r="Q1587" s="1383"/>
      <c r="R1587" s="1384"/>
      <c r="S1587" s="1385"/>
      <c r="T1587" s="1109"/>
    </row>
    <row r="1588" spans="14:20">
      <c r="N1588" s="1380"/>
      <c r="O1588" s="1381"/>
      <c r="P1588" s="1382"/>
      <c r="Q1588" s="1383"/>
      <c r="R1588" s="1384"/>
      <c r="S1588" s="1385"/>
      <c r="T1588" s="1109"/>
    </row>
    <row r="1589" spans="14:20">
      <c r="N1589" s="1380"/>
      <c r="O1589" s="1381"/>
      <c r="P1589" s="1382"/>
      <c r="Q1589" s="1383"/>
      <c r="R1589" s="1384"/>
      <c r="S1589" s="1385"/>
      <c r="T1589" s="1109"/>
    </row>
    <row r="1590" spans="14:20">
      <c r="N1590" s="1380"/>
      <c r="O1590" s="1381"/>
      <c r="P1590" s="1382"/>
      <c r="Q1590" s="1383"/>
      <c r="R1590" s="1384"/>
      <c r="S1590" s="1385"/>
      <c r="T1590" s="1109"/>
    </row>
    <row r="1591" spans="14:20">
      <c r="N1591" s="1380"/>
      <c r="O1591" s="1381"/>
      <c r="P1591" s="1382"/>
      <c r="Q1591" s="1383"/>
      <c r="R1591" s="1384"/>
      <c r="S1591" s="1385"/>
      <c r="T1591" s="1109"/>
    </row>
    <row r="1592" spans="14:20">
      <c r="N1592" s="1380"/>
      <c r="O1592" s="1381"/>
      <c r="P1592" s="1382"/>
      <c r="Q1592" s="1383"/>
      <c r="R1592" s="1384"/>
      <c r="S1592" s="1385"/>
      <c r="T1592" s="1109"/>
    </row>
    <row r="1593" spans="14:20">
      <c r="N1593" s="1380"/>
      <c r="O1593" s="1381"/>
      <c r="P1593" s="1382"/>
      <c r="Q1593" s="1383"/>
      <c r="R1593" s="1384"/>
      <c r="S1593" s="1385"/>
      <c r="T1593" s="1109"/>
    </row>
    <row r="1594" spans="14:20">
      <c r="N1594" s="1380"/>
      <c r="O1594" s="1381"/>
      <c r="P1594" s="1382"/>
      <c r="Q1594" s="1383"/>
      <c r="R1594" s="1384"/>
      <c r="S1594" s="1385"/>
      <c r="T1594" s="1109"/>
    </row>
    <row r="1595" spans="14:20">
      <c r="N1595" s="1380"/>
      <c r="O1595" s="1381"/>
      <c r="P1595" s="1382"/>
      <c r="Q1595" s="1383"/>
      <c r="R1595" s="1384"/>
      <c r="S1595" s="1385"/>
      <c r="T1595" s="1109"/>
    </row>
    <row r="1596" spans="14:20">
      <c r="N1596" s="1380"/>
      <c r="O1596" s="1381"/>
      <c r="P1596" s="1382"/>
      <c r="Q1596" s="1383"/>
      <c r="R1596" s="1384"/>
      <c r="S1596" s="1385"/>
      <c r="T1596" s="1109"/>
    </row>
    <row r="1597" spans="14:20">
      <c r="N1597" s="1380"/>
      <c r="O1597" s="1381"/>
      <c r="P1597" s="1382"/>
      <c r="Q1597" s="1383"/>
      <c r="R1597" s="1384"/>
      <c r="S1597" s="1385"/>
      <c r="T1597" s="1109"/>
    </row>
    <row r="1598" spans="14:20">
      <c r="N1598" s="1380"/>
      <c r="O1598" s="1381"/>
      <c r="P1598" s="1382"/>
      <c r="Q1598" s="1383"/>
      <c r="R1598" s="1384"/>
      <c r="S1598" s="1385"/>
      <c r="T1598" s="1109"/>
    </row>
    <row r="1599" spans="14:20">
      <c r="N1599" s="1380"/>
      <c r="O1599" s="1381"/>
      <c r="P1599" s="1382"/>
      <c r="Q1599" s="1383"/>
      <c r="R1599" s="1384"/>
      <c r="S1599" s="1385"/>
      <c r="T1599" s="1109"/>
    </row>
    <row r="1600" spans="14:20">
      <c r="N1600" s="1380"/>
      <c r="O1600" s="1381"/>
      <c r="P1600" s="1382"/>
      <c r="Q1600" s="1383"/>
      <c r="R1600" s="1384"/>
      <c r="S1600" s="1385"/>
      <c r="T1600" s="1109"/>
    </row>
    <row r="1601" spans="14:20">
      <c r="N1601" s="1380"/>
      <c r="O1601" s="1381"/>
      <c r="P1601" s="1382"/>
      <c r="Q1601" s="1383"/>
      <c r="R1601" s="1384"/>
      <c r="S1601" s="1385"/>
      <c r="T1601" s="1109"/>
    </row>
    <row r="1602" spans="14:20">
      <c r="N1602" s="1380"/>
      <c r="O1602" s="1381"/>
      <c r="P1602" s="1382"/>
      <c r="Q1602" s="1383"/>
      <c r="R1602" s="1384"/>
      <c r="S1602" s="1385"/>
      <c r="T1602" s="1109"/>
    </row>
    <row r="1603" spans="14:20">
      <c r="N1603" s="1380"/>
      <c r="O1603" s="1381"/>
      <c r="P1603" s="1382"/>
      <c r="Q1603" s="1383"/>
      <c r="R1603" s="1384"/>
      <c r="S1603" s="1385"/>
      <c r="T1603" s="1109"/>
    </row>
    <row r="1604" spans="14:20">
      <c r="N1604" s="1380"/>
      <c r="O1604" s="1381"/>
      <c r="P1604" s="1382"/>
      <c r="Q1604" s="1383"/>
      <c r="R1604" s="1384"/>
      <c r="S1604" s="1385"/>
      <c r="T1604" s="1109"/>
    </row>
    <row r="1605" spans="14:20">
      <c r="N1605" s="1380"/>
      <c r="O1605" s="1381"/>
      <c r="P1605" s="1382"/>
      <c r="Q1605" s="1383"/>
      <c r="R1605" s="1384"/>
      <c r="S1605" s="1385"/>
      <c r="T1605" s="1109"/>
    </row>
    <row r="1606" spans="14:20">
      <c r="N1606" s="1380"/>
      <c r="O1606" s="1381"/>
      <c r="P1606" s="1382"/>
      <c r="Q1606" s="1383"/>
      <c r="R1606" s="1384"/>
      <c r="S1606" s="1385"/>
      <c r="T1606" s="1109"/>
    </row>
    <row r="1607" spans="14:20">
      <c r="N1607" s="1380"/>
      <c r="O1607" s="1381"/>
      <c r="P1607" s="1382"/>
      <c r="Q1607" s="1383"/>
      <c r="R1607" s="1384"/>
      <c r="S1607" s="1385"/>
      <c r="T1607" s="1109"/>
    </row>
    <row r="1608" spans="14:20">
      <c r="N1608" s="1380"/>
      <c r="O1608" s="1381"/>
      <c r="P1608" s="1382"/>
      <c r="Q1608" s="1383"/>
      <c r="R1608" s="1384"/>
      <c r="S1608" s="1385"/>
      <c r="T1608" s="1109"/>
    </row>
    <row r="1609" spans="14:20">
      <c r="N1609" s="1380"/>
      <c r="O1609" s="1381"/>
      <c r="P1609" s="1382"/>
      <c r="Q1609" s="1383"/>
      <c r="R1609" s="1384"/>
      <c r="S1609" s="1385"/>
      <c r="T1609" s="1109"/>
    </row>
    <row r="1610" spans="14:20">
      <c r="N1610" s="1380"/>
      <c r="O1610" s="1381"/>
      <c r="P1610" s="1382"/>
      <c r="Q1610" s="1383"/>
      <c r="R1610" s="1384"/>
      <c r="S1610" s="1385"/>
      <c r="T1610" s="1109"/>
    </row>
    <row r="1611" spans="14:20">
      <c r="N1611" s="1380"/>
      <c r="O1611" s="1381"/>
      <c r="P1611" s="1382"/>
      <c r="Q1611" s="1383"/>
      <c r="R1611" s="1384"/>
      <c r="S1611" s="1385"/>
      <c r="T1611" s="1109"/>
    </row>
    <row r="1612" spans="14:20">
      <c r="N1612" s="1380"/>
      <c r="O1612" s="1381"/>
      <c r="P1612" s="1382"/>
      <c r="Q1612" s="1383"/>
      <c r="R1612" s="1384"/>
      <c r="S1612" s="1385"/>
      <c r="T1612" s="1109"/>
    </row>
    <row r="1613" spans="14:20">
      <c r="N1613" s="1380"/>
      <c r="O1613" s="1381"/>
      <c r="P1613" s="1382"/>
      <c r="Q1613" s="1383"/>
      <c r="R1613" s="1384"/>
      <c r="S1613" s="1385"/>
      <c r="T1613" s="1109"/>
    </row>
    <row r="1614" spans="14:20">
      <c r="N1614" s="1380"/>
      <c r="O1614" s="1381"/>
      <c r="P1614" s="1382"/>
      <c r="Q1614" s="1383"/>
      <c r="R1614" s="1384"/>
      <c r="S1614" s="1385"/>
      <c r="T1614" s="1109"/>
    </row>
    <row r="1615" spans="14:20">
      <c r="N1615" s="1380"/>
      <c r="O1615" s="1381"/>
      <c r="P1615" s="1382"/>
      <c r="Q1615" s="1383"/>
      <c r="R1615" s="1384"/>
      <c r="S1615" s="1385"/>
      <c r="T1615" s="1109"/>
    </row>
    <row r="1616" spans="14:20">
      <c r="N1616" s="1380"/>
      <c r="O1616" s="1381"/>
      <c r="P1616" s="1382"/>
      <c r="Q1616" s="1383"/>
      <c r="R1616" s="1384"/>
      <c r="S1616" s="1385"/>
      <c r="T1616" s="1109"/>
    </row>
    <row r="1617" spans="14:20">
      <c r="N1617" s="1380"/>
      <c r="O1617" s="1381"/>
      <c r="P1617" s="1382"/>
      <c r="Q1617" s="1383"/>
      <c r="R1617" s="1384"/>
      <c r="S1617" s="1385"/>
      <c r="T1617" s="1109"/>
    </row>
    <row r="1618" spans="14:20">
      <c r="N1618" s="1380"/>
      <c r="O1618" s="1381"/>
      <c r="P1618" s="1382"/>
      <c r="Q1618" s="1383"/>
      <c r="R1618" s="1384"/>
      <c r="S1618" s="1385"/>
      <c r="T1618" s="1109"/>
    </row>
    <row r="1619" spans="14:20">
      <c r="N1619" s="1380"/>
      <c r="O1619" s="1381"/>
      <c r="P1619" s="1382"/>
      <c r="Q1619" s="1383"/>
      <c r="R1619" s="1384"/>
      <c r="S1619" s="1385"/>
      <c r="T1619" s="1109"/>
    </row>
    <row r="1620" spans="14:20">
      <c r="N1620" s="1380"/>
      <c r="O1620" s="1381"/>
      <c r="P1620" s="1382"/>
      <c r="Q1620" s="1383"/>
      <c r="R1620" s="1384"/>
      <c r="S1620" s="1385"/>
      <c r="T1620" s="1109"/>
    </row>
    <row r="1621" spans="14:20">
      <c r="N1621" s="1380"/>
      <c r="O1621" s="1381"/>
      <c r="P1621" s="1382"/>
      <c r="Q1621" s="1383"/>
      <c r="R1621" s="1384"/>
      <c r="S1621" s="1385"/>
      <c r="T1621" s="1109"/>
    </row>
    <row r="1622" spans="14:20">
      <c r="N1622" s="1380"/>
      <c r="O1622" s="1381"/>
      <c r="P1622" s="1382"/>
      <c r="Q1622" s="1383"/>
      <c r="R1622" s="1384"/>
      <c r="S1622" s="1385"/>
      <c r="T1622" s="1109"/>
    </row>
    <row r="1623" spans="14:20">
      <c r="N1623" s="1380"/>
      <c r="O1623" s="1381"/>
      <c r="P1623" s="1382"/>
      <c r="Q1623" s="1383"/>
      <c r="R1623" s="1384"/>
      <c r="S1623" s="1385"/>
      <c r="T1623" s="1109"/>
    </row>
    <row r="1624" spans="14:20">
      <c r="N1624" s="1380"/>
      <c r="O1624" s="1381"/>
      <c r="P1624" s="1382"/>
      <c r="Q1624" s="1383"/>
      <c r="R1624" s="1384"/>
      <c r="S1624" s="1385"/>
      <c r="T1624" s="1109"/>
    </row>
    <row r="1625" spans="14:20">
      <c r="N1625" s="1380"/>
      <c r="O1625" s="1381"/>
      <c r="P1625" s="1382"/>
      <c r="Q1625" s="1383"/>
      <c r="R1625" s="1384"/>
      <c r="S1625" s="1385"/>
      <c r="T1625" s="1109"/>
    </row>
    <row r="1626" spans="14:20">
      <c r="N1626" s="1380"/>
      <c r="O1626" s="1381"/>
      <c r="P1626" s="1382"/>
      <c r="Q1626" s="1383"/>
      <c r="R1626" s="1384"/>
      <c r="S1626" s="1385"/>
      <c r="T1626" s="1109"/>
    </row>
    <row r="1627" spans="14:20">
      <c r="N1627" s="1380"/>
      <c r="O1627" s="1381"/>
      <c r="P1627" s="1382"/>
      <c r="Q1627" s="1383"/>
      <c r="R1627" s="1384"/>
      <c r="S1627" s="1385"/>
      <c r="T1627" s="1109"/>
    </row>
    <row r="1628" spans="14:20">
      <c r="N1628" s="1380"/>
      <c r="O1628" s="1381"/>
      <c r="P1628" s="1382"/>
      <c r="Q1628" s="1383"/>
      <c r="R1628" s="1384"/>
      <c r="S1628" s="1385"/>
      <c r="T1628" s="1109"/>
    </row>
    <row r="1629" spans="14:20">
      <c r="N1629" s="1380"/>
      <c r="O1629" s="1381"/>
      <c r="P1629" s="1382"/>
      <c r="Q1629" s="1383"/>
      <c r="R1629" s="1384"/>
      <c r="S1629" s="1385"/>
      <c r="T1629" s="1109"/>
    </row>
    <row r="1630" spans="14:20">
      <c r="N1630" s="1380"/>
      <c r="O1630" s="1381"/>
      <c r="P1630" s="1382"/>
      <c r="Q1630" s="1383"/>
      <c r="R1630" s="1384"/>
      <c r="S1630" s="1385"/>
      <c r="T1630" s="1109"/>
    </row>
    <row r="1631" spans="14:20">
      <c r="N1631" s="1380"/>
      <c r="O1631" s="1381"/>
      <c r="P1631" s="1382"/>
      <c r="Q1631" s="1383"/>
      <c r="R1631" s="1384"/>
      <c r="S1631" s="1385"/>
      <c r="T1631" s="1109"/>
    </row>
    <row r="1632" spans="14:20">
      <c r="N1632" s="1380"/>
      <c r="O1632" s="1381"/>
      <c r="P1632" s="1382"/>
      <c r="Q1632" s="1383"/>
      <c r="R1632" s="1384"/>
      <c r="S1632" s="1385"/>
      <c r="T1632" s="1109"/>
    </row>
    <row r="1633" spans="14:20">
      <c r="N1633" s="1380"/>
      <c r="O1633" s="1381"/>
      <c r="P1633" s="1382"/>
      <c r="Q1633" s="1383"/>
      <c r="R1633" s="1384"/>
      <c r="S1633" s="1385"/>
      <c r="T1633" s="1109"/>
    </row>
    <row r="1634" spans="14:20">
      <c r="N1634" s="1380"/>
      <c r="O1634" s="1381"/>
      <c r="P1634" s="1382"/>
      <c r="Q1634" s="1383"/>
      <c r="R1634" s="1384"/>
      <c r="S1634" s="1385"/>
      <c r="T1634" s="1109"/>
    </row>
    <row r="1635" spans="14:20">
      <c r="N1635" s="1380"/>
      <c r="O1635" s="1381"/>
      <c r="P1635" s="1382"/>
      <c r="Q1635" s="1383"/>
      <c r="R1635" s="1384"/>
      <c r="S1635" s="1385"/>
      <c r="T1635" s="1109"/>
    </row>
    <row r="1636" spans="14:20">
      <c r="N1636" s="1380"/>
      <c r="O1636" s="1381"/>
      <c r="P1636" s="1382"/>
      <c r="Q1636" s="1383"/>
      <c r="R1636" s="1384"/>
      <c r="S1636" s="1385"/>
      <c r="T1636" s="1109"/>
    </row>
    <row r="1637" spans="14:20">
      <c r="N1637" s="1380"/>
      <c r="O1637" s="1381"/>
      <c r="P1637" s="1382"/>
      <c r="Q1637" s="1383"/>
      <c r="R1637" s="1384"/>
      <c r="S1637" s="1385"/>
      <c r="T1637" s="1109"/>
    </row>
    <row r="1638" spans="14:20">
      <c r="N1638" s="1380"/>
      <c r="O1638" s="1381"/>
      <c r="P1638" s="1382"/>
      <c r="Q1638" s="1383"/>
      <c r="R1638" s="1384"/>
      <c r="S1638" s="1385"/>
      <c r="T1638" s="1109"/>
    </row>
    <row r="1639" spans="14:20">
      <c r="N1639" s="1380"/>
      <c r="O1639" s="1381"/>
      <c r="P1639" s="1382"/>
      <c r="Q1639" s="1383"/>
      <c r="R1639" s="1384"/>
      <c r="S1639" s="1385"/>
      <c r="T1639" s="1109"/>
    </row>
    <row r="1640" spans="14:20">
      <c r="N1640" s="1380"/>
      <c r="O1640" s="1381"/>
      <c r="P1640" s="1382"/>
      <c r="Q1640" s="1383"/>
      <c r="R1640" s="1384"/>
      <c r="S1640" s="1385"/>
      <c r="T1640" s="1109"/>
    </row>
    <row r="1641" spans="14:20">
      <c r="N1641" s="1380"/>
      <c r="O1641" s="1381"/>
      <c r="P1641" s="1382"/>
      <c r="Q1641" s="1383"/>
      <c r="R1641" s="1384"/>
      <c r="S1641" s="1385"/>
      <c r="T1641" s="1109"/>
    </row>
    <row r="1642" spans="14:20">
      <c r="N1642" s="1380"/>
      <c r="O1642" s="1381"/>
      <c r="P1642" s="1382"/>
      <c r="Q1642" s="1383"/>
      <c r="R1642" s="1384"/>
      <c r="S1642" s="1385"/>
      <c r="T1642" s="1109"/>
    </row>
    <row r="1643" spans="14:20">
      <c r="N1643" s="1380"/>
      <c r="O1643" s="1381"/>
      <c r="P1643" s="1382"/>
      <c r="Q1643" s="1383"/>
      <c r="R1643" s="1384"/>
      <c r="S1643" s="1385"/>
      <c r="T1643" s="1109"/>
    </row>
    <row r="1644" spans="14:20">
      <c r="N1644" s="1380"/>
      <c r="O1644" s="1381"/>
      <c r="P1644" s="1382"/>
      <c r="Q1644" s="1383"/>
      <c r="R1644" s="1384"/>
      <c r="S1644" s="1385"/>
      <c r="T1644" s="1109"/>
    </row>
    <row r="1645" spans="14:20">
      <c r="N1645" s="1380"/>
      <c r="O1645" s="1381"/>
      <c r="P1645" s="1382"/>
      <c r="Q1645" s="1383"/>
      <c r="R1645" s="1384"/>
      <c r="S1645" s="1385"/>
      <c r="T1645" s="1109"/>
    </row>
    <row r="1646" spans="14:20">
      <c r="N1646" s="1380"/>
      <c r="O1646" s="1381"/>
      <c r="P1646" s="1382"/>
      <c r="Q1646" s="1383"/>
      <c r="R1646" s="1384"/>
      <c r="S1646" s="1385"/>
      <c r="T1646" s="1109"/>
    </row>
    <row r="1647" spans="14:20">
      <c r="N1647" s="1380"/>
      <c r="O1647" s="1381"/>
      <c r="P1647" s="1382"/>
      <c r="Q1647" s="1383"/>
      <c r="R1647" s="1384"/>
      <c r="S1647" s="1385"/>
      <c r="T1647" s="1109"/>
    </row>
    <row r="1648" spans="14:20">
      <c r="N1648" s="1380"/>
      <c r="O1648" s="1381"/>
      <c r="P1648" s="1382"/>
      <c r="Q1648" s="1383"/>
      <c r="R1648" s="1384"/>
      <c r="S1648" s="1385"/>
      <c r="T1648" s="1109"/>
    </row>
    <row r="1649" spans="14:20">
      <c r="N1649" s="1380"/>
      <c r="O1649" s="1381"/>
      <c r="P1649" s="1382"/>
      <c r="Q1649" s="1383"/>
      <c r="R1649" s="1384"/>
      <c r="S1649" s="1385"/>
      <c r="T1649" s="1109"/>
    </row>
    <row r="1650" spans="14:20">
      <c r="N1650" s="1380"/>
      <c r="O1650" s="1381"/>
      <c r="P1650" s="1382"/>
      <c r="Q1650" s="1383"/>
      <c r="R1650" s="1384"/>
      <c r="S1650" s="1385"/>
      <c r="T1650" s="1109"/>
    </row>
    <row r="1651" spans="14:20">
      <c r="N1651" s="1380"/>
      <c r="O1651" s="1381"/>
      <c r="P1651" s="1382"/>
      <c r="Q1651" s="1383"/>
      <c r="R1651" s="1384"/>
      <c r="S1651" s="1385"/>
      <c r="T1651" s="1109"/>
    </row>
    <row r="1652" spans="14:20">
      <c r="N1652" s="1380"/>
      <c r="O1652" s="1381"/>
      <c r="P1652" s="1382"/>
      <c r="Q1652" s="1383"/>
      <c r="R1652" s="1384"/>
      <c r="S1652" s="1385"/>
      <c r="T1652" s="1109"/>
    </row>
    <row r="1653" spans="14:20">
      <c r="N1653" s="1380"/>
      <c r="O1653" s="1381"/>
      <c r="P1653" s="1382"/>
      <c r="Q1653" s="1383"/>
      <c r="R1653" s="1384"/>
      <c r="S1653" s="1385"/>
      <c r="T1653" s="1109"/>
    </row>
    <row r="1654" spans="14:20">
      <c r="N1654" s="1380"/>
      <c r="O1654" s="1381"/>
      <c r="P1654" s="1382"/>
      <c r="Q1654" s="1383"/>
      <c r="R1654" s="1384"/>
      <c r="S1654" s="1385"/>
      <c r="T1654" s="1109"/>
    </row>
    <row r="1655" spans="14:20">
      <c r="N1655" s="1380"/>
      <c r="O1655" s="1381"/>
      <c r="P1655" s="1382"/>
      <c r="Q1655" s="1383"/>
      <c r="R1655" s="1384"/>
      <c r="S1655" s="1385"/>
      <c r="T1655" s="1109"/>
    </row>
    <row r="1656" spans="14:20">
      <c r="N1656" s="1380"/>
      <c r="O1656" s="1381"/>
      <c r="P1656" s="1382"/>
      <c r="Q1656" s="1383"/>
      <c r="R1656" s="1384"/>
      <c r="S1656" s="1385"/>
      <c r="T1656" s="1109"/>
    </row>
    <row r="1657" spans="14:20">
      <c r="N1657" s="1380"/>
      <c r="O1657" s="1381"/>
      <c r="P1657" s="1382"/>
      <c r="Q1657" s="1383"/>
      <c r="R1657" s="1384"/>
      <c r="S1657" s="1385"/>
      <c r="T1657" s="1109"/>
    </row>
    <row r="1658" spans="14:20">
      <c r="N1658" s="1380"/>
      <c r="O1658" s="1381"/>
      <c r="P1658" s="1382"/>
      <c r="Q1658" s="1383"/>
      <c r="R1658" s="1384"/>
      <c r="S1658" s="1385"/>
      <c r="T1658" s="1109"/>
    </row>
    <row r="1659" spans="14:20">
      <c r="N1659" s="1380"/>
      <c r="O1659" s="1381"/>
      <c r="P1659" s="1382"/>
      <c r="Q1659" s="1383"/>
      <c r="R1659" s="1384"/>
      <c r="S1659" s="1385"/>
      <c r="T1659" s="1109"/>
    </row>
    <row r="1660" spans="14:20">
      <c r="N1660" s="1380"/>
      <c r="O1660" s="1381"/>
      <c r="P1660" s="1382"/>
      <c r="Q1660" s="1383"/>
      <c r="R1660" s="1384"/>
      <c r="S1660" s="1385"/>
      <c r="T1660" s="1109"/>
    </row>
    <row r="1661" spans="14:20">
      <c r="N1661" s="1380"/>
      <c r="O1661" s="1381"/>
      <c r="P1661" s="1382"/>
      <c r="Q1661" s="1383"/>
      <c r="R1661" s="1384"/>
      <c r="S1661" s="1385"/>
      <c r="T1661" s="1109"/>
    </row>
    <row r="1662" spans="14:20">
      <c r="N1662" s="1380"/>
      <c r="O1662" s="1381"/>
      <c r="P1662" s="1382"/>
      <c r="Q1662" s="1383"/>
      <c r="R1662" s="1384"/>
      <c r="S1662" s="1385"/>
      <c r="T1662" s="1109"/>
    </row>
    <row r="1663" spans="14:20">
      <c r="N1663" s="1380"/>
      <c r="O1663" s="1381"/>
      <c r="P1663" s="1382"/>
      <c r="Q1663" s="1383"/>
      <c r="R1663" s="1384"/>
      <c r="S1663" s="1385"/>
      <c r="T1663" s="1109"/>
    </row>
    <row r="1664" spans="14:20">
      <c r="N1664" s="1380"/>
      <c r="O1664" s="1381"/>
      <c r="P1664" s="1382"/>
      <c r="Q1664" s="1383"/>
      <c r="R1664" s="1384"/>
      <c r="S1664" s="1385"/>
      <c r="T1664" s="1109"/>
    </row>
    <row r="1665" spans="14:20">
      <c r="N1665" s="1380"/>
      <c r="O1665" s="1381"/>
      <c r="P1665" s="1382"/>
      <c r="Q1665" s="1383"/>
      <c r="R1665" s="1384"/>
      <c r="S1665" s="1385"/>
      <c r="T1665" s="1109"/>
    </row>
    <row r="1666" spans="14:20">
      <c r="N1666" s="1380"/>
      <c r="O1666" s="1381"/>
      <c r="P1666" s="1382"/>
      <c r="Q1666" s="1383"/>
      <c r="R1666" s="1384"/>
      <c r="S1666" s="1385"/>
      <c r="T1666" s="1109"/>
    </row>
    <row r="1667" spans="14:20">
      <c r="N1667" s="1380"/>
      <c r="O1667" s="1381"/>
      <c r="P1667" s="1382"/>
      <c r="Q1667" s="1383"/>
      <c r="R1667" s="1384"/>
      <c r="S1667" s="1385"/>
      <c r="T1667" s="1109"/>
    </row>
    <row r="1668" spans="14:20">
      <c r="N1668" s="1380"/>
      <c r="O1668" s="1381"/>
      <c r="P1668" s="1382"/>
      <c r="Q1668" s="1383"/>
      <c r="R1668" s="1384"/>
      <c r="S1668" s="1385"/>
      <c r="T1668" s="1109"/>
    </row>
    <row r="1669" spans="14:20">
      <c r="N1669" s="1380"/>
      <c r="O1669" s="1381"/>
      <c r="P1669" s="1382"/>
      <c r="Q1669" s="1383"/>
      <c r="R1669" s="1384"/>
      <c r="S1669" s="1385"/>
      <c r="T1669" s="1109"/>
    </row>
    <row r="1670" spans="14:20">
      <c r="N1670" s="1380"/>
      <c r="O1670" s="1381"/>
      <c r="P1670" s="1382"/>
      <c r="Q1670" s="1383"/>
      <c r="R1670" s="1384"/>
      <c r="S1670" s="1385"/>
      <c r="T1670" s="1109"/>
    </row>
    <row r="1671" spans="14:20">
      <c r="N1671" s="1380"/>
      <c r="O1671" s="1381"/>
      <c r="P1671" s="1382"/>
      <c r="Q1671" s="1383"/>
      <c r="R1671" s="1384"/>
      <c r="S1671" s="1385"/>
      <c r="T1671" s="1109"/>
    </row>
    <row r="1672" spans="14:20">
      <c r="N1672" s="1380"/>
      <c r="O1672" s="1381"/>
      <c r="P1672" s="1382"/>
      <c r="Q1672" s="1383"/>
      <c r="R1672" s="1384"/>
      <c r="S1672" s="1385"/>
      <c r="T1672" s="1109"/>
    </row>
    <row r="1673" spans="14:20">
      <c r="N1673" s="1380"/>
      <c r="O1673" s="1381"/>
      <c r="P1673" s="1382"/>
      <c r="Q1673" s="1383"/>
      <c r="R1673" s="1384"/>
      <c r="S1673" s="1385"/>
      <c r="T1673" s="1109"/>
    </row>
    <row r="1674" spans="14:20">
      <c r="N1674" s="1380"/>
      <c r="O1674" s="1381"/>
      <c r="P1674" s="1382"/>
      <c r="Q1674" s="1383"/>
      <c r="R1674" s="1384"/>
      <c r="S1674" s="1385"/>
      <c r="T1674" s="1109"/>
    </row>
    <row r="1675" spans="14:20">
      <c r="N1675" s="1380"/>
      <c r="O1675" s="1381"/>
      <c r="P1675" s="1382"/>
      <c r="Q1675" s="1383"/>
      <c r="R1675" s="1384"/>
      <c r="S1675" s="1385"/>
      <c r="T1675" s="1109"/>
    </row>
    <row r="1676" spans="14:20">
      <c r="N1676" s="1380"/>
      <c r="O1676" s="1381"/>
      <c r="P1676" s="1382"/>
      <c r="Q1676" s="1383"/>
      <c r="R1676" s="1384"/>
      <c r="S1676" s="1385"/>
      <c r="T1676" s="1109"/>
    </row>
    <row r="1677" spans="14:20">
      <c r="N1677" s="1380"/>
      <c r="O1677" s="1381"/>
      <c r="P1677" s="1382"/>
      <c r="Q1677" s="1383"/>
      <c r="R1677" s="1384"/>
      <c r="S1677" s="1385"/>
      <c r="T1677" s="1109"/>
    </row>
    <row r="1678" spans="14:20">
      <c r="N1678" s="1380"/>
      <c r="O1678" s="1381"/>
      <c r="P1678" s="1382"/>
      <c r="Q1678" s="1383"/>
      <c r="R1678" s="1384"/>
      <c r="S1678" s="1385"/>
      <c r="T1678" s="1109"/>
    </row>
    <row r="1679" spans="14:20">
      <c r="N1679" s="1380"/>
      <c r="O1679" s="1381"/>
      <c r="P1679" s="1382"/>
      <c r="Q1679" s="1383"/>
      <c r="R1679" s="1384"/>
      <c r="S1679" s="1385"/>
      <c r="T1679" s="1109"/>
    </row>
    <row r="1680" spans="14:20">
      <c r="N1680" s="1380"/>
      <c r="O1680" s="1381"/>
      <c r="P1680" s="1382"/>
      <c r="Q1680" s="1383"/>
      <c r="R1680" s="1384"/>
      <c r="S1680" s="1385"/>
      <c r="T1680" s="1109"/>
    </row>
    <row r="1681" spans="14:20">
      <c r="N1681" s="1380"/>
      <c r="O1681" s="1381"/>
      <c r="P1681" s="1382"/>
      <c r="Q1681" s="1383"/>
      <c r="R1681" s="1384"/>
      <c r="S1681" s="1385"/>
      <c r="T1681" s="1109"/>
    </row>
    <row r="1682" spans="14:20">
      <c r="N1682" s="1380"/>
      <c r="O1682" s="1381"/>
      <c r="P1682" s="1382"/>
      <c r="Q1682" s="1383"/>
      <c r="R1682" s="1384"/>
      <c r="S1682" s="1385"/>
      <c r="T1682" s="1109"/>
    </row>
    <row r="1683" spans="14:20">
      <c r="N1683" s="1380"/>
      <c r="O1683" s="1381"/>
      <c r="P1683" s="1382"/>
      <c r="Q1683" s="1383"/>
      <c r="R1683" s="1384"/>
      <c r="S1683" s="1385"/>
      <c r="T1683" s="1109"/>
    </row>
    <row r="1684" spans="14:20">
      <c r="N1684" s="1380"/>
      <c r="O1684" s="1381"/>
      <c r="P1684" s="1382"/>
      <c r="Q1684" s="1383"/>
      <c r="R1684" s="1384"/>
      <c r="S1684" s="1385"/>
      <c r="T1684" s="1109"/>
    </row>
    <row r="1685" spans="14:20">
      <c r="N1685" s="1380"/>
      <c r="O1685" s="1381"/>
      <c r="P1685" s="1382"/>
      <c r="Q1685" s="1383"/>
      <c r="R1685" s="1384"/>
      <c r="S1685" s="1385"/>
      <c r="T1685" s="1109"/>
    </row>
    <row r="1686" spans="14:20">
      <c r="N1686" s="1380"/>
      <c r="O1686" s="1381"/>
      <c r="P1686" s="1382"/>
      <c r="Q1686" s="1383"/>
      <c r="R1686" s="1384"/>
      <c r="S1686" s="1385"/>
      <c r="T1686" s="1109"/>
    </row>
    <row r="1687" spans="14:20">
      <c r="N1687" s="1380"/>
      <c r="O1687" s="1381"/>
      <c r="P1687" s="1382"/>
      <c r="Q1687" s="1383"/>
      <c r="R1687" s="1384"/>
      <c r="S1687" s="1385"/>
      <c r="T1687" s="1109"/>
    </row>
    <row r="1688" spans="14:20">
      <c r="N1688" s="1380"/>
      <c r="O1688" s="1381"/>
      <c r="P1688" s="1382"/>
      <c r="Q1688" s="1383"/>
      <c r="R1688" s="1384"/>
      <c r="S1688" s="1385"/>
      <c r="T1688" s="1109"/>
    </row>
    <row r="1689" spans="14:20">
      <c r="N1689" s="1380"/>
      <c r="O1689" s="1381"/>
      <c r="P1689" s="1382"/>
      <c r="Q1689" s="1383"/>
      <c r="R1689" s="1384"/>
      <c r="S1689" s="1385"/>
      <c r="T1689" s="1109"/>
    </row>
    <row r="1690" spans="14:20">
      <c r="N1690" s="1380"/>
      <c r="O1690" s="1381"/>
      <c r="P1690" s="1382"/>
      <c r="Q1690" s="1383"/>
      <c r="R1690" s="1384"/>
      <c r="S1690" s="1385"/>
      <c r="T1690" s="1109"/>
    </row>
    <row r="1691" spans="14:20">
      <c r="N1691" s="1380"/>
      <c r="O1691" s="1381"/>
      <c r="P1691" s="1382"/>
      <c r="Q1691" s="1383"/>
      <c r="R1691" s="1384"/>
      <c r="S1691" s="1385"/>
      <c r="T1691" s="1109"/>
    </row>
    <row r="1692" spans="14:20">
      <c r="N1692" s="1380"/>
      <c r="O1692" s="1381"/>
      <c r="P1692" s="1382"/>
      <c r="Q1692" s="1383"/>
      <c r="R1692" s="1384"/>
      <c r="S1692" s="1385"/>
      <c r="T1692" s="1109"/>
    </row>
    <row r="1693" spans="14:20">
      <c r="N1693" s="1380"/>
      <c r="O1693" s="1381"/>
      <c r="P1693" s="1382"/>
      <c r="Q1693" s="1383"/>
      <c r="R1693" s="1384"/>
      <c r="S1693" s="1385"/>
      <c r="T1693" s="1109"/>
    </row>
    <row r="1694" spans="14:20">
      <c r="N1694" s="1380"/>
      <c r="O1694" s="1381"/>
      <c r="P1694" s="1382"/>
      <c r="Q1694" s="1383"/>
      <c r="R1694" s="1384"/>
      <c r="S1694" s="1385"/>
      <c r="T1694" s="1109"/>
    </row>
    <row r="1695" spans="14:20">
      <c r="N1695" s="1380"/>
      <c r="O1695" s="1381"/>
      <c r="P1695" s="1382"/>
      <c r="Q1695" s="1383"/>
      <c r="R1695" s="1384"/>
      <c r="S1695" s="1385"/>
      <c r="T1695" s="1109"/>
    </row>
    <row r="1696" spans="14:20">
      <c r="N1696" s="1380"/>
      <c r="O1696" s="1381"/>
      <c r="P1696" s="1382"/>
      <c r="Q1696" s="1383"/>
      <c r="R1696" s="1384"/>
      <c r="S1696" s="1385"/>
      <c r="T1696" s="1109"/>
    </row>
    <row r="1697" spans="14:20">
      <c r="N1697" s="1380"/>
      <c r="O1697" s="1381"/>
      <c r="P1697" s="1382"/>
      <c r="Q1697" s="1383"/>
      <c r="R1697" s="1384"/>
      <c r="S1697" s="1385"/>
      <c r="T1697" s="1109"/>
    </row>
    <row r="1698" spans="14:20">
      <c r="N1698" s="1380"/>
      <c r="O1698" s="1381"/>
      <c r="P1698" s="1382"/>
      <c r="Q1698" s="1383"/>
      <c r="R1698" s="1384"/>
      <c r="S1698" s="1385"/>
      <c r="T1698" s="1109"/>
    </row>
    <row r="1699" spans="14:20">
      <c r="N1699" s="1380"/>
      <c r="O1699" s="1381"/>
      <c r="P1699" s="1382"/>
      <c r="Q1699" s="1383"/>
      <c r="R1699" s="1384"/>
      <c r="S1699" s="1385"/>
      <c r="T1699" s="1109"/>
    </row>
    <row r="1700" spans="14:20">
      <c r="N1700" s="1380"/>
      <c r="O1700" s="1381"/>
      <c r="P1700" s="1382"/>
      <c r="Q1700" s="1383"/>
      <c r="R1700" s="1384"/>
      <c r="S1700" s="1385"/>
      <c r="T1700" s="1109"/>
    </row>
    <row r="1701" spans="14:20">
      <c r="N1701" s="1380"/>
      <c r="O1701" s="1381"/>
      <c r="P1701" s="1382"/>
      <c r="Q1701" s="1383"/>
      <c r="R1701" s="1384"/>
      <c r="S1701" s="1385"/>
      <c r="T1701" s="1109"/>
    </row>
    <row r="1702" spans="14:20">
      <c r="N1702" s="1380"/>
      <c r="O1702" s="1381"/>
      <c r="P1702" s="1382"/>
      <c r="Q1702" s="1383"/>
      <c r="R1702" s="1384"/>
      <c r="S1702" s="1385"/>
      <c r="T1702" s="1109"/>
    </row>
    <row r="1703" spans="14:20">
      <c r="N1703" s="1380"/>
      <c r="O1703" s="1381"/>
      <c r="P1703" s="1382"/>
      <c r="Q1703" s="1383"/>
      <c r="R1703" s="1384"/>
      <c r="S1703" s="1385"/>
      <c r="T1703" s="1109"/>
    </row>
    <row r="1704" spans="14:20">
      <c r="N1704" s="1380"/>
      <c r="O1704" s="1381"/>
      <c r="P1704" s="1382"/>
      <c r="Q1704" s="1383"/>
      <c r="R1704" s="1384"/>
      <c r="S1704" s="1385"/>
      <c r="T1704" s="1109"/>
    </row>
    <row r="1705" spans="14:20">
      <c r="N1705" s="1380"/>
      <c r="O1705" s="1381"/>
      <c r="P1705" s="1382"/>
      <c r="Q1705" s="1383"/>
      <c r="R1705" s="1384"/>
      <c r="S1705" s="1385"/>
      <c r="T1705" s="1109"/>
    </row>
    <row r="1706" spans="14:20">
      <c r="N1706" s="1380"/>
      <c r="O1706" s="1381"/>
      <c r="P1706" s="1382"/>
      <c r="Q1706" s="1383"/>
      <c r="R1706" s="1384"/>
      <c r="S1706" s="1385"/>
      <c r="T1706" s="1109"/>
    </row>
    <row r="1707" spans="14:20">
      <c r="N1707" s="1380"/>
      <c r="O1707" s="1381"/>
      <c r="P1707" s="1382"/>
      <c r="Q1707" s="1383"/>
      <c r="R1707" s="1384"/>
      <c r="S1707" s="1385"/>
      <c r="T1707" s="1109"/>
    </row>
    <row r="1708" spans="14:20">
      <c r="N1708" s="1380"/>
      <c r="O1708" s="1381"/>
      <c r="P1708" s="1382"/>
      <c r="Q1708" s="1383"/>
      <c r="R1708" s="1384"/>
      <c r="S1708" s="1385"/>
      <c r="T1708" s="1109"/>
    </row>
    <row r="1709" spans="14:20">
      <c r="N1709" s="1380"/>
      <c r="O1709" s="1381"/>
      <c r="P1709" s="1382"/>
      <c r="Q1709" s="1383"/>
      <c r="R1709" s="1384"/>
      <c r="S1709" s="1385"/>
      <c r="T1709" s="1109"/>
    </row>
    <row r="1710" spans="14:20">
      <c r="N1710" s="1380"/>
      <c r="O1710" s="1381"/>
      <c r="P1710" s="1382"/>
      <c r="Q1710" s="1383"/>
      <c r="R1710" s="1384"/>
      <c r="S1710" s="1385"/>
      <c r="T1710" s="1109"/>
    </row>
    <row r="1711" spans="14:20">
      <c r="N1711" s="1380"/>
      <c r="O1711" s="1381"/>
      <c r="P1711" s="1382"/>
      <c r="Q1711" s="1383"/>
      <c r="R1711" s="1384"/>
      <c r="S1711" s="1385"/>
      <c r="T1711" s="1109"/>
    </row>
    <row r="1712" spans="14:20">
      <c r="N1712" s="1380"/>
      <c r="O1712" s="1381"/>
      <c r="P1712" s="1382"/>
      <c r="Q1712" s="1383"/>
      <c r="R1712" s="1384"/>
      <c r="S1712" s="1385"/>
      <c r="T1712" s="1109"/>
    </row>
    <row r="1713" spans="14:20">
      <c r="N1713" s="1380"/>
      <c r="O1713" s="1381"/>
      <c r="P1713" s="1382"/>
      <c r="Q1713" s="1383"/>
      <c r="R1713" s="1384"/>
      <c r="S1713" s="1385"/>
      <c r="T1713" s="1109"/>
    </row>
    <row r="1714" spans="14:20">
      <c r="N1714" s="1380"/>
      <c r="O1714" s="1381"/>
      <c r="P1714" s="1382"/>
      <c r="Q1714" s="1383"/>
      <c r="R1714" s="1384"/>
      <c r="S1714" s="1385"/>
      <c r="T1714" s="1109"/>
    </row>
    <row r="1715" spans="14:20">
      <c r="N1715" s="1380"/>
      <c r="O1715" s="1381"/>
      <c r="P1715" s="1382"/>
      <c r="Q1715" s="1383"/>
      <c r="R1715" s="1384"/>
      <c r="S1715" s="1385"/>
      <c r="T1715" s="1109"/>
    </row>
    <row r="1716" spans="14:20">
      <c r="N1716" s="1380"/>
      <c r="O1716" s="1381"/>
      <c r="P1716" s="1382"/>
      <c r="Q1716" s="1383"/>
      <c r="R1716" s="1384"/>
      <c r="S1716" s="1385"/>
      <c r="T1716" s="1109"/>
    </row>
    <row r="1717" spans="14:20">
      <c r="N1717" s="1380"/>
      <c r="O1717" s="1381"/>
      <c r="P1717" s="1382"/>
      <c r="Q1717" s="1383"/>
      <c r="R1717" s="1384"/>
      <c r="S1717" s="1385"/>
      <c r="T1717" s="1109"/>
    </row>
    <row r="1718" spans="14:20">
      <c r="N1718" s="1380"/>
      <c r="O1718" s="1381"/>
      <c r="P1718" s="1382"/>
      <c r="Q1718" s="1383"/>
      <c r="R1718" s="1384"/>
      <c r="S1718" s="1385"/>
      <c r="T1718" s="1109"/>
    </row>
    <row r="1719" spans="14:20">
      <c r="N1719" s="1380"/>
      <c r="O1719" s="1381"/>
      <c r="P1719" s="1382"/>
      <c r="Q1719" s="1383"/>
      <c r="R1719" s="1384"/>
      <c r="S1719" s="1385"/>
      <c r="T1719" s="1109"/>
    </row>
    <row r="1720" spans="14:20">
      <c r="N1720" s="1380"/>
      <c r="O1720" s="1381"/>
      <c r="P1720" s="1382"/>
      <c r="Q1720" s="1383"/>
      <c r="R1720" s="1384"/>
      <c r="S1720" s="1385"/>
      <c r="T1720" s="1109"/>
    </row>
    <row r="1721" spans="14:20">
      <c r="N1721" s="1380"/>
      <c r="O1721" s="1381"/>
      <c r="P1721" s="1382"/>
      <c r="Q1721" s="1383"/>
      <c r="R1721" s="1384"/>
      <c r="S1721" s="1385"/>
      <c r="T1721" s="1109"/>
    </row>
    <row r="1722" spans="14:20">
      <c r="N1722" s="1380"/>
      <c r="O1722" s="1381"/>
      <c r="P1722" s="1382"/>
      <c r="Q1722" s="1383"/>
      <c r="R1722" s="1384"/>
      <c r="S1722" s="1385"/>
      <c r="T1722" s="1109"/>
    </row>
    <row r="1723" spans="14:20">
      <c r="N1723" s="1380"/>
      <c r="O1723" s="1381"/>
      <c r="P1723" s="1382"/>
      <c r="Q1723" s="1383"/>
      <c r="R1723" s="1384"/>
      <c r="S1723" s="1385"/>
      <c r="T1723" s="1109"/>
    </row>
    <row r="1724" spans="14:20">
      <c r="N1724" s="1380"/>
      <c r="O1724" s="1381"/>
      <c r="P1724" s="1382"/>
      <c r="Q1724" s="1383"/>
      <c r="R1724" s="1384"/>
      <c r="S1724" s="1385"/>
      <c r="T1724" s="1109"/>
    </row>
    <row r="1725" spans="14:20">
      <c r="N1725" s="1380"/>
      <c r="O1725" s="1381"/>
      <c r="P1725" s="1382"/>
      <c r="Q1725" s="1383"/>
      <c r="R1725" s="1384"/>
      <c r="S1725" s="1385"/>
      <c r="T1725" s="1109"/>
    </row>
    <row r="1726" spans="14:20">
      <c r="N1726" s="1380"/>
      <c r="O1726" s="1381"/>
      <c r="P1726" s="1382"/>
      <c r="Q1726" s="1383"/>
      <c r="R1726" s="1384"/>
      <c r="S1726" s="1385"/>
      <c r="T1726" s="1109"/>
    </row>
    <row r="1727" spans="14:20">
      <c r="N1727" s="1380"/>
      <c r="O1727" s="1381"/>
      <c r="P1727" s="1382"/>
      <c r="Q1727" s="1383"/>
      <c r="R1727" s="1384"/>
      <c r="S1727" s="1385"/>
      <c r="T1727" s="1109"/>
    </row>
    <row r="1728" spans="14:20">
      <c r="N1728" s="1380"/>
      <c r="O1728" s="1381"/>
      <c r="P1728" s="1382"/>
      <c r="Q1728" s="1383"/>
      <c r="R1728" s="1384"/>
      <c r="S1728" s="1385"/>
      <c r="T1728" s="1109"/>
    </row>
    <row r="1729" spans="14:20">
      <c r="N1729" s="1380"/>
      <c r="O1729" s="1381"/>
      <c r="P1729" s="1382"/>
      <c r="Q1729" s="1383"/>
      <c r="R1729" s="1384"/>
      <c r="S1729" s="1385"/>
      <c r="T1729" s="1109"/>
    </row>
    <row r="1730" spans="14:20">
      <c r="N1730" s="1380"/>
      <c r="O1730" s="1381"/>
      <c r="P1730" s="1382"/>
      <c r="Q1730" s="1383"/>
      <c r="R1730" s="1384"/>
      <c r="S1730" s="1385"/>
      <c r="T1730" s="1109"/>
    </row>
    <row r="1731" spans="14:20">
      <c r="N1731" s="1380"/>
      <c r="O1731" s="1381"/>
      <c r="P1731" s="1382"/>
      <c r="Q1731" s="1383"/>
      <c r="R1731" s="1384"/>
      <c r="S1731" s="1385"/>
      <c r="T1731" s="1109"/>
    </row>
    <row r="1732" spans="14:20">
      <c r="N1732" s="1380"/>
      <c r="O1732" s="1381"/>
      <c r="P1732" s="1382"/>
      <c r="Q1732" s="1383"/>
      <c r="R1732" s="1384"/>
      <c r="S1732" s="1385"/>
      <c r="T1732" s="1109"/>
    </row>
    <row r="1733" spans="14:20">
      <c r="N1733" s="1380"/>
      <c r="O1733" s="1381"/>
      <c r="P1733" s="1382"/>
      <c r="Q1733" s="1383"/>
      <c r="R1733" s="1384"/>
      <c r="S1733" s="1385"/>
      <c r="T1733" s="1109"/>
    </row>
    <row r="1734" spans="14:20">
      <c r="N1734" s="1380"/>
      <c r="O1734" s="1381"/>
      <c r="P1734" s="1382"/>
      <c r="Q1734" s="1383"/>
      <c r="R1734" s="1384"/>
      <c r="S1734" s="1385"/>
      <c r="T1734" s="1109"/>
    </row>
    <row r="1735" spans="14:20">
      <c r="N1735" s="1380"/>
      <c r="O1735" s="1381"/>
      <c r="P1735" s="1382"/>
      <c r="Q1735" s="1383"/>
      <c r="R1735" s="1384"/>
      <c r="S1735" s="1385"/>
      <c r="T1735" s="1109"/>
    </row>
    <row r="1736" spans="14:20">
      <c r="N1736" s="1380"/>
      <c r="O1736" s="1381"/>
      <c r="P1736" s="1382"/>
      <c r="Q1736" s="1383"/>
      <c r="R1736" s="1384"/>
      <c r="S1736" s="1385"/>
      <c r="T1736" s="1109"/>
    </row>
    <row r="1737" spans="14:20">
      <c r="N1737" s="1380"/>
      <c r="O1737" s="1381"/>
      <c r="P1737" s="1382"/>
      <c r="Q1737" s="1383"/>
      <c r="R1737" s="1384"/>
      <c r="S1737" s="1385"/>
      <c r="T1737" s="1109"/>
    </row>
    <row r="1738" spans="14:20">
      <c r="N1738" s="1380"/>
      <c r="O1738" s="1381"/>
      <c r="P1738" s="1382"/>
      <c r="Q1738" s="1383"/>
      <c r="R1738" s="1384"/>
      <c r="S1738" s="1385"/>
      <c r="T1738" s="1109"/>
    </row>
    <row r="1739" spans="14:20">
      <c r="N1739" s="1380"/>
      <c r="O1739" s="1381"/>
      <c r="P1739" s="1382"/>
      <c r="Q1739" s="1383"/>
      <c r="R1739" s="1384"/>
      <c r="S1739" s="1385"/>
      <c r="T1739" s="1109"/>
    </row>
    <row r="1740" spans="14:20">
      <c r="N1740" s="1380"/>
      <c r="O1740" s="1381"/>
      <c r="P1740" s="1382"/>
      <c r="Q1740" s="1383"/>
      <c r="R1740" s="1384"/>
      <c r="S1740" s="1385"/>
      <c r="T1740" s="1109"/>
    </row>
    <row r="1741" spans="14:20">
      <c r="N1741" s="1380"/>
      <c r="O1741" s="1381"/>
      <c r="P1741" s="1382"/>
      <c r="Q1741" s="1383"/>
      <c r="R1741" s="1384"/>
      <c r="S1741" s="1385"/>
      <c r="T1741" s="1109"/>
    </row>
    <row r="1742" spans="14:20">
      <c r="N1742" s="1380"/>
      <c r="O1742" s="1381"/>
      <c r="P1742" s="1382"/>
      <c r="Q1742" s="1383"/>
      <c r="R1742" s="1384"/>
      <c r="S1742" s="1385"/>
      <c r="T1742" s="1109"/>
    </row>
    <row r="1743" spans="14:20">
      <c r="N1743" s="1380"/>
      <c r="O1743" s="1381"/>
      <c r="P1743" s="1382"/>
      <c r="Q1743" s="1383"/>
      <c r="R1743" s="1384"/>
      <c r="S1743" s="1385"/>
      <c r="T1743" s="1109"/>
    </row>
    <row r="1744" spans="14:20">
      <c r="N1744" s="1380"/>
      <c r="O1744" s="1381"/>
      <c r="P1744" s="1382"/>
      <c r="Q1744" s="1383"/>
      <c r="R1744" s="1384"/>
      <c r="S1744" s="1385"/>
      <c r="T1744" s="1109"/>
    </row>
    <row r="1745" spans="14:20">
      <c r="N1745" s="1380"/>
      <c r="O1745" s="1381"/>
      <c r="P1745" s="1382"/>
      <c r="Q1745" s="1383"/>
      <c r="R1745" s="1384"/>
      <c r="S1745" s="1385"/>
      <c r="T1745" s="1109"/>
    </row>
    <row r="1746" spans="14:20">
      <c r="N1746" s="1380"/>
      <c r="O1746" s="1381"/>
      <c r="P1746" s="1382"/>
      <c r="Q1746" s="1383"/>
      <c r="R1746" s="1384"/>
      <c r="S1746" s="1385"/>
      <c r="T1746" s="1109"/>
    </row>
    <row r="1747" spans="14:20">
      <c r="N1747" s="1380"/>
      <c r="O1747" s="1381"/>
      <c r="P1747" s="1382"/>
      <c r="Q1747" s="1383"/>
      <c r="R1747" s="1384"/>
      <c r="S1747" s="1385"/>
      <c r="T1747" s="1109"/>
    </row>
    <row r="1748" spans="14:20">
      <c r="N1748" s="1380"/>
      <c r="O1748" s="1381"/>
      <c r="P1748" s="1382"/>
      <c r="Q1748" s="1383"/>
      <c r="R1748" s="1384"/>
      <c r="S1748" s="1385"/>
      <c r="T1748" s="1109"/>
    </row>
    <row r="1749" spans="14:20">
      <c r="N1749" s="1380"/>
      <c r="O1749" s="1381"/>
      <c r="P1749" s="1382"/>
      <c r="Q1749" s="1383"/>
      <c r="R1749" s="1384"/>
      <c r="S1749" s="1385"/>
      <c r="T1749" s="1109"/>
    </row>
    <row r="1750" spans="14:20">
      <c r="N1750" s="1380"/>
      <c r="O1750" s="1381"/>
      <c r="P1750" s="1382"/>
      <c r="Q1750" s="1383"/>
      <c r="R1750" s="1384"/>
      <c r="S1750" s="1385"/>
      <c r="T1750" s="1109"/>
    </row>
    <row r="1751" spans="14:20">
      <c r="N1751" s="1380"/>
      <c r="O1751" s="1381"/>
      <c r="P1751" s="1382"/>
      <c r="Q1751" s="1383"/>
      <c r="R1751" s="1384"/>
      <c r="S1751" s="1385"/>
      <c r="T1751" s="1109"/>
    </row>
    <row r="1752" spans="14:20">
      <c r="N1752" s="1380"/>
      <c r="O1752" s="1381"/>
      <c r="P1752" s="1382"/>
      <c r="Q1752" s="1383"/>
      <c r="R1752" s="1384"/>
      <c r="S1752" s="1385"/>
      <c r="T1752" s="1109"/>
    </row>
    <row r="1753" spans="14:20">
      <c r="N1753" s="1380"/>
      <c r="O1753" s="1381"/>
      <c r="P1753" s="1382"/>
      <c r="Q1753" s="1383"/>
      <c r="R1753" s="1384"/>
      <c r="S1753" s="1385"/>
      <c r="T1753" s="1109"/>
    </row>
    <row r="1754" spans="14:20">
      <c r="N1754" s="1380"/>
      <c r="O1754" s="1381"/>
      <c r="P1754" s="1382"/>
      <c r="Q1754" s="1383"/>
      <c r="R1754" s="1384"/>
      <c r="S1754" s="1385"/>
      <c r="T1754" s="1109"/>
    </row>
    <row r="1755" spans="14:20">
      <c r="N1755" s="1380"/>
      <c r="O1755" s="1381"/>
      <c r="P1755" s="1382"/>
      <c r="Q1755" s="1383"/>
      <c r="R1755" s="1384"/>
      <c r="S1755" s="1385"/>
      <c r="T1755" s="1109"/>
    </row>
    <row r="1756" spans="14:20">
      <c r="N1756" s="1380"/>
      <c r="O1756" s="1381"/>
      <c r="P1756" s="1382"/>
      <c r="Q1756" s="1383"/>
      <c r="R1756" s="1384"/>
      <c r="S1756" s="1385"/>
      <c r="T1756" s="1109"/>
    </row>
    <row r="1757" spans="14:20">
      <c r="N1757" s="1380"/>
      <c r="O1757" s="1381"/>
      <c r="P1757" s="1382"/>
      <c r="Q1757" s="1383"/>
      <c r="R1757" s="1384"/>
      <c r="S1757" s="1385"/>
      <c r="T1757" s="1109"/>
    </row>
    <row r="1758" spans="14:20">
      <c r="N1758" s="1380"/>
      <c r="O1758" s="1381"/>
      <c r="P1758" s="1382"/>
      <c r="Q1758" s="1383"/>
      <c r="R1758" s="1384"/>
      <c r="S1758" s="1385"/>
      <c r="T1758" s="1109"/>
    </row>
    <row r="1759" spans="14:20">
      <c r="N1759" s="1380"/>
      <c r="O1759" s="1381"/>
      <c r="P1759" s="1382"/>
      <c r="Q1759" s="1383"/>
      <c r="R1759" s="1384"/>
      <c r="S1759" s="1385"/>
      <c r="T1759" s="1109"/>
    </row>
    <row r="1760" spans="14:20">
      <c r="N1760" s="1380"/>
      <c r="O1760" s="1381"/>
      <c r="P1760" s="1382"/>
      <c r="Q1760" s="1383"/>
      <c r="R1760" s="1384"/>
      <c r="S1760" s="1385"/>
      <c r="T1760" s="1109"/>
    </row>
    <row r="1761" spans="14:20">
      <c r="N1761" s="1380"/>
      <c r="O1761" s="1381"/>
      <c r="P1761" s="1382"/>
      <c r="Q1761" s="1383"/>
      <c r="R1761" s="1384"/>
      <c r="S1761" s="1385"/>
      <c r="T1761" s="1109"/>
    </row>
    <row r="1762" spans="14:20">
      <c r="N1762" s="1380"/>
      <c r="O1762" s="1381"/>
      <c r="P1762" s="1382"/>
      <c r="Q1762" s="1383"/>
      <c r="R1762" s="1384"/>
      <c r="S1762" s="1385"/>
      <c r="T1762" s="1109"/>
    </row>
    <row r="1763" spans="14:20">
      <c r="N1763" s="1380"/>
      <c r="O1763" s="1381"/>
      <c r="P1763" s="1382"/>
      <c r="Q1763" s="1383"/>
      <c r="R1763" s="1384"/>
      <c r="S1763" s="1385"/>
      <c r="T1763" s="1109"/>
    </row>
    <row r="1764" spans="14:20">
      <c r="N1764" s="1380"/>
      <c r="O1764" s="1381"/>
      <c r="P1764" s="1382"/>
      <c r="Q1764" s="1383"/>
      <c r="R1764" s="1384"/>
      <c r="S1764" s="1385"/>
      <c r="T1764" s="1109"/>
    </row>
    <row r="1765" spans="14:20">
      <c r="N1765" s="1380"/>
      <c r="O1765" s="1381"/>
      <c r="P1765" s="1382"/>
      <c r="Q1765" s="1383"/>
      <c r="R1765" s="1384"/>
      <c r="S1765" s="1385"/>
      <c r="T1765" s="1109"/>
    </row>
    <row r="1766" spans="14:20">
      <c r="N1766" s="1380"/>
      <c r="O1766" s="1381"/>
      <c r="P1766" s="1382"/>
      <c r="Q1766" s="1383"/>
      <c r="R1766" s="1384"/>
      <c r="S1766" s="1385"/>
      <c r="T1766" s="1109"/>
    </row>
    <row r="1767" spans="14:20">
      <c r="N1767" s="1380"/>
      <c r="O1767" s="1381"/>
      <c r="P1767" s="1382"/>
      <c r="Q1767" s="1383"/>
      <c r="R1767" s="1384"/>
      <c r="S1767" s="1385"/>
      <c r="T1767" s="1109"/>
    </row>
    <row r="1768" spans="14:20">
      <c r="N1768" s="1380"/>
      <c r="O1768" s="1381"/>
      <c r="P1768" s="1382"/>
      <c r="Q1768" s="1383"/>
      <c r="R1768" s="1384"/>
      <c r="S1768" s="1385"/>
      <c r="T1768" s="1109"/>
    </row>
    <row r="1769" spans="14:20">
      <c r="N1769" s="1380"/>
      <c r="O1769" s="1381"/>
      <c r="P1769" s="1382"/>
      <c r="Q1769" s="1383"/>
      <c r="R1769" s="1384"/>
      <c r="S1769" s="1385"/>
      <c r="T1769" s="1109"/>
    </row>
    <row r="1770" spans="14:20">
      <c r="N1770" s="1380"/>
      <c r="O1770" s="1381"/>
      <c r="P1770" s="1382"/>
      <c r="Q1770" s="1383"/>
      <c r="R1770" s="1384"/>
      <c r="S1770" s="1385"/>
      <c r="T1770" s="1109"/>
    </row>
    <row r="1771" spans="14:20">
      <c r="N1771" s="1380"/>
      <c r="O1771" s="1381"/>
      <c r="P1771" s="1382"/>
      <c r="Q1771" s="1383"/>
      <c r="R1771" s="1384"/>
      <c r="S1771" s="1385"/>
      <c r="T1771" s="1109"/>
    </row>
    <row r="1772" spans="14:20">
      <c r="N1772" s="1380"/>
      <c r="O1772" s="1381"/>
      <c r="P1772" s="1382"/>
      <c r="Q1772" s="1383"/>
      <c r="R1772" s="1384"/>
      <c r="S1772" s="1385"/>
      <c r="T1772" s="1109"/>
    </row>
    <row r="1773" spans="14:20">
      <c r="N1773" s="1380"/>
      <c r="O1773" s="1381"/>
      <c r="P1773" s="1382"/>
      <c r="Q1773" s="1383"/>
      <c r="R1773" s="1384"/>
      <c r="S1773" s="1385"/>
      <c r="T1773" s="1109"/>
    </row>
    <row r="1774" spans="14:20">
      <c r="N1774" s="1380"/>
      <c r="O1774" s="1381"/>
      <c r="P1774" s="1382"/>
      <c r="Q1774" s="1383"/>
      <c r="R1774" s="1384"/>
      <c r="S1774" s="1385"/>
      <c r="T1774" s="1109"/>
    </row>
    <row r="1775" spans="14:20">
      <c r="N1775" s="1380"/>
      <c r="O1775" s="1381"/>
      <c r="P1775" s="1382"/>
      <c r="Q1775" s="1383"/>
      <c r="R1775" s="1384"/>
      <c r="S1775" s="1385"/>
      <c r="T1775" s="1109"/>
    </row>
    <row r="1776" spans="14:20">
      <c r="N1776" s="1380"/>
      <c r="O1776" s="1381"/>
      <c r="P1776" s="1382"/>
      <c r="Q1776" s="1383"/>
      <c r="R1776" s="1384"/>
      <c r="S1776" s="1385"/>
      <c r="T1776" s="1109"/>
    </row>
    <row r="1777" spans="14:20">
      <c r="N1777" s="1380"/>
      <c r="O1777" s="1381"/>
      <c r="P1777" s="1382"/>
      <c r="Q1777" s="1383"/>
      <c r="R1777" s="1384"/>
      <c r="S1777" s="1385"/>
      <c r="T1777" s="1109"/>
    </row>
    <row r="1778" spans="14:20">
      <c r="N1778" s="1380"/>
      <c r="O1778" s="1381"/>
      <c r="P1778" s="1382"/>
      <c r="Q1778" s="1383"/>
      <c r="R1778" s="1384"/>
      <c r="S1778" s="1385"/>
      <c r="T1778" s="1109"/>
    </row>
    <row r="1779" spans="14:20">
      <c r="N1779" s="1380"/>
      <c r="O1779" s="1381"/>
      <c r="P1779" s="1382"/>
      <c r="Q1779" s="1383"/>
      <c r="R1779" s="1384"/>
      <c r="S1779" s="1385"/>
      <c r="T1779" s="1109"/>
    </row>
    <row r="1780" spans="14:20">
      <c r="N1780" s="1380"/>
      <c r="O1780" s="1381"/>
      <c r="P1780" s="1382"/>
      <c r="Q1780" s="1383"/>
      <c r="R1780" s="1384"/>
      <c r="S1780" s="1385"/>
      <c r="T1780" s="1109"/>
    </row>
    <row r="1781" spans="14:20">
      <c r="N1781" s="1380"/>
      <c r="O1781" s="1381"/>
      <c r="P1781" s="1382"/>
      <c r="Q1781" s="1383"/>
      <c r="R1781" s="1384"/>
      <c r="S1781" s="1385"/>
      <c r="T1781" s="1109"/>
    </row>
    <row r="1782" spans="14:20">
      <c r="N1782" s="1380"/>
      <c r="O1782" s="1381"/>
      <c r="P1782" s="1382"/>
      <c r="Q1782" s="1383"/>
      <c r="R1782" s="1384"/>
      <c r="S1782" s="1385"/>
      <c r="T1782" s="1109"/>
    </row>
    <row r="1783" spans="14:20">
      <c r="N1783" s="1380"/>
      <c r="O1783" s="1381"/>
      <c r="P1783" s="1382"/>
      <c r="Q1783" s="1383"/>
      <c r="R1783" s="1384"/>
      <c r="S1783" s="1385"/>
      <c r="T1783" s="1109"/>
    </row>
    <row r="1784" spans="14:20">
      <c r="N1784" s="1380"/>
      <c r="O1784" s="1381"/>
      <c r="P1784" s="1382"/>
      <c r="Q1784" s="1383"/>
      <c r="R1784" s="1384"/>
      <c r="S1784" s="1385"/>
      <c r="T1784" s="1109"/>
    </row>
    <row r="1785" spans="14:20">
      <c r="N1785" s="1380"/>
      <c r="O1785" s="1381"/>
      <c r="P1785" s="1382"/>
      <c r="Q1785" s="1383"/>
      <c r="R1785" s="1384"/>
      <c r="S1785" s="1385"/>
      <c r="T1785" s="1109"/>
    </row>
    <row r="1786" spans="14:20">
      <c r="N1786" s="1380"/>
      <c r="O1786" s="1381"/>
      <c r="P1786" s="1382"/>
      <c r="Q1786" s="1383"/>
      <c r="R1786" s="1384"/>
      <c r="S1786" s="1385"/>
      <c r="T1786" s="1109"/>
    </row>
    <row r="1787" spans="14:20">
      <c r="N1787" s="1380"/>
      <c r="O1787" s="1381"/>
      <c r="P1787" s="1382"/>
      <c r="Q1787" s="1383"/>
      <c r="R1787" s="1384"/>
      <c r="S1787" s="1385"/>
      <c r="T1787" s="1109"/>
    </row>
    <row r="1788" spans="14:20">
      <c r="N1788" s="1380"/>
      <c r="O1788" s="1381"/>
      <c r="P1788" s="1382"/>
      <c r="Q1788" s="1383"/>
      <c r="R1788" s="1384"/>
      <c r="S1788" s="1385"/>
      <c r="T1788" s="1109"/>
    </row>
    <row r="1789" spans="14:20">
      <c r="N1789" s="1380"/>
      <c r="O1789" s="1381"/>
      <c r="P1789" s="1382"/>
      <c r="Q1789" s="1383"/>
      <c r="R1789" s="1384"/>
      <c r="S1789" s="1385"/>
      <c r="T1789" s="1109"/>
    </row>
    <row r="1790" spans="14:20">
      <c r="N1790" s="1380"/>
      <c r="O1790" s="1381"/>
      <c r="P1790" s="1382"/>
      <c r="Q1790" s="1383"/>
      <c r="R1790" s="1384"/>
      <c r="S1790" s="1385"/>
      <c r="T1790" s="1109"/>
    </row>
    <row r="1791" spans="14:20">
      <c r="N1791" s="1380"/>
      <c r="O1791" s="1381"/>
      <c r="P1791" s="1382"/>
      <c r="Q1791" s="1383"/>
      <c r="R1791" s="1384"/>
      <c r="S1791" s="1385"/>
      <c r="T1791" s="1109"/>
    </row>
    <row r="1792" spans="14:20">
      <c r="N1792" s="1380"/>
      <c r="O1792" s="1381"/>
      <c r="P1792" s="1382"/>
      <c r="Q1792" s="1383"/>
      <c r="R1792" s="1384"/>
      <c r="S1792" s="1385"/>
      <c r="T1792" s="1109"/>
    </row>
    <row r="1793" spans="14:20">
      <c r="N1793" s="1380"/>
      <c r="O1793" s="1381"/>
      <c r="P1793" s="1382"/>
      <c r="Q1793" s="1383"/>
      <c r="R1793" s="1384"/>
      <c r="S1793" s="1385"/>
      <c r="T1793" s="1109"/>
    </row>
    <row r="1794" spans="14:20">
      <c r="N1794" s="1380"/>
      <c r="O1794" s="1381"/>
      <c r="P1794" s="1382"/>
      <c r="Q1794" s="1383"/>
      <c r="R1794" s="1384"/>
      <c r="S1794" s="1385"/>
      <c r="T1794" s="1109"/>
    </row>
    <row r="1795" spans="14:20">
      <c r="N1795" s="1380"/>
      <c r="O1795" s="1381"/>
      <c r="P1795" s="1382"/>
      <c r="Q1795" s="1383"/>
      <c r="R1795" s="1384"/>
      <c r="S1795" s="1385"/>
      <c r="T1795" s="1109"/>
    </row>
    <row r="1796" spans="14:20">
      <c r="N1796" s="1380"/>
      <c r="O1796" s="1381"/>
      <c r="P1796" s="1382"/>
      <c r="Q1796" s="1383"/>
      <c r="R1796" s="1384"/>
      <c r="S1796" s="1385"/>
      <c r="T1796" s="1109"/>
    </row>
    <row r="1797" spans="14:20">
      <c r="N1797" s="1380"/>
      <c r="O1797" s="1381"/>
      <c r="P1797" s="1382"/>
      <c r="Q1797" s="1383"/>
      <c r="R1797" s="1384"/>
      <c r="S1797" s="1385"/>
      <c r="T1797" s="1109"/>
    </row>
    <row r="1798" spans="14:20">
      <c r="N1798" s="1380"/>
      <c r="O1798" s="1381"/>
      <c r="P1798" s="1382"/>
      <c r="Q1798" s="1383"/>
      <c r="R1798" s="1384"/>
      <c r="S1798" s="1385"/>
      <c r="T1798" s="1109"/>
    </row>
    <row r="1799" spans="14:20">
      <c r="N1799" s="1380"/>
      <c r="O1799" s="1381"/>
      <c r="P1799" s="1382"/>
      <c r="Q1799" s="1383"/>
      <c r="R1799" s="1384"/>
      <c r="S1799" s="1385"/>
      <c r="T1799" s="1109"/>
    </row>
    <row r="1800" spans="14:20">
      <c r="N1800" s="1380"/>
      <c r="O1800" s="1381"/>
      <c r="P1800" s="1382"/>
      <c r="Q1800" s="1383"/>
      <c r="R1800" s="1384"/>
      <c r="S1800" s="1385"/>
      <c r="T1800" s="1109"/>
    </row>
    <row r="1801" spans="14:20">
      <c r="N1801" s="1380"/>
      <c r="O1801" s="1381"/>
      <c r="P1801" s="1382"/>
      <c r="Q1801" s="1383"/>
      <c r="R1801" s="1384"/>
      <c r="S1801" s="1385"/>
      <c r="T1801" s="1109"/>
    </row>
    <row r="1802" spans="14:20">
      <c r="N1802" s="1380"/>
      <c r="O1802" s="1381"/>
      <c r="P1802" s="1382"/>
      <c r="Q1802" s="1383"/>
      <c r="R1802" s="1384"/>
      <c r="S1802" s="1385"/>
      <c r="T1802" s="1109"/>
    </row>
    <row r="1803" spans="14:20">
      <c r="N1803" s="1380"/>
      <c r="O1803" s="1381"/>
      <c r="P1803" s="1382"/>
      <c r="Q1803" s="1383"/>
      <c r="R1803" s="1384"/>
      <c r="S1803" s="1385"/>
      <c r="T1803" s="1109"/>
    </row>
    <row r="1804" spans="14:20">
      <c r="N1804" s="1380"/>
      <c r="O1804" s="1381"/>
      <c r="P1804" s="1382"/>
      <c r="Q1804" s="1383"/>
      <c r="R1804" s="1384"/>
      <c r="S1804" s="1385"/>
      <c r="T1804" s="1109"/>
    </row>
    <row r="1805" spans="14:20">
      <c r="N1805" s="1380"/>
      <c r="O1805" s="1381"/>
      <c r="P1805" s="1382"/>
      <c r="Q1805" s="1383"/>
      <c r="R1805" s="1384"/>
      <c r="S1805" s="1385"/>
      <c r="T1805" s="1109"/>
    </row>
    <row r="1806" spans="14:20">
      <c r="N1806" s="1380"/>
      <c r="O1806" s="1381"/>
      <c r="P1806" s="1382"/>
      <c r="Q1806" s="1383"/>
      <c r="R1806" s="1384"/>
      <c r="S1806" s="1385"/>
      <c r="T1806" s="1109"/>
    </row>
    <row r="1807" spans="14:20">
      <c r="N1807" s="1380"/>
      <c r="O1807" s="1381"/>
      <c r="P1807" s="1382"/>
      <c r="Q1807" s="1383"/>
      <c r="R1807" s="1384"/>
      <c r="S1807" s="1385"/>
      <c r="T1807" s="1109"/>
    </row>
    <row r="1808" spans="14:20">
      <c r="N1808" s="1380"/>
      <c r="O1808" s="1381"/>
      <c r="P1808" s="1382"/>
      <c r="Q1808" s="1383"/>
      <c r="R1808" s="1384"/>
      <c r="S1808" s="1385"/>
      <c r="T1808" s="1109"/>
    </row>
    <row r="1809" spans="14:20">
      <c r="N1809" s="1380"/>
      <c r="O1809" s="1381"/>
      <c r="P1809" s="1382"/>
      <c r="Q1809" s="1383"/>
      <c r="R1809" s="1384"/>
      <c r="S1809" s="1385"/>
      <c r="T1809" s="1109"/>
    </row>
    <row r="1810" spans="14:20">
      <c r="N1810" s="1380"/>
      <c r="O1810" s="1381"/>
      <c r="P1810" s="1382"/>
      <c r="Q1810" s="1383"/>
      <c r="R1810" s="1384"/>
      <c r="S1810" s="1385"/>
      <c r="T1810" s="1109"/>
    </row>
    <row r="1811" spans="14:20">
      <c r="N1811" s="1380"/>
      <c r="O1811" s="1381"/>
      <c r="P1811" s="1382"/>
      <c r="Q1811" s="1383"/>
      <c r="R1811" s="1384"/>
      <c r="S1811" s="1385"/>
      <c r="T1811" s="1109"/>
    </row>
    <row r="1812" spans="14:20">
      <c r="N1812" s="1380"/>
      <c r="O1812" s="1381"/>
      <c r="P1812" s="1382"/>
      <c r="Q1812" s="1383"/>
      <c r="R1812" s="1384"/>
      <c r="S1812" s="1385"/>
      <c r="T1812" s="1109"/>
    </row>
    <row r="1813" spans="14:20">
      <c r="N1813" s="1380"/>
      <c r="O1813" s="1381"/>
      <c r="P1813" s="1382"/>
      <c r="Q1813" s="1383"/>
      <c r="R1813" s="1384"/>
      <c r="S1813" s="1385"/>
      <c r="T1813" s="1109"/>
    </row>
    <row r="1814" spans="14:20">
      <c r="N1814" s="1380"/>
      <c r="O1814" s="1381"/>
      <c r="P1814" s="1382"/>
      <c r="Q1814" s="1383"/>
      <c r="R1814" s="1384"/>
      <c r="S1814" s="1385"/>
      <c r="T1814" s="1109"/>
    </row>
    <row r="1815" spans="14:20">
      <c r="N1815" s="1380"/>
      <c r="O1815" s="1381"/>
      <c r="P1815" s="1382"/>
      <c r="Q1815" s="1383"/>
      <c r="R1815" s="1384"/>
      <c r="S1815" s="1385"/>
      <c r="T1815" s="1109"/>
    </row>
    <row r="1816" spans="14:20">
      <c r="N1816" s="1380"/>
      <c r="O1816" s="1381"/>
      <c r="P1816" s="1382"/>
      <c r="Q1816" s="1383"/>
      <c r="R1816" s="1384"/>
      <c r="S1816" s="1385"/>
      <c r="T1816" s="1109"/>
    </row>
    <row r="1817" spans="14:20">
      <c r="N1817" s="1380"/>
      <c r="O1817" s="1381"/>
      <c r="P1817" s="1382"/>
      <c r="Q1817" s="1383"/>
      <c r="R1817" s="1384"/>
      <c r="S1817" s="1385"/>
      <c r="T1817" s="1109"/>
    </row>
    <row r="1818" spans="14:20">
      <c r="N1818" s="1380"/>
      <c r="O1818" s="1381"/>
      <c r="P1818" s="1382"/>
      <c r="Q1818" s="1383"/>
      <c r="R1818" s="1384"/>
      <c r="S1818" s="1385"/>
      <c r="T1818" s="1109"/>
    </row>
    <row r="1819" spans="14:20">
      <c r="N1819" s="1380"/>
      <c r="O1819" s="1381"/>
      <c r="P1819" s="1382"/>
      <c r="Q1819" s="1383"/>
      <c r="R1819" s="1384"/>
      <c r="S1819" s="1385"/>
      <c r="T1819" s="1109"/>
    </row>
    <row r="1820" spans="14:20">
      <c r="N1820" s="1380"/>
      <c r="O1820" s="1381"/>
      <c r="P1820" s="1382"/>
      <c r="Q1820" s="1383"/>
      <c r="R1820" s="1384"/>
      <c r="S1820" s="1385"/>
      <c r="T1820" s="1109"/>
    </row>
    <row r="1821" spans="14:20">
      <c r="N1821" s="1380"/>
      <c r="O1821" s="1381"/>
      <c r="P1821" s="1382"/>
      <c r="Q1821" s="1383"/>
      <c r="R1821" s="1384"/>
      <c r="S1821" s="1385"/>
      <c r="T1821" s="1109"/>
    </row>
    <row r="1822" spans="14:20">
      <c r="N1822" s="1380"/>
      <c r="O1822" s="1381"/>
      <c r="P1822" s="1382"/>
      <c r="Q1822" s="1383"/>
      <c r="R1822" s="1384"/>
      <c r="S1822" s="1385"/>
      <c r="T1822" s="1109"/>
    </row>
    <row r="1823" spans="14:20">
      <c r="N1823" s="1380"/>
      <c r="O1823" s="1381"/>
      <c r="P1823" s="1382"/>
      <c r="Q1823" s="1383"/>
      <c r="R1823" s="1384"/>
      <c r="S1823" s="1385"/>
      <c r="T1823" s="1109"/>
    </row>
    <row r="1824" spans="14:20">
      <c r="N1824" s="1380"/>
      <c r="O1824" s="1381"/>
      <c r="P1824" s="1382"/>
      <c r="Q1824" s="1383"/>
      <c r="R1824" s="1384"/>
      <c r="S1824" s="1385"/>
      <c r="T1824" s="1109"/>
    </row>
    <row r="1825" spans="14:20">
      <c r="N1825" s="1380"/>
      <c r="O1825" s="1381"/>
      <c r="P1825" s="1382"/>
      <c r="Q1825" s="1383"/>
      <c r="R1825" s="1384"/>
      <c r="S1825" s="1385"/>
      <c r="T1825" s="1109"/>
    </row>
    <row r="1826" spans="14:20">
      <c r="N1826" s="1380"/>
      <c r="O1826" s="1381"/>
      <c r="P1826" s="1382"/>
      <c r="Q1826" s="1383"/>
      <c r="R1826" s="1384"/>
      <c r="S1826" s="1385"/>
      <c r="T1826" s="1109"/>
    </row>
    <row r="1827" spans="14:20">
      <c r="N1827" s="1380"/>
      <c r="O1827" s="1381"/>
      <c r="P1827" s="1382"/>
      <c r="Q1827" s="1383"/>
      <c r="R1827" s="1384"/>
      <c r="S1827" s="1385"/>
      <c r="T1827" s="1109"/>
    </row>
    <row r="1828" spans="14:20">
      <c r="N1828" s="1380"/>
      <c r="O1828" s="1381"/>
      <c r="P1828" s="1382"/>
      <c r="Q1828" s="1383"/>
      <c r="R1828" s="1384"/>
      <c r="S1828" s="1385"/>
      <c r="T1828" s="1109"/>
    </row>
    <row r="1829" spans="14:20">
      <c r="N1829" s="1380"/>
      <c r="O1829" s="1381"/>
      <c r="P1829" s="1382"/>
      <c r="Q1829" s="1383"/>
      <c r="R1829" s="1384"/>
      <c r="S1829" s="1385"/>
      <c r="T1829" s="1109"/>
    </row>
    <row r="1830" spans="14:20">
      <c r="N1830" s="1380"/>
      <c r="O1830" s="1381"/>
      <c r="P1830" s="1382"/>
      <c r="Q1830" s="1383"/>
      <c r="R1830" s="1384"/>
      <c r="S1830" s="1385"/>
      <c r="T1830" s="1109"/>
    </row>
    <row r="1831" spans="14:20">
      <c r="N1831" s="1380"/>
      <c r="O1831" s="1381"/>
      <c r="P1831" s="1382"/>
      <c r="Q1831" s="1383"/>
      <c r="R1831" s="1384"/>
      <c r="S1831" s="1385"/>
      <c r="T1831" s="1109"/>
    </row>
    <row r="1832" spans="14:20">
      <c r="N1832" s="1380"/>
      <c r="O1832" s="1381"/>
      <c r="P1832" s="1382"/>
      <c r="Q1832" s="1383"/>
      <c r="R1832" s="1384"/>
      <c r="S1832" s="1385"/>
      <c r="T1832" s="1109"/>
    </row>
    <row r="1833" spans="14:20">
      <c r="N1833" s="1380"/>
      <c r="O1833" s="1381"/>
      <c r="P1833" s="1382"/>
      <c r="Q1833" s="1383"/>
      <c r="R1833" s="1384"/>
      <c r="S1833" s="1385"/>
      <c r="T1833" s="1109"/>
    </row>
    <row r="1834" spans="14:20">
      <c r="N1834" s="1380"/>
      <c r="O1834" s="1381"/>
      <c r="P1834" s="1382"/>
      <c r="Q1834" s="1383"/>
      <c r="R1834" s="1384"/>
      <c r="S1834" s="1385"/>
      <c r="T1834" s="1109"/>
    </row>
    <row r="1835" spans="14:20">
      <c r="N1835" s="1380"/>
      <c r="O1835" s="1381"/>
      <c r="P1835" s="1382"/>
      <c r="Q1835" s="1383"/>
      <c r="R1835" s="1384"/>
      <c r="S1835" s="1385"/>
      <c r="T1835" s="1109"/>
    </row>
    <row r="1836" spans="14:20">
      <c r="N1836" s="1380"/>
      <c r="O1836" s="1381"/>
      <c r="P1836" s="1382"/>
      <c r="Q1836" s="1383"/>
      <c r="R1836" s="1384"/>
      <c r="S1836" s="1385"/>
      <c r="T1836" s="1109"/>
    </row>
    <row r="1837" spans="14:20">
      <c r="N1837" s="1380"/>
      <c r="O1837" s="1381"/>
      <c r="P1837" s="1382"/>
      <c r="Q1837" s="1383"/>
      <c r="R1837" s="1384"/>
      <c r="S1837" s="1385"/>
      <c r="T1837" s="1109"/>
    </row>
    <row r="1838" spans="14:20">
      <c r="N1838" s="1380"/>
      <c r="O1838" s="1381"/>
      <c r="P1838" s="1382"/>
      <c r="Q1838" s="1383"/>
      <c r="R1838" s="1384"/>
      <c r="S1838" s="1385"/>
      <c r="T1838" s="1109"/>
    </row>
    <row r="1839" spans="14:20">
      <c r="N1839" s="1380"/>
      <c r="O1839" s="1381"/>
      <c r="P1839" s="1382"/>
      <c r="Q1839" s="1383"/>
      <c r="R1839" s="1384"/>
      <c r="S1839" s="1385"/>
      <c r="T1839" s="1109"/>
    </row>
    <row r="1840" spans="14:20">
      <c r="N1840" s="1380"/>
      <c r="O1840" s="1381"/>
      <c r="P1840" s="1382"/>
      <c r="Q1840" s="1383"/>
      <c r="R1840" s="1384"/>
      <c r="S1840" s="1385"/>
      <c r="T1840" s="1109"/>
    </row>
    <row r="1841" spans="14:20">
      <c r="N1841" s="1380"/>
      <c r="O1841" s="1381"/>
      <c r="P1841" s="1382"/>
      <c r="Q1841" s="1383"/>
      <c r="R1841" s="1384"/>
      <c r="S1841" s="1385"/>
      <c r="T1841" s="1109"/>
    </row>
    <row r="1842" spans="14:20">
      <c r="N1842" s="1380"/>
      <c r="O1842" s="1381"/>
      <c r="P1842" s="1382"/>
      <c r="Q1842" s="1383"/>
      <c r="R1842" s="1384"/>
      <c r="S1842" s="1385"/>
      <c r="T1842" s="1109"/>
    </row>
    <row r="1843" spans="14:20">
      <c r="N1843" s="1380"/>
      <c r="O1843" s="1381"/>
      <c r="P1843" s="1382"/>
      <c r="Q1843" s="1383"/>
      <c r="R1843" s="1384"/>
      <c r="S1843" s="1385"/>
      <c r="T1843" s="1109"/>
    </row>
    <row r="1844" spans="14:20">
      <c r="N1844" s="1380"/>
      <c r="O1844" s="1381"/>
      <c r="P1844" s="1382"/>
      <c r="Q1844" s="1383"/>
      <c r="R1844" s="1384"/>
      <c r="S1844" s="1385"/>
      <c r="T1844" s="1109"/>
    </row>
    <row r="1845" spans="14:20">
      <c r="N1845" s="1380"/>
      <c r="O1845" s="1381"/>
      <c r="P1845" s="1382"/>
      <c r="Q1845" s="1383"/>
      <c r="R1845" s="1384"/>
      <c r="S1845" s="1385"/>
      <c r="T1845" s="1109"/>
    </row>
    <row r="1846" spans="14:20">
      <c r="N1846" s="1380"/>
      <c r="O1846" s="1381"/>
      <c r="P1846" s="1382"/>
      <c r="Q1846" s="1383"/>
      <c r="R1846" s="1384"/>
      <c r="S1846" s="1385"/>
      <c r="T1846" s="1109"/>
    </row>
    <row r="1847" spans="14:20">
      <c r="N1847" s="1380"/>
      <c r="O1847" s="1381"/>
      <c r="P1847" s="1382"/>
      <c r="Q1847" s="1383"/>
      <c r="R1847" s="1384"/>
      <c r="S1847" s="1385"/>
      <c r="T1847" s="1109"/>
    </row>
    <row r="1848" spans="14:20">
      <c r="N1848" s="1380"/>
      <c r="O1848" s="1381"/>
      <c r="P1848" s="1382"/>
      <c r="Q1848" s="1383"/>
      <c r="R1848" s="1384"/>
      <c r="S1848" s="1385"/>
      <c r="T1848" s="1109"/>
    </row>
    <row r="1849" spans="14:20">
      <c r="N1849" s="1380"/>
      <c r="O1849" s="1381"/>
      <c r="P1849" s="1382"/>
      <c r="Q1849" s="1383"/>
      <c r="R1849" s="1384"/>
      <c r="S1849" s="1385"/>
      <c r="T1849" s="1109"/>
    </row>
    <row r="1850" spans="14:20">
      <c r="N1850" s="1380"/>
      <c r="O1850" s="1381"/>
      <c r="P1850" s="1382"/>
      <c r="Q1850" s="1383"/>
      <c r="R1850" s="1384"/>
      <c r="S1850" s="1385"/>
      <c r="T1850" s="1109"/>
    </row>
    <row r="1851" spans="14:20">
      <c r="N1851" s="1380"/>
      <c r="O1851" s="1381"/>
      <c r="P1851" s="1382"/>
      <c r="Q1851" s="1383"/>
      <c r="R1851" s="1384"/>
      <c r="S1851" s="1385"/>
      <c r="T1851" s="1109"/>
    </row>
    <row r="1852" spans="14:20">
      <c r="N1852" s="1380"/>
      <c r="O1852" s="1381"/>
      <c r="P1852" s="1382"/>
      <c r="Q1852" s="1383"/>
      <c r="R1852" s="1384"/>
      <c r="S1852" s="1385"/>
      <c r="T1852" s="1109"/>
    </row>
    <row r="1853" spans="14:20">
      <c r="N1853" s="1380"/>
      <c r="O1853" s="1381"/>
      <c r="P1853" s="1382"/>
      <c r="Q1853" s="1383"/>
      <c r="R1853" s="1384"/>
      <c r="S1853" s="1385"/>
      <c r="T1853" s="1109"/>
    </row>
    <row r="1854" spans="14:20">
      <c r="N1854" s="1380"/>
      <c r="O1854" s="1381"/>
      <c r="P1854" s="1382"/>
      <c r="Q1854" s="1383"/>
      <c r="R1854" s="1384"/>
      <c r="S1854" s="1385"/>
      <c r="T1854" s="1109"/>
    </row>
    <row r="1855" spans="14:20">
      <c r="N1855" s="1380"/>
      <c r="O1855" s="1381"/>
      <c r="P1855" s="1382"/>
      <c r="Q1855" s="1383"/>
      <c r="R1855" s="1384"/>
      <c r="S1855" s="1385"/>
      <c r="T1855" s="1109"/>
    </row>
    <row r="1856" spans="14:20">
      <c r="N1856" s="1380"/>
      <c r="O1856" s="1381"/>
      <c r="P1856" s="1382"/>
      <c r="Q1856" s="1383"/>
      <c r="R1856" s="1384"/>
      <c r="S1856" s="1385"/>
      <c r="T1856" s="1109"/>
    </row>
    <row r="1857" spans="14:20">
      <c r="N1857" s="1380"/>
      <c r="O1857" s="1381"/>
      <c r="P1857" s="1382"/>
      <c r="Q1857" s="1383"/>
      <c r="R1857" s="1384"/>
      <c r="S1857" s="1385"/>
      <c r="T1857" s="1109"/>
    </row>
    <row r="1858" spans="14:20">
      <c r="N1858" s="1380"/>
      <c r="O1858" s="1381"/>
      <c r="P1858" s="1382"/>
      <c r="Q1858" s="1383"/>
      <c r="R1858" s="1384"/>
      <c r="S1858" s="1385"/>
      <c r="T1858" s="1109"/>
    </row>
    <row r="1859" spans="14:20">
      <c r="N1859" s="1380"/>
      <c r="O1859" s="1381"/>
      <c r="P1859" s="1382"/>
      <c r="Q1859" s="1383"/>
      <c r="R1859" s="1384"/>
      <c r="S1859" s="1385"/>
      <c r="T1859" s="1109"/>
    </row>
    <row r="1860" spans="14:20">
      <c r="N1860" s="1380"/>
      <c r="O1860" s="1381"/>
      <c r="P1860" s="1382"/>
      <c r="Q1860" s="1383"/>
      <c r="R1860" s="1384"/>
      <c r="S1860" s="1385"/>
      <c r="T1860" s="1109"/>
    </row>
    <row r="1861" spans="14:20">
      <c r="N1861" s="1380"/>
      <c r="O1861" s="1381"/>
      <c r="P1861" s="1382"/>
      <c r="Q1861" s="1383"/>
      <c r="R1861" s="1384"/>
      <c r="S1861" s="1385"/>
      <c r="T1861" s="1109"/>
    </row>
    <row r="1862" spans="14:20">
      <c r="N1862" s="1380"/>
      <c r="O1862" s="1381"/>
      <c r="P1862" s="1382"/>
      <c r="Q1862" s="1383"/>
      <c r="R1862" s="1384"/>
      <c r="S1862" s="1385"/>
      <c r="T1862" s="1109"/>
    </row>
    <row r="1863" spans="14:20">
      <c r="N1863" s="1380"/>
      <c r="O1863" s="1381"/>
      <c r="P1863" s="1382"/>
      <c r="Q1863" s="1383"/>
      <c r="R1863" s="1384"/>
      <c r="S1863" s="1385"/>
      <c r="T1863" s="1109"/>
    </row>
    <row r="1864" spans="14:20">
      <c r="N1864" s="1380"/>
      <c r="O1864" s="1381"/>
      <c r="P1864" s="1382"/>
      <c r="Q1864" s="1383"/>
      <c r="R1864" s="1384"/>
      <c r="S1864" s="1385"/>
      <c r="T1864" s="1109"/>
    </row>
    <row r="1865" spans="14:20">
      <c r="N1865" s="1380"/>
      <c r="O1865" s="1381"/>
      <c r="P1865" s="1382"/>
      <c r="Q1865" s="1383"/>
      <c r="R1865" s="1384"/>
      <c r="S1865" s="1385"/>
      <c r="T1865" s="1109"/>
    </row>
    <row r="1866" spans="14:20">
      <c r="N1866" s="1380"/>
      <c r="O1866" s="1381"/>
      <c r="P1866" s="1382"/>
      <c r="Q1866" s="1383"/>
      <c r="R1866" s="1384"/>
      <c r="S1866" s="1385"/>
      <c r="T1866" s="1109"/>
    </row>
    <row r="1867" spans="14:20">
      <c r="N1867" s="1380"/>
      <c r="O1867" s="1381"/>
      <c r="P1867" s="1382"/>
      <c r="Q1867" s="1383"/>
      <c r="R1867" s="1384"/>
      <c r="S1867" s="1385"/>
      <c r="T1867" s="1109"/>
    </row>
    <row r="1868" spans="14:20">
      <c r="N1868" s="1380"/>
      <c r="O1868" s="1381"/>
      <c r="P1868" s="1382"/>
      <c r="Q1868" s="1383"/>
      <c r="R1868" s="1384"/>
      <c r="S1868" s="1385"/>
      <c r="T1868" s="1109"/>
    </row>
    <row r="1869" spans="14:20">
      <c r="N1869" s="1380"/>
      <c r="O1869" s="1381"/>
      <c r="P1869" s="1382"/>
      <c r="Q1869" s="1383"/>
      <c r="R1869" s="1384"/>
      <c r="S1869" s="1385"/>
      <c r="T1869" s="1109"/>
    </row>
    <row r="1870" spans="14:20">
      <c r="N1870" s="1380"/>
      <c r="O1870" s="1381"/>
      <c r="P1870" s="1382"/>
      <c r="Q1870" s="1383"/>
      <c r="R1870" s="1384"/>
      <c r="S1870" s="1385"/>
      <c r="T1870" s="1109"/>
    </row>
    <row r="1871" spans="14:20">
      <c r="N1871" s="1380"/>
      <c r="O1871" s="1381"/>
      <c r="P1871" s="1382"/>
      <c r="Q1871" s="1383"/>
      <c r="R1871" s="1384"/>
      <c r="S1871" s="1385"/>
      <c r="T1871" s="1109"/>
    </row>
    <row r="1872" spans="14:20">
      <c r="N1872" s="1380"/>
      <c r="O1872" s="1381"/>
      <c r="P1872" s="1382"/>
      <c r="Q1872" s="1383"/>
      <c r="R1872" s="1384"/>
      <c r="S1872" s="1385"/>
      <c r="T1872" s="1109"/>
    </row>
    <row r="1873" spans="14:20">
      <c r="N1873" s="1380"/>
      <c r="O1873" s="1381"/>
      <c r="P1873" s="1382"/>
      <c r="Q1873" s="1383"/>
      <c r="R1873" s="1384"/>
      <c r="S1873" s="1385"/>
      <c r="T1873" s="1109"/>
    </row>
    <row r="1874" spans="14:20">
      <c r="N1874" s="1380"/>
      <c r="O1874" s="1381"/>
      <c r="P1874" s="1382"/>
      <c r="Q1874" s="1383"/>
      <c r="R1874" s="1384"/>
      <c r="S1874" s="1385"/>
      <c r="T1874" s="1109"/>
    </row>
    <row r="1875" spans="14:20">
      <c r="N1875" s="1380"/>
      <c r="O1875" s="1381"/>
      <c r="P1875" s="1382"/>
      <c r="Q1875" s="1383"/>
      <c r="R1875" s="1384"/>
      <c r="S1875" s="1385"/>
      <c r="T1875" s="1109"/>
    </row>
    <row r="1876" spans="14:20">
      <c r="N1876" s="1380"/>
      <c r="O1876" s="1381"/>
      <c r="P1876" s="1382"/>
      <c r="Q1876" s="1383"/>
      <c r="R1876" s="1384"/>
      <c r="S1876" s="1385"/>
      <c r="T1876" s="1109"/>
    </row>
    <row r="1877" spans="14:20">
      <c r="N1877" s="1380"/>
      <c r="O1877" s="1381"/>
      <c r="P1877" s="1382"/>
      <c r="Q1877" s="1383"/>
      <c r="R1877" s="1384"/>
      <c r="S1877" s="1385"/>
      <c r="T1877" s="1109"/>
    </row>
    <row r="1878" spans="14:20">
      <c r="N1878" s="1380"/>
      <c r="O1878" s="1381"/>
      <c r="P1878" s="1382"/>
      <c r="Q1878" s="1383"/>
      <c r="R1878" s="1384"/>
      <c r="S1878" s="1385"/>
      <c r="T1878" s="1109"/>
    </row>
    <row r="1879" spans="14:20">
      <c r="N1879" s="1380"/>
      <c r="O1879" s="1381"/>
      <c r="P1879" s="1382"/>
      <c r="Q1879" s="1383"/>
      <c r="R1879" s="1384"/>
      <c r="S1879" s="1385"/>
      <c r="T1879" s="1109"/>
    </row>
    <row r="1880" spans="14:20">
      <c r="N1880" s="1380"/>
      <c r="O1880" s="1381"/>
      <c r="P1880" s="1382"/>
      <c r="Q1880" s="1383"/>
      <c r="R1880" s="1384"/>
      <c r="S1880" s="1385"/>
      <c r="T1880" s="1109"/>
    </row>
    <row r="1881" spans="14:20">
      <c r="N1881" s="1380"/>
      <c r="O1881" s="1381"/>
      <c r="P1881" s="1382"/>
      <c r="Q1881" s="1383"/>
      <c r="R1881" s="1384"/>
      <c r="S1881" s="1385"/>
      <c r="T1881" s="1109"/>
    </row>
    <row r="1882" spans="14:20">
      <c r="N1882" s="1380"/>
      <c r="O1882" s="1381"/>
      <c r="P1882" s="1382"/>
      <c r="Q1882" s="1383"/>
      <c r="R1882" s="1384"/>
      <c r="S1882" s="1385"/>
      <c r="T1882" s="1109"/>
    </row>
    <row r="1883" spans="14:20">
      <c r="N1883" s="1380"/>
      <c r="O1883" s="1381"/>
      <c r="P1883" s="1382"/>
      <c r="Q1883" s="1383"/>
      <c r="R1883" s="1384"/>
      <c r="S1883" s="1385"/>
      <c r="T1883" s="1109"/>
    </row>
    <row r="1884" spans="14:20">
      <c r="N1884" s="1380"/>
      <c r="O1884" s="1381"/>
      <c r="P1884" s="1382"/>
      <c r="Q1884" s="1383"/>
      <c r="R1884" s="1384"/>
      <c r="S1884" s="1385"/>
      <c r="T1884" s="1109"/>
    </row>
    <row r="1885" spans="14:20">
      <c r="N1885" s="1380"/>
      <c r="O1885" s="1381"/>
      <c r="P1885" s="1382"/>
      <c r="Q1885" s="1383"/>
      <c r="R1885" s="1384"/>
      <c r="S1885" s="1385"/>
      <c r="T1885" s="1109"/>
    </row>
    <row r="1886" spans="14:20">
      <c r="N1886" s="1380"/>
      <c r="O1886" s="1381"/>
      <c r="P1886" s="1382"/>
      <c r="Q1886" s="1383"/>
      <c r="R1886" s="1384"/>
      <c r="S1886" s="1385"/>
      <c r="T1886" s="1109"/>
    </row>
    <row r="1887" spans="14:20">
      <c r="N1887" s="1380"/>
      <c r="O1887" s="1381"/>
      <c r="P1887" s="1382"/>
      <c r="Q1887" s="1383"/>
      <c r="R1887" s="1384"/>
      <c r="S1887" s="1385"/>
      <c r="T1887" s="1109"/>
    </row>
    <row r="1888" spans="14:20">
      <c r="N1888" s="1380"/>
      <c r="O1888" s="1381"/>
      <c r="P1888" s="1382"/>
      <c r="Q1888" s="1383"/>
      <c r="R1888" s="1384"/>
      <c r="S1888" s="1385"/>
      <c r="T1888" s="1109"/>
    </row>
    <row r="1889" spans="14:20">
      <c r="N1889" s="1380"/>
      <c r="O1889" s="1381"/>
      <c r="P1889" s="1382"/>
      <c r="Q1889" s="1383"/>
      <c r="R1889" s="1384"/>
      <c r="S1889" s="1385"/>
      <c r="T1889" s="1109"/>
    </row>
    <row r="1890" spans="14:20">
      <c r="N1890" s="1380"/>
      <c r="O1890" s="1381"/>
      <c r="P1890" s="1382"/>
      <c r="Q1890" s="1383"/>
      <c r="R1890" s="1384"/>
      <c r="S1890" s="1385"/>
      <c r="T1890" s="1109"/>
    </row>
    <row r="1891" spans="14:20">
      <c r="N1891" s="1380"/>
      <c r="O1891" s="1381"/>
      <c r="P1891" s="1382"/>
      <c r="Q1891" s="1383"/>
      <c r="R1891" s="1384"/>
      <c r="S1891" s="1385"/>
      <c r="T1891" s="1109"/>
    </row>
    <row r="1892" spans="14:20">
      <c r="N1892" s="1380"/>
      <c r="O1892" s="1381"/>
      <c r="P1892" s="1382"/>
      <c r="Q1892" s="1383"/>
      <c r="R1892" s="1384"/>
      <c r="S1892" s="1385"/>
      <c r="T1892" s="1109"/>
    </row>
    <row r="1893" spans="14:20">
      <c r="N1893" s="1380"/>
      <c r="O1893" s="1381"/>
      <c r="P1893" s="1382"/>
      <c r="Q1893" s="1383"/>
      <c r="R1893" s="1384"/>
      <c r="S1893" s="1385"/>
      <c r="T1893" s="1109"/>
    </row>
    <row r="1894" spans="14:20">
      <c r="N1894" s="1380"/>
      <c r="O1894" s="1381"/>
      <c r="P1894" s="1382"/>
      <c r="Q1894" s="1383"/>
      <c r="R1894" s="1384"/>
      <c r="S1894" s="1385"/>
      <c r="T1894" s="1109"/>
    </row>
    <row r="1895" spans="14:20">
      <c r="N1895" s="1380"/>
      <c r="O1895" s="1381"/>
      <c r="P1895" s="1382"/>
      <c r="Q1895" s="1383"/>
      <c r="R1895" s="1384"/>
      <c r="S1895" s="1385"/>
      <c r="T1895" s="1109"/>
    </row>
    <row r="1896" spans="14:20">
      <c r="N1896" s="1380"/>
      <c r="O1896" s="1381"/>
      <c r="P1896" s="1382"/>
      <c r="Q1896" s="1383"/>
      <c r="R1896" s="1384"/>
      <c r="S1896" s="1385"/>
      <c r="T1896" s="1109"/>
    </row>
    <row r="1897" spans="14:20">
      <c r="N1897" s="1380"/>
      <c r="O1897" s="1381"/>
      <c r="P1897" s="1382"/>
      <c r="Q1897" s="1383"/>
      <c r="R1897" s="1384"/>
      <c r="S1897" s="1385"/>
      <c r="T1897" s="1109"/>
    </row>
    <row r="1898" spans="14:20">
      <c r="N1898" s="1380"/>
      <c r="O1898" s="1381"/>
      <c r="P1898" s="1382"/>
      <c r="Q1898" s="1383"/>
      <c r="R1898" s="1384"/>
      <c r="S1898" s="1385"/>
      <c r="T1898" s="1109"/>
    </row>
    <row r="1899" spans="14:20">
      <c r="N1899" s="1380"/>
      <c r="O1899" s="1381"/>
      <c r="P1899" s="1382"/>
      <c r="Q1899" s="1383"/>
      <c r="R1899" s="1384"/>
      <c r="S1899" s="1385"/>
      <c r="T1899" s="1109"/>
    </row>
    <row r="1900" spans="14:20">
      <c r="N1900" s="1380"/>
      <c r="O1900" s="1381"/>
      <c r="P1900" s="1382"/>
      <c r="Q1900" s="1383"/>
      <c r="R1900" s="1384"/>
      <c r="S1900" s="1385"/>
      <c r="T1900" s="1109"/>
    </row>
    <row r="1901" spans="14:20">
      <c r="N1901" s="1380"/>
      <c r="O1901" s="1381"/>
      <c r="P1901" s="1382"/>
      <c r="Q1901" s="1383"/>
      <c r="R1901" s="1384"/>
      <c r="S1901" s="1385"/>
      <c r="T1901" s="1109"/>
    </row>
    <row r="1902" spans="14:20">
      <c r="N1902" s="1380"/>
      <c r="O1902" s="1381"/>
      <c r="P1902" s="1382"/>
      <c r="Q1902" s="1383"/>
      <c r="R1902" s="1384"/>
      <c r="S1902" s="1385"/>
      <c r="T1902" s="1109"/>
    </row>
    <row r="1903" spans="14:20">
      <c r="N1903" s="1380"/>
      <c r="O1903" s="1381"/>
      <c r="P1903" s="1382"/>
      <c r="Q1903" s="1383"/>
      <c r="R1903" s="1384"/>
      <c r="S1903" s="1385"/>
      <c r="T1903" s="1109"/>
    </row>
    <row r="1904" spans="14:20">
      <c r="N1904" s="1380"/>
      <c r="O1904" s="1381"/>
      <c r="P1904" s="1382"/>
      <c r="Q1904" s="1383"/>
      <c r="R1904" s="1384"/>
      <c r="S1904" s="1385"/>
      <c r="T1904" s="1109"/>
    </row>
    <row r="1905" spans="14:20">
      <c r="N1905" s="1380"/>
      <c r="O1905" s="1381"/>
      <c r="P1905" s="1382"/>
      <c r="Q1905" s="1383"/>
      <c r="R1905" s="1384"/>
      <c r="S1905" s="1385"/>
      <c r="T1905" s="1109"/>
    </row>
    <row r="1906" spans="14:20">
      <c r="N1906" s="1380"/>
      <c r="O1906" s="1381"/>
      <c r="P1906" s="1382"/>
      <c r="Q1906" s="1383"/>
      <c r="R1906" s="1384"/>
      <c r="S1906" s="1385"/>
      <c r="T1906" s="1109"/>
    </row>
    <row r="1907" spans="14:20">
      <c r="N1907" s="1380"/>
      <c r="O1907" s="1381"/>
      <c r="P1907" s="1382"/>
      <c r="Q1907" s="1383"/>
      <c r="R1907" s="1384"/>
      <c r="S1907" s="1385"/>
      <c r="T1907" s="1109"/>
    </row>
    <row r="1908" spans="14:20">
      <c r="N1908" s="1380"/>
      <c r="O1908" s="1381"/>
      <c r="P1908" s="1382"/>
      <c r="Q1908" s="1383"/>
      <c r="R1908" s="1384"/>
      <c r="S1908" s="1385"/>
      <c r="T1908" s="1109"/>
    </row>
    <row r="1909" spans="14:20">
      <c r="N1909" s="1380"/>
      <c r="O1909" s="1381"/>
      <c r="P1909" s="1382"/>
      <c r="Q1909" s="1383"/>
      <c r="R1909" s="1384"/>
      <c r="S1909" s="1385"/>
      <c r="T1909" s="1109"/>
    </row>
    <row r="1910" spans="14:20">
      <c r="N1910" s="1380"/>
      <c r="O1910" s="1381"/>
      <c r="P1910" s="1382"/>
      <c r="Q1910" s="1383"/>
      <c r="R1910" s="1384"/>
      <c r="S1910" s="1385"/>
      <c r="T1910" s="1109"/>
    </row>
    <row r="1911" spans="14:20">
      <c r="N1911" s="1380"/>
      <c r="O1911" s="1381"/>
      <c r="P1911" s="1382"/>
      <c r="Q1911" s="1383"/>
      <c r="R1911" s="1384"/>
      <c r="S1911" s="1385"/>
      <c r="T1911" s="1109"/>
    </row>
    <row r="1912" spans="14:20">
      <c r="N1912" s="1380"/>
      <c r="O1912" s="1381"/>
      <c r="P1912" s="1382"/>
      <c r="Q1912" s="1383"/>
      <c r="R1912" s="1384"/>
      <c r="S1912" s="1385"/>
      <c r="T1912" s="1109"/>
    </row>
    <row r="1913" spans="14:20">
      <c r="N1913" s="1380"/>
      <c r="O1913" s="1381"/>
      <c r="P1913" s="1382"/>
      <c r="Q1913" s="1383"/>
      <c r="R1913" s="1384"/>
      <c r="S1913" s="1385"/>
      <c r="T1913" s="1109"/>
    </row>
    <row r="1914" spans="14:20">
      <c r="N1914" s="1380"/>
      <c r="O1914" s="1381"/>
      <c r="P1914" s="1382"/>
      <c r="Q1914" s="1383"/>
      <c r="R1914" s="1384"/>
      <c r="S1914" s="1385"/>
      <c r="T1914" s="1109"/>
    </row>
    <row r="1915" spans="14:20">
      <c r="N1915" s="1380"/>
      <c r="O1915" s="1381"/>
      <c r="P1915" s="1382"/>
      <c r="Q1915" s="1383"/>
      <c r="R1915" s="1384"/>
      <c r="S1915" s="1385"/>
      <c r="T1915" s="1109"/>
    </row>
    <row r="1916" spans="14:20">
      <c r="N1916" s="1380"/>
      <c r="O1916" s="1381"/>
      <c r="P1916" s="1382"/>
      <c r="Q1916" s="1383"/>
      <c r="R1916" s="1384"/>
      <c r="S1916" s="1385"/>
      <c r="T1916" s="1109"/>
    </row>
    <row r="1917" spans="14:20">
      <c r="N1917" s="1380"/>
      <c r="O1917" s="1381"/>
      <c r="P1917" s="1382"/>
      <c r="Q1917" s="1383"/>
      <c r="R1917" s="1384"/>
      <c r="S1917" s="1385"/>
      <c r="T1917" s="1109"/>
    </row>
    <row r="1918" spans="14:20">
      <c r="N1918" s="1380"/>
      <c r="O1918" s="1381"/>
      <c r="P1918" s="1382"/>
      <c r="Q1918" s="1383"/>
      <c r="R1918" s="1384"/>
      <c r="S1918" s="1385"/>
      <c r="T1918" s="1109"/>
    </row>
    <row r="1919" spans="14:20">
      <c r="N1919" s="1380"/>
      <c r="O1919" s="1381"/>
      <c r="P1919" s="1382"/>
      <c r="Q1919" s="1383"/>
      <c r="R1919" s="1384"/>
      <c r="S1919" s="1385"/>
      <c r="T1919" s="1109"/>
    </row>
    <row r="1920" spans="14:20">
      <c r="N1920" s="1380"/>
      <c r="O1920" s="1381"/>
      <c r="P1920" s="1382"/>
      <c r="Q1920" s="1383"/>
      <c r="R1920" s="1384"/>
      <c r="S1920" s="1385"/>
      <c r="T1920" s="1109"/>
    </row>
    <row r="1921" spans="14:20">
      <c r="N1921" s="1380"/>
      <c r="O1921" s="1381"/>
      <c r="P1921" s="1382"/>
      <c r="Q1921" s="1383"/>
      <c r="R1921" s="1384"/>
      <c r="S1921" s="1385"/>
      <c r="T1921" s="1109"/>
    </row>
    <row r="1922" spans="14:20">
      <c r="N1922" s="1380"/>
      <c r="O1922" s="1381"/>
      <c r="P1922" s="1382"/>
      <c r="Q1922" s="1383"/>
      <c r="R1922" s="1384"/>
      <c r="S1922" s="1385"/>
      <c r="T1922" s="1109"/>
    </row>
    <row r="1923" spans="14:20">
      <c r="N1923" s="1380"/>
      <c r="O1923" s="1381"/>
      <c r="P1923" s="1382"/>
      <c r="Q1923" s="1383"/>
      <c r="R1923" s="1384"/>
      <c r="S1923" s="1385"/>
      <c r="T1923" s="1109"/>
    </row>
    <row r="1924" spans="14:20">
      <c r="N1924" s="1380"/>
      <c r="O1924" s="1381"/>
      <c r="P1924" s="1382"/>
      <c r="Q1924" s="1383"/>
      <c r="R1924" s="1384"/>
      <c r="S1924" s="1385"/>
      <c r="T1924" s="1109"/>
    </row>
    <row r="1925" spans="14:20">
      <c r="N1925" s="1380"/>
      <c r="O1925" s="1381"/>
      <c r="P1925" s="1382"/>
      <c r="Q1925" s="1383"/>
      <c r="R1925" s="1384"/>
      <c r="S1925" s="1385"/>
      <c r="T1925" s="1109"/>
    </row>
    <row r="1926" spans="14:20">
      <c r="N1926" s="1380"/>
      <c r="O1926" s="1381"/>
      <c r="P1926" s="1382"/>
      <c r="Q1926" s="1383"/>
      <c r="R1926" s="1384"/>
      <c r="S1926" s="1385"/>
      <c r="T1926" s="1109"/>
    </row>
    <row r="1927" spans="14:20">
      <c r="N1927" s="1380"/>
      <c r="O1927" s="1381"/>
      <c r="P1927" s="1382"/>
      <c r="Q1927" s="1383"/>
      <c r="R1927" s="1384"/>
      <c r="S1927" s="1385"/>
      <c r="T1927" s="1109"/>
    </row>
    <row r="1928" spans="14:20">
      <c r="N1928" s="1380"/>
      <c r="O1928" s="1381"/>
      <c r="P1928" s="1382"/>
      <c r="Q1928" s="1383"/>
      <c r="R1928" s="1384"/>
      <c r="S1928" s="1385"/>
      <c r="T1928" s="1109"/>
    </row>
    <row r="1929" spans="14:20">
      <c r="N1929" s="1380"/>
      <c r="O1929" s="1381"/>
      <c r="P1929" s="1382"/>
      <c r="Q1929" s="1383"/>
      <c r="R1929" s="1384"/>
      <c r="S1929" s="1385"/>
      <c r="T1929" s="1109"/>
    </row>
    <row r="1930" spans="14:20">
      <c r="N1930" s="1380"/>
      <c r="O1930" s="1381"/>
      <c r="P1930" s="1382"/>
      <c r="Q1930" s="1383"/>
      <c r="R1930" s="1384"/>
      <c r="S1930" s="1385"/>
      <c r="T1930" s="1109"/>
    </row>
    <row r="1931" spans="14:20">
      <c r="N1931" s="1380"/>
      <c r="O1931" s="1381"/>
      <c r="P1931" s="1382"/>
      <c r="Q1931" s="1383"/>
      <c r="R1931" s="1384"/>
      <c r="S1931" s="1385"/>
      <c r="T1931" s="1109"/>
    </row>
    <row r="1932" spans="14:20">
      <c r="N1932" s="1380"/>
      <c r="O1932" s="1381"/>
      <c r="P1932" s="1382"/>
      <c r="Q1932" s="1383"/>
      <c r="R1932" s="1384"/>
      <c r="S1932" s="1385"/>
      <c r="T1932" s="1109"/>
    </row>
    <row r="1933" spans="14:20">
      <c r="N1933" s="1380"/>
      <c r="O1933" s="1381"/>
      <c r="P1933" s="1382"/>
      <c r="Q1933" s="1383"/>
      <c r="R1933" s="1384"/>
      <c r="S1933" s="1385"/>
      <c r="T1933" s="1109"/>
    </row>
    <row r="1934" spans="14:20">
      <c r="N1934" s="1380"/>
      <c r="O1934" s="1381"/>
      <c r="P1934" s="1382"/>
      <c r="Q1934" s="1383"/>
      <c r="R1934" s="1384"/>
      <c r="S1934" s="1385"/>
      <c r="T1934" s="1109"/>
    </row>
    <row r="1935" spans="14:20">
      <c r="N1935" s="1380"/>
      <c r="O1935" s="1381"/>
      <c r="P1935" s="1382"/>
      <c r="Q1935" s="1383"/>
      <c r="R1935" s="1384"/>
      <c r="S1935" s="1385"/>
      <c r="T1935" s="1109"/>
    </row>
    <row r="1936" spans="14:20">
      <c r="N1936" s="1380"/>
      <c r="O1936" s="1381"/>
      <c r="P1936" s="1382"/>
      <c r="Q1936" s="1383"/>
      <c r="R1936" s="1384"/>
      <c r="S1936" s="1385"/>
      <c r="T1936" s="1109"/>
    </row>
    <row r="1937" spans="14:20">
      <c r="N1937" s="1380"/>
      <c r="O1937" s="1381"/>
      <c r="P1937" s="1382"/>
      <c r="Q1937" s="1383"/>
      <c r="R1937" s="1384"/>
      <c r="S1937" s="1385"/>
      <c r="T1937" s="1109"/>
    </row>
    <row r="1938" spans="14:20">
      <c r="N1938" s="1380"/>
      <c r="O1938" s="1381"/>
      <c r="P1938" s="1382"/>
      <c r="Q1938" s="1383"/>
      <c r="R1938" s="1384"/>
      <c r="S1938" s="1385"/>
      <c r="T1938" s="1109"/>
    </row>
    <row r="1939" spans="14:20">
      <c r="N1939" s="1380"/>
      <c r="O1939" s="1381"/>
      <c r="P1939" s="1382"/>
      <c r="Q1939" s="1383"/>
      <c r="R1939" s="1384"/>
      <c r="S1939" s="1385"/>
      <c r="T1939" s="1109"/>
    </row>
    <row r="1940" spans="14:20">
      <c r="N1940" s="1380"/>
      <c r="O1940" s="1381"/>
      <c r="P1940" s="1382"/>
      <c r="Q1940" s="1383"/>
      <c r="R1940" s="1384"/>
      <c r="S1940" s="1385"/>
      <c r="T1940" s="1109"/>
    </row>
    <row r="1941" spans="14:20">
      <c r="N1941" s="1380"/>
      <c r="O1941" s="1381"/>
      <c r="P1941" s="1382"/>
      <c r="Q1941" s="1383"/>
      <c r="R1941" s="1384"/>
      <c r="S1941" s="1385"/>
      <c r="T1941" s="1109"/>
    </row>
    <row r="1942" spans="14:20">
      <c r="N1942" s="1380"/>
      <c r="O1942" s="1381"/>
      <c r="P1942" s="1382"/>
      <c r="Q1942" s="1383"/>
      <c r="R1942" s="1384"/>
      <c r="S1942" s="1385"/>
      <c r="T1942" s="1109"/>
    </row>
    <row r="1943" spans="14:20">
      <c r="N1943" s="1380"/>
      <c r="O1943" s="1381"/>
      <c r="P1943" s="1382"/>
      <c r="Q1943" s="1383"/>
      <c r="R1943" s="1384"/>
      <c r="S1943" s="1385"/>
      <c r="T1943" s="1109"/>
    </row>
    <row r="1944" spans="14:20">
      <c r="N1944" s="1380"/>
      <c r="O1944" s="1381"/>
      <c r="P1944" s="1382"/>
      <c r="Q1944" s="1383"/>
      <c r="R1944" s="1384"/>
      <c r="S1944" s="1385"/>
      <c r="T1944" s="1109"/>
    </row>
    <row r="1945" spans="14:20">
      <c r="N1945" s="1380"/>
      <c r="O1945" s="1381"/>
      <c r="P1945" s="1382"/>
      <c r="Q1945" s="1383"/>
      <c r="R1945" s="1384"/>
      <c r="S1945" s="1385"/>
      <c r="T1945" s="1109"/>
    </row>
    <row r="1946" spans="14:20">
      <c r="N1946" s="1380"/>
      <c r="O1946" s="1381"/>
      <c r="P1946" s="1382"/>
      <c r="Q1946" s="1383"/>
      <c r="R1946" s="1384"/>
      <c r="S1946" s="1385"/>
      <c r="T1946" s="1109"/>
    </row>
    <row r="1947" spans="14:20">
      <c r="N1947" s="1380"/>
      <c r="O1947" s="1381"/>
      <c r="P1947" s="1382"/>
      <c r="Q1947" s="1383"/>
      <c r="R1947" s="1384"/>
      <c r="S1947" s="1385"/>
      <c r="T1947" s="1109"/>
    </row>
    <row r="1948" spans="14:20">
      <c r="N1948" s="1380"/>
      <c r="O1948" s="1381"/>
      <c r="P1948" s="1382"/>
      <c r="Q1948" s="1383"/>
      <c r="R1948" s="1384"/>
      <c r="S1948" s="1385"/>
      <c r="T1948" s="1109"/>
    </row>
    <row r="1949" spans="14:20">
      <c r="N1949" s="1380"/>
      <c r="O1949" s="1381"/>
      <c r="P1949" s="1382"/>
      <c r="Q1949" s="1383"/>
      <c r="R1949" s="1384"/>
      <c r="S1949" s="1385"/>
      <c r="T1949" s="1109"/>
    </row>
    <row r="1950" spans="14:20">
      <c r="N1950" s="1380"/>
      <c r="O1950" s="1381"/>
      <c r="P1950" s="1382"/>
      <c r="Q1950" s="1383"/>
      <c r="R1950" s="1384"/>
      <c r="S1950" s="1385"/>
      <c r="T1950" s="1109"/>
    </row>
    <row r="1951" spans="14:20">
      <c r="N1951" s="1380"/>
      <c r="O1951" s="1381"/>
      <c r="P1951" s="1382"/>
      <c r="Q1951" s="1383"/>
      <c r="R1951" s="1384"/>
      <c r="S1951" s="1385"/>
      <c r="T1951" s="1109"/>
    </row>
    <row r="1952" spans="14:20">
      <c r="N1952" s="1380"/>
      <c r="O1952" s="1381"/>
      <c r="P1952" s="1382"/>
      <c r="Q1952" s="1383"/>
      <c r="R1952" s="1384"/>
      <c r="S1952" s="1385"/>
      <c r="T1952" s="1109"/>
    </row>
    <row r="1953" spans="14:20">
      <c r="N1953" s="1380"/>
      <c r="O1953" s="1381"/>
      <c r="P1953" s="1382"/>
      <c r="Q1953" s="1383"/>
      <c r="R1953" s="1384"/>
      <c r="S1953" s="1385"/>
      <c r="T1953" s="1109"/>
    </row>
    <row r="1954" spans="14:20">
      <c r="N1954" s="1380"/>
      <c r="O1954" s="1381"/>
      <c r="P1954" s="1382"/>
      <c r="Q1954" s="1383"/>
      <c r="R1954" s="1384"/>
      <c r="S1954" s="1385"/>
      <c r="T1954" s="1109"/>
    </row>
    <row r="1955" spans="14:20">
      <c r="N1955" s="1380"/>
      <c r="O1955" s="1381"/>
      <c r="P1955" s="1382"/>
      <c r="Q1955" s="1383"/>
      <c r="R1955" s="1384"/>
      <c r="S1955" s="1385"/>
      <c r="T1955" s="1109"/>
    </row>
    <row r="1956" spans="14:20">
      <c r="N1956" s="1380"/>
      <c r="O1956" s="1381"/>
      <c r="P1956" s="1382"/>
      <c r="Q1956" s="1383"/>
      <c r="R1956" s="1384"/>
      <c r="S1956" s="1385"/>
      <c r="T1956" s="1109"/>
    </row>
    <row r="1957" spans="14:20">
      <c r="N1957" s="1380"/>
      <c r="O1957" s="1381"/>
      <c r="P1957" s="1382"/>
      <c r="Q1957" s="1383"/>
      <c r="R1957" s="1384"/>
      <c r="S1957" s="1385"/>
      <c r="T1957" s="1109"/>
    </row>
    <row r="1958" spans="14:20">
      <c r="N1958" s="1380"/>
      <c r="O1958" s="1381"/>
      <c r="P1958" s="1382"/>
      <c r="Q1958" s="1383"/>
      <c r="R1958" s="1384"/>
      <c r="S1958" s="1385"/>
      <c r="T1958" s="1109"/>
    </row>
    <row r="1959" spans="14:20">
      <c r="N1959" s="1380"/>
      <c r="O1959" s="1381"/>
      <c r="P1959" s="1382"/>
      <c r="Q1959" s="1383"/>
      <c r="R1959" s="1384"/>
      <c r="S1959" s="1385"/>
      <c r="T1959" s="1109"/>
    </row>
    <row r="1960" spans="14:20">
      <c r="N1960" s="1380"/>
      <c r="O1960" s="1381"/>
      <c r="P1960" s="1382"/>
      <c r="Q1960" s="1383"/>
      <c r="R1960" s="1384"/>
      <c r="S1960" s="1385"/>
      <c r="T1960" s="1109"/>
    </row>
    <row r="1961" spans="14:20">
      <c r="N1961" s="1380"/>
      <c r="O1961" s="1381"/>
      <c r="P1961" s="1382"/>
      <c r="Q1961" s="1383"/>
      <c r="R1961" s="1384"/>
      <c r="S1961" s="1385"/>
      <c r="T1961" s="1109"/>
    </row>
    <row r="1962" spans="14:20">
      <c r="N1962" s="1380"/>
      <c r="O1962" s="1381"/>
      <c r="P1962" s="1382"/>
      <c r="Q1962" s="1383"/>
      <c r="R1962" s="1384"/>
      <c r="S1962" s="1385"/>
      <c r="T1962" s="1109"/>
    </row>
    <row r="1963" spans="14:20">
      <c r="N1963" s="1380"/>
      <c r="O1963" s="1381"/>
      <c r="P1963" s="1382"/>
      <c r="Q1963" s="1383"/>
      <c r="R1963" s="1384"/>
      <c r="S1963" s="1385"/>
      <c r="T1963" s="1109"/>
    </row>
    <row r="1964" spans="14:20">
      <c r="N1964" s="1380"/>
      <c r="O1964" s="1381"/>
      <c r="P1964" s="1382"/>
      <c r="Q1964" s="1383"/>
      <c r="R1964" s="1384"/>
      <c r="S1964" s="1385"/>
      <c r="T1964" s="1109"/>
    </row>
    <row r="1965" spans="14:20">
      <c r="N1965" s="1380"/>
      <c r="O1965" s="1381"/>
      <c r="P1965" s="1382"/>
      <c r="Q1965" s="1383"/>
      <c r="R1965" s="1384"/>
      <c r="S1965" s="1385"/>
      <c r="T1965" s="1109"/>
    </row>
    <row r="1966" spans="14:20">
      <c r="N1966" s="1380"/>
      <c r="O1966" s="1381"/>
      <c r="P1966" s="1382"/>
      <c r="Q1966" s="1383"/>
      <c r="R1966" s="1384"/>
      <c r="S1966" s="1385"/>
      <c r="T1966" s="1109"/>
    </row>
    <row r="1967" spans="14:20">
      <c r="N1967" s="1380"/>
      <c r="O1967" s="1381"/>
      <c r="P1967" s="1382"/>
      <c r="Q1967" s="1383"/>
      <c r="R1967" s="1384"/>
      <c r="S1967" s="1385"/>
      <c r="T1967" s="1109"/>
    </row>
    <row r="1968" spans="14:20">
      <c r="N1968" s="1380"/>
      <c r="O1968" s="1381"/>
      <c r="P1968" s="1382"/>
      <c r="Q1968" s="1383"/>
      <c r="R1968" s="1384"/>
      <c r="S1968" s="1385"/>
      <c r="T1968" s="1109"/>
    </row>
    <row r="1969" spans="14:20">
      <c r="N1969" s="1380"/>
      <c r="O1969" s="1381"/>
      <c r="P1969" s="1382"/>
      <c r="Q1969" s="1383"/>
      <c r="R1969" s="1384"/>
      <c r="S1969" s="1385"/>
      <c r="T1969" s="1109"/>
    </row>
    <row r="1970" spans="14:20">
      <c r="N1970" s="1380"/>
      <c r="O1970" s="1381"/>
      <c r="P1970" s="1382"/>
      <c r="Q1970" s="1383"/>
      <c r="R1970" s="1384"/>
      <c r="S1970" s="1385"/>
      <c r="T1970" s="1109"/>
    </row>
    <row r="1971" spans="14:20">
      <c r="N1971" s="1380"/>
      <c r="O1971" s="1381"/>
      <c r="P1971" s="1382"/>
      <c r="Q1971" s="1383"/>
      <c r="R1971" s="1384"/>
      <c r="S1971" s="1385"/>
      <c r="T1971" s="1109"/>
    </row>
    <row r="1972" spans="14:20">
      <c r="N1972" s="1380"/>
      <c r="O1972" s="1381"/>
      <c r="P1972" s="1382"/>
      <c r="Q1972" s="1383"/>
      <c r="R1972" s="1384"/>
      <c r="S1972" s="1385"/>
      <c r="T1972" s="1109"/>
    </row>
    <row r="1973" spans="14:20">
      <c r="N1973" s="1380"/>
      <c r="O1973" s="1381"/>
      <c r="P1973" s="1382"/>
      <c r="Q1973" s="1383"/>
      <c r="R1973" s="1384"/>
      <c r="S1973" s="1385"/>
      <c r="T1973" s="1109"/>
    </row>
    <row r="1974" spans="14:20">
      <c r="N1974" s="1380"/>
      <c r="O1974" s="1381"/>
      <c r="P1974" s="1382"/>
      <c r="Q1974" s="1383"/>
      <c r="R1974" s="1384"/>
      <c r="S1974" s="1385"/>
      <c r="T1974" s="1109"/>
    </row>
    <row r="1975" spans="14:20">
      <c r="N1975" s="1380"/>
      <c r="O1975" s="1381"/>
      <c r="P1975" s="1382"/>
      <c r="Q1975" s="1383"/>
      <c r="R1975" s="1384"/>
      <c r="S1975" s="1385"/>
      <c r="T1975" s="1109"/>
    </row>
    <row r="1976" spans="14:20">
      <c r="N1976" s="1380"/>
      <c r="O1976" s="1381"/>
      <c r="P1976" s="1382"/>
      <c r="Q1976" s="1383"/>
      <c r="R1976" s="1384"/>
      <c r="S1976" s="1385"/>
      <c r="T1976" s="1109"/>
    </row>
    <row r="1977" spans="14:20">
      <c r="N1977" s="1380"/>
      <c r="O1977" s="1381"/>
      <c r="P1977" s="1382"/>
      <c r="Q1977" s="1383"/>
      <c r="R1977" s="1384"/>
      <c r="S1977" s="1385"/>
      <c r="T1977" s="1109"/>
    </row>
    <row r="1978" spans="14:20">
      <c r="N1978" s="1380"/>
      <c r="O1978" s="1381"/>
      <c r="P1978" s="1382"/>
      <c r="Q1978" s="1383"/>
      <c r="R1978" s="1384"/>
      <c r="S1978" s="1385"/>
      <c r="T1978" s="1109"/>
    </row>
    <row r="1979" spans="14:20">
      <c r="N1979" s="1380"/>
      <c r="O1979" s="1381"/>
      <c r="P1979" s="1382"/>
      <c r="Q1979" s="1383"/>
      <c r="R1979" s="1384"/>
      <c r="S1979" s="1385"/>
      <c r="T1979" s="1109"/>
    </row>
    <row r="1980" spans="14:20">
      <c r="N1980" s="1380"/>
      <c r="O1980" s="1381"/>
      <c r="P1980" s="1382"/>
      <c r="Q1980" s="1383"/>
      <c r="R1980" s="1384"/>
      <c r="S1980" s="1385"/>
      <c r="T1980" s="1109"/>
    </row>
    <row r="1981" spans="14:20">
      <c r="N1981" s="1380"/>
      <c r="O1981" s="1381"/>
      <c r="P1981" s="1382"/>
      <c r="Q1981" s="1383"/>
      <c r="R1981" s="1384"/>
      <c r="S1981" s="1385"/>
      <c r="T1981" s="1109"/>
    </row>
    <row r="1982" spans="14:20">
      <c r="N1982" s="1380"/>
      <c r="O1982" s="1381"/>
      <c r="P1982" s="1382"/>
      <c r="Q1982" s="1383"/>
      <c r="R1982" s="1384"/>
      <c r="S1982" s="1385"/>
      <c r="T1982" s="1109"/>
    </row>
    <row r="1983" spans="14:20">
      <c r="N1983" s="1380"/>
      <c r="O1983" s="1381"/>
      <c r="P1983" s="1382"/>
      <c r="Q1983" s="1383"/>
      <c r="R1983" s="1384"/>
      <c r="S1983" s="1385"/>
      <c r="T1983" s="1109"/>
    </row>
    <row r="1984" spans="14:20">
      <c r="N1984" s="1380"/>
      <c r="O1984" s="1381"/>
      <c r="P1984" s="1382"/>
      <c r="Q1984" s="1383"/>
      <c r="R1984" s="1384"/>
      <c r="S1984" s="1385"/>
      <c r="T1984" s="1109"/>
    </row>
    <row r="1985" spans="14:20">
      <c r="N1985" s="1380"/>
      <c r="O1985" s="1381"/>
      <c r="P1985" s="1382"/>
      <c r="Q1985" s="1383"/>
      <c r="R1985" s="1384"/>
      <c r="S1985" s="1385"/>
      <c r="T1985" s="1109"/>
    </row>
    <row r="1986" spans="14:20">
      <c r="N1986" s="1380"/>
      <c r="O1986" s="1381"/>
      <c r="P1986" s="1382"/>
      <c r="Q1986" s="1383"/>
      <c r="R1986" s="1384"/>
      <c r="S1986" s="1385"/>
      <c r="T1986" s="1109"/>
    </row>
    <row r="1987" spans="14:20">
      <c r="N1987" s="1380"/>
      <c r="O1987" s="1381"/>
      <c r="P1987" s="1382"/>
      <c r="Q1987" s="1383"/>
      <c r="R1987" s="1384"/>
      <c r="S1987" s="1385"/>
      <c r="T1987" s="1109"/>
    </row>
    <row r="1988" spans="14:20">
      <c r="N1988" s="1380"/>
      <c r="O1988" s="1381"/>
      <c r="P1988" s="1382"/>
      <c r="Q1988" s="1383"/>
      <c r="R1988" s="1384"/>
      <c r="S1988" s="1385"/>
      <c r="T1988" s="1109"/>
    </row>
    <row r="1989" spans="14:20">
      <c r="N1989" s="1380"/>
      <c r="O1989" s="1381"/>
      <c r="P1989" s="1382"/>
      <c r="Q1989" s="1383"/>
      <c r="R1989" s="1384"/>
      <c r="S1989" s="1385"/>
      <c r="T1989" s="1109"/>
    </row>
    <row r="1990" spans="14:20">
      <c r="N1990" s="1380"/>
      <c r="O1990" s="1381"/>
      <c r="P1990" s="1382"/>
      <c r="Q1990" s="1383"/>
      <c r="R1990" s="1384"/>
      <c r="S1990" s="1385"/>
      <c r="T1990" s="1109"/>
    </row>
    <row r="1991" spans="14:20">
      <c r="N1991" s="1380"/>
      <c r="O1991" s="1381"/>
      <c r="P1991" s="1382"/>
      <c r="Q1991" s="1383"/>
      <c r="R1991" s="1384"/>
      <c r="S1991" s="1385"/>
      <c r="T1991" s="1109"/>
    </row>
    <row r="1992" spans="14:20">
      <c r="N1992" s="1380"/>
      <c r="O1992" s="1381"/>
      <c r="P1992" s="1382"/>
      <c r="Q1992" s="1383"/>
      <c r="R1992" s="1384"/>
      <c r="S1992" s="1385"/>
      <c r="T1992" s="1109"/>
    </row>
    <row r="1993" spans="14:20">
      <c r="N1993" s="1380"/>
      <c r="O1993" s="1381"/>
      <c r="P1993" s="1382"/>
      <c r="Q1993" s="1383"/>
      <c r="R1993" s="1384"/>
      <c r="S1993" s="1385"/>
      <c r="T1993" s="1109"/>
    </row>
    <row r="1994" spans="14:20">
      <c r="N1994" s="1380"/>
      <c r="O1994" s="1381"/>
      <c r="P1994" s="1382"/>
      <c r="Q1994" s="1383"/>
      <c r="R1994" s="1384"/>
      <c r="S1994" s="1385"/>
      <c r="T1994" s="1109"/>
    </row>
    <row r="1995" spans="14:20">
      <c r="N1995" s="1380"/>
      <c r="O1995" s="1381"/>
      <c r="P1995" s="1382"/>
      <c r="Q1995" s="1383"/>
      <c r="R1995" s="1384"/>
      <c r="S1995" s="1385"/>
      <c r="T1995" s="1109"/>
    </row>
    <row r="1996" spans="14:20">
      <c r="N1996" s="1380"/>
      <c r="O1996" s="1381"/>
      <c r="P1996" s="1382"/>
      <c r="Q1996" s="1383"/>
      <c r="R1996" s="1384"/>
      <c r="S1996" s="1385"/>
      <c r="T1996" s="1109"/>
    </row>
    <row r="1997" spans="14:20">
      <c r="N1997" s="1380"/>
      <c r="O1997" s="1381"/>
      <c r="P1997" s="1382"/>
      <c r="Q1997" s="1383"/>
      <c r="R1997" s="1384"/>
      <c r="S1997" s="1385"/>
      <c r="T1997" s="1109"/>
    </row>
    <row r="1998" spans="14:20">
      <c r="N1998" s="1380"/>
      <c r="O1998" s="1381"/>
      <c r="P1998" s="1382"/>
      <c r="Q1998" s="1383"/>
      <c r="R1998" s="1384"/>
      <c r="S1998" s="1385"/>
      <c r="T1998" s="1109"/>
    </row>
    <row r="1999" spans="14:20">
      <c r="N1999" s="1380"/>
      <c r="O1999" s="1381"/>
      <c r="P1999" s="1382"/>
      <c r="Q1999" s="1383"/>
      <c r="R1999" s="1384"/>
      <c r="S1999" s="1385"/>
      <c r="T1999" s="1109"/>
    </row>
    <row r="2000" spans="14:20">
      <c r="N2000" s="1380"/>
      <c r="O2000" s="1381"/>
      <c r="P2000" s="1382"/>
      <c r="Q2000" s="1383"/>
      <c r="R2000" s="1384"/>
      <c r="S2000" s="1385"/>
      <c r="T2000" s="1109"/>
    </row>
    <row r="2001" spans="14:20">
      <c r="N2001" s="1380"/>
      <c r="O2001" s="1381"/>
      <c r="P2001" s="1382"/>
      <c r="Q2001" s="1383"/>
      <c r="R2001" s="1384"/>
      <c r="S2001" s="1385"/>
      <c r="T2001" s="1109"/>
    </row>
    <row r="2002" spans="14:20">
      <c r="N2002" s="1380"/>
      <c r="O2002" s="1381"/>
      <c r="P2002" s="1382"/>
      <c r="Q2002" s="1383"/>
      <c r="R2002" s="1384"/>
      <c r="S2002" s="1385"/>
      <c r="T2002" s="1109"/>
    </row>
    <row r="2003" spans="14:20">
      <c r="N2003" s="1380"/>
      <c r="O2003" s="1381"/>
      <c r="P2003" s="1382"/>
      <c r="Q2003" s="1383"/>
      <c r="R2003" s="1384"/>
      <c r="S2003" s="1385"/>
      <c r="T2003" s="1109"/>
    </row>
    <row r="2004" spans="14:20">
      <c r="N2004" s="1380"/>
      <c r="O2004" s="1381"/>
      <c r="P2004" s="1382"/>
      <c r="Q2004" s="1383"/>
      <c r="R2004" s="1384"/>
      <c r="S2004" s="1385"/>
      <c r="T2004" s="1109"/>
    </row>
    <row r="2005" spans="14:20">
      <c r="N2005" s="1380"/>
      <c r="O2005" s="1381"/>
      <c r="P2005" s="1382"/>
      <c r="Q2005" s="1383"/>
      <c r="R2005" s="1384"/>
      <c r="S2005" s="1385"/>
      <c r="T2005" s="1109"/>
    </row>
    <row r="2006" spans="14:20">
      <c r="N2006" s="1380"/>
      <c r="O2006" s="1381"/>
      <c r="P2006" s="1382"/>
      <c r="Q2006" s="1383"/>
      <c r="R2006" s="1384"/>
      <c r="S2006" s="1385"/>
      <c r="T2006" s="1109"/>
    </row>
    <row r="2007" spans="14:20">
      <c r="N2007" s="1380"/>
      <c r="O2007" s="1381"/>
      <c r="P2007" s="1382"/>
      <c r="Q2007" s="1383"/>
      <c r="R2007" s="1384"/>
      <c r="S2007" s="1385"/>
      <c r="T2007" s="1109"/>
    </row>
    <row r="2008" spans="14:20">
      <c r="N2008" s="1380"/>
      <c r="O2008" s="1381"/>
      <c r="P2008" s="1382"/>
      <c r="Q2008" s="1383"/>
      <c r="R2008" s="1384"/>
      <c r="S2008" s="1385"/>
      <c r="T2008" s="1109"/>
    </row>
    <row r="2009" spans="14:20">
      <c r="N2009" s="1380"/>
      <c r="O2009" s="1381"/>
      <c r="P2009" s="1382"/>
      <c r="Q2009" s="1383"/>
      <c r="R2009" s="1384"/>
      <c r="S2009" s="1385"/>
      <c r="T2009" s="1109"/>
    </row>
    <row r="2010" spans="14:20">
      <c r="N2010" s="1380"/>
      <c r="O2010" s="1381"/>
      <c r="P2010" s="1382"/>
      <c r="Q2010" s="1383"/>
      <c r="R2010" s="1384"/>
      <c r="S2010" s="1385"/>
      <c r="T2010" s="1109"/>
    </row>
    <row r="2011" spans="14:20">
      <c r="N2011" s="1380"/>
      <c r="O2011" s="1381"/>
      <c r="P2011" s="1382"/>
      <c r="Q2011" s="1383"/>
      <c r="R2011" s="1384"/>
      <c r="S2011" s="1385"/>
      <c r="T2011" s="1109"/>
    </row>
    <row r="2012" spans="14:20">
      <c r="N2012" s="1380"/>
      <c r="O2012" s="1381"/>
      <c r="P2012" s="1382"/>
      <c r="Q2012" s="1383"/>
      <c r="R2012" s="1384"/>
      <c r="S2012" s="1385"/>
      <c r="T2012" s="1109"/>
    </row>
    <row r="2013" spans="14:20">
      <c r="N2013" s="1380"/>
      <c r="O2013" s="1381"/>
      <c r="P2013" s="1382"/>
      <c r="Q2013" s="1383"/>
      <c r="R2013" s="1384"/>
      <c r="S2013" s="1385"/>
      <c r="T2013" s="1109"/>
    </row>
    <row r="2014" spans="14:20">
      <c r="N2014" s="1380"/>
      <c r="O2014" s="1381"/>
      <c r="P2014" s="1382"/>
      <c r="Q2014" s="1383"/>
      <c r="R2014" s="1384"/>
      <c r="S2014" s="1385"/>
      <c r="T2014" s="1109"/>
    </row>
    <row r="2015" spans="14:20">
      <c r="N2015" s="1380"/>
      <c r="O2015" s="1381"/>
      <c r="P2015" s="1382"/>
      <c r="Q2015" s="1383"/>
      <c r="R2015" s="1384"/>
      <c r="S2015" s="1385"/>
      <c r="T2015" s="1109"/>
    </row>
    <row r="2016" spans="14:20">
      <c r="N2016" s="1380"/>
      <c r="O2016" s="1381"/>
      <c r="P2016" s="1382"/>
      <c r="Q2016" s="1383"/>
      <c r="R2016" s="1384"/>
      <c r="S2016" s="1385"/>
      <c r="T2016" s="1109"/>
    </row>
    <row r="2017" spans="14:20">
      <c r="N2017" s="1380"/>
      <c r="O2017" s="1381"/>
      <c r="P2017" s="1382"/>
      <c r="Q2017" s="1383"/>
      <c r="R2017" s="1384"/>
      <c r="S2017" s="1385"/>
      <c r="T2017" s="1109"/>
    </row>
    <row r="2018" spans="14:20">
      <c r="N2018" s="1380"/>
      <c r="O2018" s="1381"/>
      <c r="P2018" s="1382"/>
      <c r="Q2018" s="1383"/>
      <c r="R2018" s="1384"/>
      <c r="S2018" s="1385"/>
      <c r="T2018" s="1109"/>
    </row>
    <row r="2019" spans="14:20">
      <c r="N2019" s="1380"/>
      <c r="O2019" s="1381"/>
      <c r="P2019" s="1382"/>
      <c r="Q2019" s="1383"/>
      <c r="R2019" s="1384"/>
      <c r="S2019" s="1385"/>
      <c r="T2019" s="1109"/>
    </row>
    <row r="2020" spans="14:20">
      <c r="N2020" s="1380"/>
      <c r="O2020" s="1381"/>
      <c r="P2020" s="1382"/>
      <c r="Q2020" s="1383"/>
      <c r="R2020" s="1384"/>
      <c r="S2020" s="1385"/>
      <c r="T2020" s="1109"/>
    </row>
    <row r="2021" spans="14:20">
      <c r="N2021" s="1380"/>
      <c r="O2021" s="1381"/>
      <c r="P2021" s="1382"/>
      <c r="Q2021" s="1383"/>
      <c r="R2021" s="1384"/>
      <c r="S2021" s="1385"/>
      <c r="T2021" s="1109"/>
    </row>
    <row r="2022" spans="14:20">
      <c r="N2022" s="1380"/>
      <c r="O2022" s="1381"/>
      <c r="P2022" s="1382"/>
      <c r="Q2022" s="1383"/>
      <c r="R2022" s="1384"/>
      <c r="S2022" s="1385"/>
      <c r="T2022" s="1109"/>
    </row>
    <row r="2023" spans="14:20">
      <c r="N2023" s="1380"/>
      <c r="O2023" s="1381"/>
      <c r="P2023" s="1382"/>
      <c r="Q2023" s="1383"/>
      <c r="R2023" s="1384"/>
      <c r="S2023" s="1385"/>
      <c r="T2023" s="1109"/>
    </row>
    <row r="2024" spans="14:20">
      <c r="N2024" s="1380"/>
      <c r="O2024" s="1381"/>
      <c r="P2024" s="1382"/>
      <c r="Q2024" s="1383"/>
      <c r="R2024" s="1384"/>
      <c r="S2024" s="1385"/>
      <c r="T2024" s="1109"/>
    </row>
    <row r="2025" spans="14:20">
      <c r="N2025" s="1380"/>
      <c r="O2025" s="1381"/>
      <c r="P2025" s="1382"/>
      <c r="Q2025" s="1383"/>
      <c r="R2025" s="1384"/>
      <c r="S2025" s="1385"/>
      <c r="T2025" s="1109"/>
    </row>
    <row r="2026" spans="14:20">
      <c r="N2026" s="1380"/>
      <c r="O2026" s="1381"/>
      <c r="P2026" s="1382"/>
      <c r="Q2026" s="1383"/>
      <c r="R2026" s="1384"/>
      <c r="S2026" s="1385"/>
      <c r="T2026" s="1109"/>
    </row>
    <row r="2027" spans="14:20">
      <c r="N2027" s="1380"/>
      <c r="O2027" s="1381"/>
      <c r="P2027" s="1382"/>
      <c r="Q2027" s="1383"/>
      <c r="R2027" s="1384"/>
      <c r="S2027" s="1385"/>
      <c r="T2027" s="1109"/>
    </row>
    <row r="2028" spans="14:20">
      <c r="N2028" s="1380"/>
      <c r="O2028" s="1381"/>
      <c r="P2028" s="1382"/>
      <c r="Q2028" s="1383"/>
      <c r="R2028" s="1384"/>
      <c r="S2028" s="1385"/>
      <c r="T2028" s="1109"/>
    </row>
    <row r="2029" spans="14:20">
      <c r="N2029" s="1380"/>
      <c r="O2029" s="1381"/>
      <c r="P2029" s="1382"/>
      <c r="Q2029" s="1383"/>
      <c r="R2029" s="1384"/>
      <c r="S2029" s="1385"/>
      <c r="T2029" s="1109"/>
    </row>
    <row r="2030" spans="14:20">
      <c r="N2030" s="1380"/>
      <c r="O2030" s="1381"/>
      <c r="P2030" s="1382"/>
      <c r="Q2030" s="1383"/>
      <c r="R2030" s="1384"/>
      <c r="S2030" s="1385"/>
      <c r="T2030" s="1109"/>
    </row>
    <row r="2031" spans="14:20">
      <c r="N2031" s="1380"/>
      <c r="O2031" s="1381"/>
      <c r="P2031" s="1382"/>
      <c r="Q2031" s="1383"/>
      <c r="R2031" s="1384"/>
      <c r="S2031" s="1385"/>
      <c r="T2031" s="1109"/>
    </row>
    <row r="2032" spans="14:20">
      <c r="N2032" s="1380"/>
      <c r="O2032" s="1381"/>
      <c r="P2032" s="1382"/>
      <c r="Q2032" s="1383"/>
      <c r="R2032" s="1384"/>
      <c r="S2032" s="1385"/>
      <c r="T2032" s="1109"/>
    </row>
    <row r="2033" spans="14:20">
      <c r="N2033" s="1380"/>
      <c r="O2033" s="1381"/>
      <c r="P2033" s="1382"/>
      <c r="Q2033" s="1383"/>
      <c r="R2033" s="1384"/>
      <c r="S2033" s="1385"/>
      <c r="T2033" s="1109"/>
    </row>
    <row r="2034" spans="14:20">
      <c r="N2034" s="1380"/>
      <c r="O2034" s="1381"/>
      <c r="P2034" s="1382"/>
      <c r="Q2034" s="1383"/>
      <c r="R2034" s="1384"/>
      <c r="S2034" s="1385"/>
      <c r="T2034" s="1109"/>
    </row>
    <row r="2035" spans="14:20">
      <c r="N2035" s="1380"/>
      <c r="O2035" s="1381"/>
      <c r="P2035" s="1382"/>
      <c r="Q2035" s="1383"/>
      <c r="R2035" s="1384"/>
      <c r="S2035" s="1385"/>
      <c r="T2035" s="1109"/>
    </row>
    <row r="2036" spans="14:20">
      <c r="N2036" s="1380"/>
      <c r="O2036" s="1381"/>
      <c r="P2036" s="1382"/>
      <c r="Q2036" s="1383"/>
      <c r="R2036" s="1384"/>
      <c r="S2036" s="1385"/>
      <c r="T2036" s="1109"/>
    </row>
    <row r="2037" spans="14:20">
      <c r="N2037" s="1380"/>
      <c r="O2037" s="1381"/>
      <c r="P2037" s="1382"/>
      <c r="Q2037" s="1383"/>
      <c r="R2037" s="1384"/>
      <c r="S2037" s="1385"/>
      <c r="T2037" s="1109"/>
    </row>
    <row r="2038" spans="14:20">
      <c r="N2038" s="1380"/>
      <c r="O2038" s="1381"/>
      <c r="P2038" s="1382"/>
      <c r="Q2038" s="1383"/>
      <c r="R2038" s="1384"/>
      <c r="S2038" s="1385"/>
      <c r="T2038" s="1109"/>
    </row>
    <row r="2039" spans="14:20">
      <c r="N2039" s="1380"/>
      <c r="O2039" s="1381"/>
      <c r="P2039" s="1382"/>
      <c r="Q2039" s="1383"/>
      <c r="R2039" s="1384"/>
      <c r="S2039" s="1385"/>
      <c r="T2039" s="1109"/>
    </row>
    <row r="2040" spans="14:20">
      <c r="N2040" s="1380"/>
      <c r="O2040" s="1381"/>
      <c r="P2040" s="1382"/>
      <c r="Q2040" s="1383"/>
      <c r="R2040" s="1384"/>
      <c r="S2040" s="1385"/>
      <c r="T2040" s="1109"/>
    </row>
    <row r="2041" spans="14:20">
      <c r="N2041" s="1380"/>
      <c r="O2041" s="1381"/>
      <c r="P2041" s="1382"/>
      <c r="Q2041" s="1383"/>
      <c r="R2041" s="1384"/>
      <c r="S2041" s="1385"/>
      <c r="T2041" s="1109"/>
    </row>
    <row r="2042" spans="14:20">
      <c r="N2042" s="1380"/>
      <c r="O2042" s="1381"/>
      <c r="P2042" s="1382"/>
      <c r="Q2042" s="1383"/>
      <c r="R2042" s="1384"/>
      <c r="S2042" s="1385"/>
      <c r="T2042" s="1109"/>
    </row>
    <row r="2043" spans="14:20">
      <c r="N2043" s="1380"/>
      <c r="O2043" s="1381"/>
      <c r="P2043" s="1382"/>
      <c r="Q2043" s="1383"/>
      <c r="R2043" s="1384"/>
      <c r="S2043" s="1385"/>
      <c r="T2043" s="1109"/>
    </row>
    <row r="2044" spans="14:20">
      <c r="N2044" s="1380"/>
      <c r="O2044" s="1381"/>
      <c r="P2044" s="1382"/>
      <c r="Q2044" s="1383"/>
      <c r="R2044" s="1384"/>
      <c r="S2044" s="1385"/>
      <c r="T2044" s="1109"/>
    </row>
    <row r="2045" spans="14:20">
      <c r="N2045" s="1380"/>
      <c r="O2045" s="1381"/>
      <c r="P2045" s="1382"/>
      <c r="Q2045" s="1383"/>
      <c r="R2045" s="1384"/>
      <c r="S2045" s="1385"/>
      <c r="T2045" s="1109"/>
    </row>
    <row r="2046" spans="14:20">
      <c r="N2046" s="1380"/>
      <c r="O2046" s="1381"/>
      <c r="P2046" s="1382"/>
      <c r="Q2046" s="1383"/>
      <c r="R2046" s="1384"/>
      <c r="S2046" s="1385"/>
      <c r="T2046" s="1109"/>
    </row>
    <row r="2047" spans="14:20">
      <c r="N2047" s="1380"/>
      <c r="O2047" s="1381"/>
      <c r="P2047" s="1382"/>
      <c r="Q2047" s="1383"/>
      <c r="R2047" s="1384"/>
      <c r="S2047" s="1385"/>
      <c r="T2047" s="1109"/>
    </row>
    <row r="2048" spans="14:20">
      <c r="N2048" s="1380"/>
      <c r="O2048" s="1381"/>
      <c r="P2048" s="1382"/>
      <c r="Q2048" s="1383"/>
      <c r="R2048" s="1384"/>
      <c r="S2048" s="1385"/>
      <c r="T2048" s="1109"/>
    </row>
    <row r="2049" spans="14:20">
      <c r="N2049" s="1380"/>
      <c r="O2049" s="1381"/>
      <c r="P2049" s="1382"/>
      <c r="Q2049" s="1383"/>
      <c r="R2049" s="1384"/>
      <c r="S2049" s="1385"/>
      <c r="T2049" s="1109"/>
    </row>
    <row r="2050" spans="14:20">
      <c r="N2050" s="1380"/>
      <c r="O2050" s="1381"/>
      <c r="P2050" s="1382"/>
      <c r="Q2050" s="1383"/>
      <c r="R2050" s="1384"/>
      <c r="S2050" s="1385"/>
      <c r="T2050" s="1109"/>
    </row>
    <row r="2051" spans="14:20">
      <c r="N2051" s="1380"/>
      <c r="O2051" s="1381"/>
      <c r="P2051" s="1382"/>
      <c r="Q2051" s="1383"/>
      <c r="R2051" s="1384"/>
      <c r="S2051" s="1385"/>
      <c r="T2051" s="1109"/>
    </row>
    <row r="2052" spans="14:20">
      <c r="N2052" s="1380"/>
      <c r="O2052" s="1381"/>
      <c r="P2052" s="1382"/>
      <c r="Q2052" s="1383"/>
      <c r="R2052" s="1384"/>
      <c r="S2052" s="1385"/>
      <c r="T2052" s="1109"/>
    </row>
    <row r="2053" spans="14:20">
      <c r="N2053" s="1380"/>
      <c r="O2053" s="1381"/>
      <c r="P2053" s="1382"/>
      <c r="Q2053" s="1383"/>
      <c r="R2053" s="1384"/>
      <c r="S2053" s="1385"/>
      <c r="T2053" s="1109"/>
    </row>
    <row r="2054" spans="14:20">
      <c r="N2054" s="1380"/>
      <c r="O2054" s="1381"/>
      <c r="P2054" s="1382"/>
      <c r="Q2054" s="1383"/>
      <c r="R2054" s="1384"/>
      <c r="S2054" s="1385"/>
      <c r="T2054" s="1109"/>
    </row>
    <row r="2055" spans="14:20">
      <c r="N2055" s="1380"/>
      <c r="O2055" s="1381"/>
      <c r="P2055" s="1382"/>
      <c r="Q2055" s="1383"/>
      <c r="R2055" s="1384"/>
      <c r="S2055" s="1385"/>
      <c r="T2055" s="1109"/>
    </row>
    <row r="2056" spans="14:20">
      <c r="N2056" s="1380"/>
      <c r="O2056" s="1381"/>
      <c r="P2056" s="1382"/>
      <c r="Q2056" s="1383"/>
      <c r="R2056" s="1384"/>
      <c r="S2056" s="1385"/>
      <c r="T2056" s="1109"/>
    </row>
    <row r="2057" spans="14:20">
      <c r="N2057" s="1380"/>
      <c r="O2057" s="1381"/>
      <c r="P2057" s="1382"/>
      <c r="Q2057" s="1383"/>
      <c r="R2057" s="1384"/>
      <c r="S2057" s="1385"/>
      <c r="T2057" s="1109"/>
    </row>
    <row r="2058" spans="14:20">
      <c r="N2058" s="1380"/>
      <c r="O2058" s="1381"/>
      <c r="P2058" s="1382"/>
      <c r="Q2058" s="1383"/>
      <c r="R2058" s="1384"/>
      <c r="S2058" s="1385"/>
      <c r="T2058" s="1109"/>
    </row>
    <row r="2059" spans="14:20">
      <c r="N2059" s="1380"/>
      <c r="O2059" s="1381"/>
      <c r="P2059" s="1382"/>
      <c r="Q2059" s="1383"/>
      <c r="R2059" s="1384"/>
      <c r="S2059" s="1385"/>
      <c r="T2059" s="1109"/>
    </row>
    <row r="2060" spans="14:20">
      <c r="N2060" s="1380"/>
      <c r="O2060" s="1381"/>
      <c r="P2060" s="1382"/>
      <c r="Q2060" s="1383"/>
      <c r="R2060" s="1384"/>
      <c r="S2060" s="1385"/>
      <c r="T2060" s="1109"/>
    </row>
    <row r="2061" spans="14:20">
      <c r="N2061" s="1380"/>
      <c r="O2061" s="1381"/>
      <c r="P2061" s="1382"/>
      <c r="Q2061" s="1383"/>
      <c r="R2061" s="1384"/>
      <c r="S2061" s="1385"/>
      <c r="T2061" s="1109"/>
    </row>
    <row r="2062" spans="14:20">
      <c r="N2062" s="1380"/>
      <c r="O2062" s="1381"/>
      <c r="P2062" s="1382"/>
      <c r="Q2062" s="1383"/>
      <c r="R2062" s="1384"/>
      <c r="S2062" s="1385"/>
      <c r="T2062" s="1109"/>
    </row>
    <row r="2063" spans="14:20">
      <c r="N2063" s="1380"/>
      <c r="O2063" s="1381"/>
      <c r="P2063" s="1382"/>
      <c r="Q2063" s="1383"/>
      <c r="R2063" s="1384"/>
      <c r="S2063" s="1385"/>
      <c r="T2063" s="1109"/>
    </row>
    <row r="2064" spans="14:20">
      <c r="N2064" s="1380"/>
      <c r="O2064" s="1381"/>
      <c r="P2064" s="1382"/>
      <c r="Q2064" s="1383"/>
      <c r="R2064" s="1384"/>
      <c r="S2064" s="1385"/>
      <c r="T2064" s="1109"/>
    </row>
    <row r="2065" spans="14:20">
      <c r="N2065" s="1380"/>
      <c r="O2065" s="1381"/>
      <c r="P2065" s="1382"/>
      <c r="Q2065" s="1383"/>
      <c r="R2065" s="1384"/>
      <c r="S2065" s="1385"/>
      <c r="T2065" s="1109"/>
    </row>
    <row r="2066" spans="14:20">
      <c r="N2066" s="1380"/>
      <c r="O2066" s="1381"/>
      <c r="P2066" s="1382"/>
      <c r="Q2066" s="1383"/>
      <c r="R2066" s="1384"/>
      <c r="S2066" s="1385"/>
      <c r="T2066" s="1109"/>
    </row>
    <row r="2067" spans="14:20">
      <c r="N2067" s="1380"/>
      <c r="O2067" s="1381"/>
      <c r="P2067" s="1382"/>
      <c r="Q2067" s="1383"/>
      <c r="R2067" s="1384"/>
      <c r="S2067" s="1385"/>
      <c r="T2067" s="1109"/>
    </row>
    <row r="2068" spans="14:20">
      <c r="N2068" s="1380"/>
      <c r="O2068" s="1381"/>
      <c r="P2068" s="1382"/>
      <c r="Q2068" s="1383"/>
      <c r="R2068" s="1384"/>
      <c r="S2068" s="1385"/>
      <c r="T2068" s="1109"/>
    </row>
    <row r="2069" spans="14:20">
      <c r="N2069" s="1380"/>
      <c r="O2069" s="1381"/>
      <c r="P2069" s="1382"/>
      <c r="Q2069" s="1383"/>
      <c r="R2069" s="1384"/>
      <c r="S2069" s="1385"/>
      <c r="T2069" s="1109"/>
    </row>
    <row r="2070" spans="14:20">
      <c r="N2070" s="1380"/>
      <c r="O2070" s="1381"/>
      <c r="P2070" s="1382"/>
      <c r="Q2070" s="1383"/>
      <c r="R2070" s="1384"/>
      <c r="S2070" s="1385"/>
      <c r="T2070" s="1109"/>
    </row>
    <row r="2071" spans="14:20">
      <c r="N2071" s="1380"/>
      <c r="O2071" s="1381"/>
      <c r="P2071" s="1382"/>
      <c r="Q2071" s="1383"/>
      <c r="R2071" s="1384"/>
      <c r="S2071" s="1385"/>
      <c r="T2071" s="1109"/>
    </row>
    <row r="2072" spans="14:20">
      <c r="N2072" s="1380"/>
      <c r="O2072" s="1381"/>
      <c r="P2072" s="1382"/>
      <c r="Q2072" s="1383"/>
      <c r="R2072" s="1384"/>
      <c r="S2072" s="1385"/>
      <c r="T2072" s="1109"/>
    </row>
    <row r="2073" spans="14:20">
      <c r="N2073" s="1380"/>
      <c r="O2073" s="1381"/>
      <c r="P2073" s="1382"/>
      <c r="Q2073" s="1383"/>
      <c r="R2073" s="1384"/>
      <c r="S2073" s="1385"/>
      <c r="T2073" s="1109"/>
    </row>
    <row r="2074" spans="14:20">
      <c r="N2074" s="1380"/>
      <c r="O2074" s="1381"/>
      <c r="P2074" s="1382"/>
      <c r="Q2074" s="1383"/>
      <c r="R2074" s="1384"/>
      <c r="S2074" s="1385"/>
      <c r="T2074" s="1109"/>
    </row>
    <row r="2075" spans="14:20">
      <c r="N2075" s="1380"/>
      <c r="O2075" s="1381"/>
      <c r="P2075" s="1382"/>
      <c r="Q2075" s="1383"/>
      <c r="R2075" s="1384"/>
      <c r="S2075" s="1385"/>
      <c r="T2075" s="1109"/>
    </row>
    <row r="2076" spans="14:20">
      <c r="N2076" s="1380"/>
      <c r="O2076" s="1381"/>
      <c r="P2076" s="1382"/>
      <c r="Q2076" s="1383"/>
      <c r="R2076" s="1384"/>
      <c r="S2076" s="1385"/>
      <c r="T2076" s="1109"/>
    </row>
    <row r="2077" spans="14:20">
      <c r="N2077" s="1380"/>
      <c r="O2077" s="1381"/>
      <c r="P2077" s="1382"/>
      <c r="Q2077" s="1383"/>
      <c r="R2077" s="1384"/>
      <c r="S2077" s="1385"/>
      <c r="T2077" s="1109"/>
    </row>
    <row r="2078" spans="14:20">
      <c r="N2078" s="1380"/>
      <c r="O2078" s="1381"/>
      <c r="P2078" s="1382"/>
      <c r="Q2078" s="1383"/>
      <c r="R2078" s="1384"/>
      <c r="S2078" s="1385"/>
      <c r="T2078" s="1109"/>
    </row>
    <row r="2079" spans="14:20">
      <c r="N2079" s="1380"/>
      <c r="O2079" s="1381"/>
      <c r="P2079" s="1382"/>
      <c r="Q2079" s="1383"/>
      <c r="R2079" s="1384"/>
      <c r="S2079" s="1385"/>
      <c r="T2079" s="1109"/>
    </row>
    <row r="2080" spans="14:20">
      <c r="N2080" s="1380"/>
      <c r="O2080" s="1381"/>
      <c r="P2080" s="1382"/>
      <c r="Q2080" s="1383"/>
      <c r="R2080" s="1384"/>
      <c r="S2080" s="1385"/>
      <c r="T2080" s="1109"/>
    </row>
    <row r="2081" spans="14:20">
      <c r="N2081" s="1380"/>
      <c r="O2081" s="1381"/>
      <c r="P2081" s="1382"/>
      <c r="Q2081" s="1383"/>
      <c r="R2081" s="1384"/>
      <c r="S2081" s="1385"/>
      <c r="T2081" s="1109"/>
    </row>
    <row r="2082" spans="14:20">
      <c r="N2082" s="1380"/>
      <c r="O2082" s="1381"/>
      <c r="P2082" s="1382"/>
      <c r="Q2082" s="1383"/>
      <c r="R2082" s="1384"/>
      <c r="S2082" s="1385"/>
      <c r="T2082" s="1109"/>
    </row>
    <row r="2083" spans="14:20">
      <c r="N2083" s="1380"/>
      <c r="O2083" s="1381"/>
      <c r="P2083" s="1382"/>
      <c r="Q2083" s="1383"/>
      <c r="R2083" s="1384"/>
      <c r="S2083" s="1385"/>
      <c r="T2083" s="1109"/>
    </row>
    <row r="2084" spans="14:20">
      <c r="N2084" s="1380"/>
      <c r="O2084" s="1381"/>
      <c r="P2084" s="1382"/>
      <c r="Q2084" s="1383"/>
      <c r="R2084" s="1384"/>
      <c r="S2084" s="1385"/>
      <c r="T2084" s="1109"/>
    </row>
    <row r="2085" spans="14:20">
      <c r="N2085" s="1380"/>
      <c r="O2085" s="1381"/>
      <c r="P2085" s="1382"/>
      <c r="Q2085" s="1383"/>
      <c r="R2085" s="1384"/>
      <c r="S2085" s="1385"/>
      <c r="T2085" s="1109"/>
    </row>
    <row r="2086" spans="14:20">
      <c r="N2086" s="1380"/>
      <c r="O2086" s="1381"/>
      <c r="P2086" s="1382"/>
      <c r="Q2086" s="1383"/>
      <c r="R2086" s="1384"/>
      <c r="S2086" s="1385"/>
      <c r="T2086" s="1109"/>
    </row>
    <row r="2087" spans="14:20">
      <c r="N2087" s="1380"/>
      <c r="O2087" s="1381"/>
      <c r="P2087" s="1382"/>
      <c r="Q2087" s="1383"/>
      <c r="R2087" s="1384"/>
      <c r="S2087" s="1385"/>
      <c r="T2087" s="1109"/>
    </row>
    <row r="2088" spans="14:20">
      <c r="N2088" s="1380"/>
      <c r="O2088" s="1381"/>
      <c r="P2088" s="1382"/>
      <c r="Q2088" s="1383"/>
      <c r="R2088" s="1384"/>
      <c r="S2088" s="1385"/>
      <c r="T2088" s="1109"/>
    </row>
    <row r="2089" spans="14:20">
      <c r="N2089" s="1380"/>
      <c r="O2089" s="1381"/>
      <c r="P2089" s="1382"/>
      <c r="Q2089" s="1383"/>
      <c r="R2089" s="1384"/>
      <c r="S2089" s="1385"/>
      <c r="T2089" s="1109"/>
    </row>
    <row r="2090" spans="14:20">
      <c r="N2090" s="1380"/>
      <c r="O2090" s="1381"/>
      <c r="P2090" s="1382"/>
      <c r="Q2090" s="1383"/>
      <c r="R2090" s="1384"/>
      <c r="S2090" s="1385"/>
      <c r="T2090" s="1109"/>
    </row>
    <row r="2091" spans="14:20">
      <c r="N2091" s="1380"/>
      <c r="O2091" s="1381"/>
      <c r="P2091" s="1382"/>
      <c r="Q2091" s="1383"/>
      <c r="R2091" s="1384"/>
      <c r="S2091" s="1385"/>
      <c r="T2091" s="1109"/>
    </row>
    <row r="2092" spans="14:20">
      <c r="N2092" s="1380"/>
      <c r="O2092" s="1381"/>
      <c r="P2092" s="1382"/>
      <c r="Q2092" s="1383"/>
      <c r="R2092" s="1384"/>
      <c r="S2092" s="1385"/>
      <c r="T2092" s="1109"/>
    </row>
    <row r="2093" spans="14:20">
      <c r="N2093" s="1380"/>
      <c r="O2093" s="1381"/>
      <c r="P2093" s="1382"/>
      <c r="Q2093" s="1383"/>
      <c r="R2093" s="1384"/>
      <c r="S2093" s="1385"/>
      <c r="T2093" s="1109"/>
    </row>
    <row r="2094" spans="14:20">
      <c r="N2094" s="1380"/>
      <c r="O2094" s="1381"/>
      <c r="P2094" s="1382"/>
      <c r="Q2094" s="1383"/>
      <c r="R2094" s="1384"/>
      <c r="S2094" s="1385"/>
      <c r="T2094" s="1109"/>
    </row>
    <row r="2095" spans="14:20">
      <c r="N2095" s="1380"/>
      <c r="O2095" s="1381"/>
      <c r="P2095" s="1382"/>
      <c r="Q2095" s="1383"/>
      <c r="R2095" s="1384"/>
      <c r="S2095" s="1385"/>
      <c r="T2095" s="1109"/>
    </row>
    <row r="2096" spans="14:20">
      <c r="N2096" s="1380"/>
      <c r="O2096" s="1381"/>
      <c r="P2096" s="1382"/>
      <c r="Q2096" s="1383"/>
      <c r="R2096" s="1384"/>
      <c r="S2096" s="1385"/>
      <c r="T2096" s="1109"/>
    </row>
    <row r="2097" spans="14:20">
      <c r="N2097" s="1380"/>
      <c r="O2097" s="1381"/>
      <c r="P2097" s="1382"/>
      <c r="Q2097" s="1383"/>
      <c r="R2097" s="1384"/>
      <c r="S2097" s="1385"/>
      <c r="T2097" s="1109"/>
    </row>
    <row r="2098" spans="14:20">
      <c r="N2098" s="1380"/>
      <c r="O2098" s="1381"/>
      <c r="P2098" s="1382"/>
      <c r="Q2098" s="1383"/>
      <c r="R2098" s="1384"/>
      <c r="S2098" s="1385"/>
      <c r="T2098" s="1109"/>
    </row>
    <row r="2099" spans="14:20">
      <c r="N2099" s="1380"/>
      <c r="O2099" s="1381"/>
      <c r="P2099" s="1382"/>
      <c r="Q2099" s="1383"/>
      <c r="R2099" s="1384"/>
      <c r="S2099" s="1385"/>
      <c r="T2099" s="1109"/>
    </row>
    <row r="2100" spans="14:20">
      <c r="N2100" s="1380"/>
      <c r="O2100" s="1381"/>
      <c r="P2100" s="1382"/>
      <c r="Q2100" s="1383"/>
      <c r="R2100" s="1384"/>
      <c r="S2100" s="1385"/>
      <c r="T2100" s="1109"/>
    </row>
    <row r="2101" spans="14:20">
      <c r="N2101" s="1380"/>
      <c r="O2101" s="1381"/>
      <c r="P2101" s="1382"/>
      <c r="Q2101" s="1383"/>
      <c r="R2101" s="1384"/>
      <c r="S2101" s="1385"/>
      <c r="T2101" s="1109"/>
    </row>
    <row r="2102" spans="14:20">
      <c r="N2102" s="1380"/>
      <c r="O2102" s="1381"/>
      <c r="P2102" s="1382"/>
      <c r="Q2102" s="1383"/>
      <c r="R2102" s="1384"/>
      <c r="S2102" s="1385"/>
      <c r="T2102" s="1109"/>
    </row>
    <row r="2103" spans="14:20">
      <c r="N2103" s="1380"/>
      <c r="O2103" s="1381"/>
      <c r="P2103" s="1382"/>
      <c r="Q2103" s="1383"/>
      <c r="R2103" s="1384"/>
      <c r="S2103" s="1385"/>
      <c r="T2103" s="1109"/>
    </row>
    <row r="2104" spans="14:20">
      <c r="N2104" s="1380"/>
      <c r="O2104" s="1381"/>
      <c r="P2104" s="1382"/>
      <c r="Q2104" s="1383"/>
      <c r="R2104" s="1384"/>
      <c r="S2104" s="1385"/>
      <c r="T2104" s="1109"/>
    </row>
    <row r="2105" spans="14:20">
      <c r="N2105" s="1380"/>
      <c r="O2105" s="1381"/>
      <c r="P2105" s="1382"/>
      <c r="Q2105" s="1383"/>
      <c r="R2105" s="1384"/>
      <c r="S2105" s="1385"/>
      <c r="T2105" s="1109"/>
    </row>
    <row r="2106" spans="14:20">
      <c r="N2106" s="1380"/>
      <c r="O2106" s="1381"/>
      <c r="P2106" s="1382"/>
      <c r="Q2106" s="1383"/>
      <c r="R2106" s="1384"/>
      <c r="S2106" s="1385"/>
      <c r="T2106" s="1109"/>
    </row>
    <row r="2107" spans="14:20">
      <c r="N2107" s="1380"/>
      <c r="O2107" s="1381"/>
      <c r="P2107" s="1382"/>
      <c r="Q2107" s="1383"/>
      <c r="R2107" s="1384"/>
      <c r="S2107" s="1385"/>
      <c r="T2107" s="1109"/>
    </row>
    <row r="2108" spans="14:20">
      <c r="N2108" s="1380"/>
      <c r="O2108" s="1381"/>
      <c r="P2108" s="1382"/>
      <c r="Q2108" s="1383"/>
      <c r="R2108" s="1384"/>
      <c r="S2108" s="1385"/>
      <c r="T2108" s="1109"/>
    </row>
    <row r="2109" spans="14:20">
      <c r="N2109" s="1380"/>
      <c r="O2109" s="1381"/>
      <c r="P2109" s="1382"/>
      <c r="Q2109" s="1383"/>
      <c r="R2109" s="1384"/>
      <c r="S2109" s="1385"/>
      <c r="T2109" s="1109"/>
    </row>
    <row r="2110" spans="14:20">
      <c r="N2110" s="1380"/>
      <c r="O2110" s="1381"/>
      <c r="P2110" s="1382"/>
      <c r="Q2110" s="1383"/>
      <c r="R2110" s="1384"/>
      <c r="S2110" s="1385"/>
      <c r="T2110" s="1109"/>
    </row>
    <row r="2111" spans="14:20">
      <c r="N2111" s="1380"/>
      <c r="O2111" s="1381"/>
      <c r="P2111" s="1382"/>
      <c r="Q2111" s="1383"/>
      <c r="R2111" s="1384"/>
      <c r="S2111" s="1385"/>
      <c r="T2111" s="1109"/>
    </row>
    <row r="2112" spans="14:20">
      <c r="N2112" s="1380"/>
      <c r="O2112" s="1381"/>
      <c r="P2112" s="1382"/>
      <c r="Q2112" s="1383"/>
      <c r="R2112" s="1384"/>
      <c r="S2112" s="1385"/>
      <c r="T2112" s="1109"/>
    </row>
    <row r="2113" spans="14:20">
      <c r="N2113" s="1380"/>
      <c r="O2113" s="1381"/>
      <c r="P2113" s="1382"/>
      <c r="Q2113" s="1383"/>
      <c r="R2113" s="1384"/>
      <c r="S2113" s="1385"/>
      <c r="T2113" s="1109"/>
    </row>
    <row r="2114" spans="14:20">
      <c r="N2114" s="1380"/>
      <c r="O2114" s="1381"/>
      <c r="P2114" s="1382"/>
      <c r="Q2114" s="1383"/>
      <c r="R2114" s="1384"/>
      <c r="S2114" s="1385"/>
      <c r="T2114" s="1109"/>
    </row>
    <row r="2115" spans="14:20">
      <c r="N2115" s="1380"/>
      <c r="O2115" s="1381"/>
      <c r="P2115" s="1382"/>
      <c r="Q2115" s="1383"/>
      <c r="R2115" s="1384"/>
      <c r="S2115" s="1385"/>
      <c r="T2115" s="1109"/>
    </row>
    <row r="2116" spans="14:20">
      <c r="N2116" s="1380"/>
      <c r="O2116" s="1381"/>
      <c r="P2116" s="1382"/>
      <c r="Q2116" s="1383"/>
      <c r="R2116" s="1384"/>
      <c r="S2116" s="1385"/>
      <c r="T2116" s="1109"/>
    </row>
    <row r="2117" spans="14:20">
      <c r="N2117" s="1380"/>
      <c r="O2117" s="1381"/>
      <c r="P2117" s="1382"/>
      <c r="Q2117" s="1383"/>
      <c r="R2117" s="1384"/>
      <c r="S2117" s="1385"/>
      <c r="T2117" s="1109"/>
    </row>
    <row r="2118" spans="14:20">
      <c r="N2118" s="1380"/>
      <c r="O2118" s="1381"/>
      <c r="P2118" s="1382"/>
      <c r="Q2118" s="1383"/>
      <c r="R2118" s="1384"/>
      <c r="S2118" s="1385"/>
      <c r="T2118" s="1109"/>
    </row>
    <row r="2119" spans="14:20">
      <c r="N2119" s="1380"/>
      <c r="O2119" s="1381"/>
      <c r="P2119" s="1382"/>
      <c r="Q2119" s="1383"/>
      <c r="R2119" s="1384"/>
      <c r="S2119" s="1385"/>
      <c r="T2119" s="1109"/>
    </row>
    <row r="2120" spans="14:20">
      <c r="N2120" s="1380"/>
      <c r="O2120" s="1381"/>
      <c r="P2120" s="1382"/>
      <c r="Q2120" s="1383"/>
      <c r="R2120" s="1384"/>
      <c r="S2120" s="1385"/>
      <c r="T2120" s="1109"/>
    </row>
    <row r="2121" spans="14:20">
      <c r="N2121" s="1380"/>
      <c r="O2121" s="1381"/>
      <c r="P2121" s="1382"/>
      <c r="Q2121" s="1383"/>
      <c r="R2121" s="1384"/>
      <c r="S2121" s="1385"/>
      <c r="T2121" s="1109"/>
    </row>
    <row r="2122" spans="14:20">
      <c r="N2122" s="1380"/>
      <c r="O2122" s="1381"/>
      <c r="P2122" s="1382"/>
      <c r="Q2122" s="1383"/>
      <c r="R2122" s="1384"/>
      <c r="S2122" s="1385"/>
      <c r="T2122" s="1109"/>
    </row>
    <row r="2123" spans="14:20">
      <c r="N2123" s="1380"/>
      <c r="O2123" s="1381"/>
      <c r="P2123" s="1382"/>
      <c r="Q2123" s="1383"/>
      <c r="R2123" s="1384"/>
      <c r="S2123" s="1385"/>
      <c r="T2123" s="1109"/>
    </row>
    <row r="2124" spans="14:20">
      <c r="N2124" s="1380"/>
      <c r="O2124" s="1381"/>
      <c r="P2124" s="1382"/>
      <c r="Q2124" s="1383"/>
      <c r="R2124" s="1384"/>
      <c r="S2124" s="1385"/>
      <c r="T2124" s="1109"/>
    </row>
    <row r="2125" spans="14:20">
      <c r="N2125" s="1380"/>
      <c r="O2125" s="1381"/>
      <c r="P2125" s="1382"/>
      <c r="Q2125" s="1383"/>
      <c r="R2125" s="1384"/>
      <c r="S2125" s="1385"/>
      <c r="T2125" s="1109"/>
    </row>
    <row r="2126" spans="14:20">
      <c r="N2126" s="1380"/>
      <c r="O2126" s="1381"/>
      <c r="P2126" s="1382"/>
      <c r="Q2126" s="1383"/>
      <c r="R2126" s="1384"/>
      <c r="S2126" s="1385"/>
      <c r="T2126" s="1109"/>
    </row>
    <row r="2127" spans="14:20">
      <c r="N2127" s="1380"/>
      <c r="O2127" s="1381"/>
      <c r="P2127" s="1382"/>
      <c r="Q2127" s="1383"/>
      <c r="R2127" s="1384"/>
      <c r="S2127" s="1385"/>
      <c r="T2127" s="1109"/>
    </row>
    <row r="2128" spans="14:20">
      <c r="N2128" s="1380"/>
      <c r="O2128" s="1381"/>
      <c r="P2128" s="1382"/>
      <c r="Q2128" s="1383"/>
      <c r="R2128" s="1384"/>
      <c r="S2128" s="1385"/>
      <c r="T2128" s="1109"/>
    </row>
    <row r="2129" spans="14:20">
      <c r="N2129" s="1380"/>
      <c r="O2129" s="1381"/>
      <c r="P2129" s="1382"/>
      <c r="Q2129" s="1383"/>
      <c r="R2129" s="1384"/>
      <c r="S2129" s="1385"/>
      <c r="T2129" s="1109"/>
    </row>
    <row r="2130" spans="14:20">
      <c r="N2130" s="1380"/>
      <c r="O2130" s="1381"/>
      <c r="P2130" s="1382"/>
      <c r="Q2130" s="1383"/>
      <c r="R2130" s="1384"/>
      <c r="S2130" s="1385"/>
      <c r="T2130" s="1109"/>
    </row>
    <row r="2131" spans="14:20">
      <c r="N2131" s="1380"/>
      <c r="O2131" s="1381"/>
      <c r="P2131" s="1382"/>
      <c r="Q2131" s="1383"/>
      <c r="R2131" s="1384"/>
      <c r="S2131" s="1385"/>
      <c r="T2131" s="1109"/>
    </row>
    <row r="2132" spans="14:20">
      <c r="N2132" s="1380"/>
      <c r="O2132" s="1381"/>
      <c r="P2132" s="1382"/>
      <c r="Q2132" s="1383"/>
      <c r="R2132" s="1384"/>
      <c r="S2132" s="1385"/>
      <c r="T2132" s="1109"/>
    </row>
    <row r="2133" spans="14:20">
      <c r="N2133" s="1380"/>
      <c r="O2133" s="1381"/>
      <c r="P2133" s="1382"/>
      <c r="Q2133" s="1383"/>
      <c r="R2133" s="1384"/>
      <c r="S2133" s="1385"/>
      <c r="T2133" s="1109"/>
    </row>
    <row r="2134" spans="14:20">
      <c r="N2134" s="1380"/>
      <c r="O2134" s="1381"/>
      <c r="P2134" s="1382"/>
      <c r="Q2134" s="1383"/>
      <c r="R2134" s="1384"/>
      <c r="S2134" s="1385"/>
      <c r="T2134" s="1109"/>
    </row>
    <row r="2135" spans="14:20">
      <c r="N2135" s="1380"/>
      <c r="O2135" s="1381"/>
      <c r="P2135" s="1382"/>
      <c r="Q2135" s="1383"/>
      <c r="R2135" s="1384"/>
      <c r="S2135" s="1385"/>
      <c r="T2135" s="1109"/>
    </row>
    <row r="2136" spans="14:20">
      <c r="N2136" s="1380"/>
      <c r="O2136" s="1381"/>
      <c r="P2136" s="1382"/>
      <c r="Q2136" s="1383"/>
      <c r="R2136" s="1384"/>
      <c r="S2136" s="1385"/>
      <c r="T2136" s="1109"/>
    </row>
    <row r="2137" spans="14:20">
      <c r="N2137" s="1380"/>
      <c r="O2137" s="1381"/>
      <c r="P2137" s="1382"/>
      <c r="Q2137" s="1383"/>
      <c r="R2137" s="1384"/>
      <c r="S2137" s="1385"/>
      <c r="T2137" s="1109"/>
    </row>
    <row r="2138" spans="14:20">
      <c r="N2138" s="1380"/>
      <c r="O2138" s="1381"/>
      <c r="P2138" s="1382"/>
      <c r="Q2138" s="1383"/>
      <c r="R2138" s="1384"/>
      <c r="S2138" s="1385"/>
      <c r="T2138" s="1109"/>
    </row>
    <row r="2139" spans="14:20">
      <c r="N2139" s="1380"/>
      <c r="O2139" s="1381"/>
      <c r="P2139" s="1382"/>
      <c r="Q2139" s="1383"/>
      <c r="R2139" s="1384"/>
      <c r="S2139" s="1385"/>
      <c r="T2139" s="1109"/>
    </row>
    <row r="2140" spans="14:20">
      <c r="N2140" s="1380"/>
      <c r="O2140" s="1381"/>
      <c r="P2140" s="1382"/>
      <c r="Q2140" s="1383"/>
      <c r="R2140" s="1384"/>
      <c r="S2140" s="1385"/>
      <c r="T2140" s="1109"/>
    </row>
    <row r="2141" spans="14:20">
      <c r="N2141" s="1380"/>
      <c r="O2141" s="1381"/>
      <c r="P2141" s="1382"/>
      <c r="Q2141" s="1383"/>
      <c r="R2141" s="1384"/>
      <c r="S2141" s="1385"/>
      <c r="T2141" s="1109"/>
    </row>
    <row r="2142" spans="14:20">
      <c r="N2142" s="1380"/>
      <c r="O2142" s="1381"/>
      <c r="P2142" s="1382"/>
      <c r="Q2142" s="1383"/>
      <c r="R2142" s="1384"/>
      <c r="S2142" s="1385"/>
      <c r="T2142" s="1109"/>
    </row>
    <row r="2143" spans="14:20">
      <c r="N2143" s="1380"/>
      <c r="O2143" s="1381"/>
      <c r="P2143" s="1382"/>
      <c r="Q2143" s="1383"/>
      <c r="R2143" s="1384"/>
      <c r="S2143" s="1385"/>
      <c r="T2143" s="1109"/>
    </row>
    <row r="2144" spans="14:20">
      <c r="N2144" s="1380"/>
      <c r="O2144" s="1381"/>
      <c r="P2144" s="1382"/>
      <c r="Q2144" s="1383"/>
      <c r="R2144" s="1384"/>
      <c r="S2144" s="1385"/>
      <c r="T2144" s="1109"/>
    </row>
    <row r="2145" spans="14:20">
      <c r="N2145" s="1380"/>
      <c r="O2145" s="1381"/>
      <c r="P2145" s="1382"/>
      <c r="Q2145" s="1383"/>
      <c r="R2145" s="1384"/>
      <c r="S2145" s="1385"/>
      <c r="T2145" s="1109"/>
    </row>
    <row r="2146" spans="14:20">
      <c r="N2146" s="1380"/>
      <c r="O2146" s="1381"/>
      <c r="P2146" s="1382"/>
      <c r="Q2146" s="1383"/>
      <c r="R2146" s="1384"/>
      <c r="S2146" s="1385"/>
      <c r="T2146" s="1109"/>
    </row>
    <row r="2147" spans="14:20">
      <c r="N2147" s="1380"/>
      <c r="O2147" s="1381"/>
      <c r="P2147" s="1382"/>
      <c r="Q2147" s="1383"/>
      <c r="R2147" s="1384"/>
      <c r="S2147" s="1385"/>
      <c r="T2147" s="1109"/>
    </row>
    <row r="2148" spans="14:20">
      <c r="N2148" s="1380"/>
      <c r="O2148" s="1381"/>
      <c r="P2148" s="1382"/>
      <c r="Q2148" s="1383"/>
      <c r="R2148" s="1384"/>
      <c r="S2148" s="1385"/>
      <c r="T2148" s="1109"/>
    </row>
    <row r="2149" spans="14:20">
      <c r="N2149" s="1380"/>
      <c r="O2149" s="1381"/>
      <c r="P2149" s="1382"/>
      <c r="Q2149" s="1383"/>
      <c r="R2149" s="1384"/>
      <c r="S2149" s="1385"/>
      <c r="T2149" s="1109"/>
    </row>
    <row r="2150" spans="14:20">
      <c r="N2150" s="1380"/>
      <c r="O2150" s="1381"/>
      <c r="P2150" s="1382"/>
      <c r="Q2150" s="1383"/>
      <c r="R2150" s="1384"/>
      <c r="S2150" s="1385"/>
      <c r="T2150" s="1109"/>
    </row>
    <row r="2151" spans="14:20">
      <c r="N2151" s="1380"/>
      <c r="O2151" s="1381"/>
      <c r="P2151" s="1382"/>
      <c r="Q2151" s="1383"/>
      <c r="R2151" s="1384"/>
      <c r="S2151" s="1385"/>
      <c r="T2151" s="1109"/>
    </row>
    <row r="2152" spans="14:20">
      <c r="N2152" s="1380"/>
      <c r="O2152" s="1381"/>
      <c r="P2152" s="1382"/>
      <c r="Q2152" s="1383"/>
      <c r="R2152" s="1384"/>
      <c r="S2152" s="1385"/>
      <c r="T2152" s="1109"/>
    </row>
    <row r="2153" spans="14:20">
      <c r="N2153" s="1380"/>
      <c r="O2153" s="1381"/>
      <c r="P2153" s="1382"/>
      <c r="Q2153" s="1383"/>
      <c r="R2153" s="1384"/>
      <c r="S2153" s="1385"/>
      <c r="T2153" s="1109"/>
    </row>
    <row r="2154" spans="14:20">
      <c r="N2154" s="1380"/>
      <c r="O2154" s="1381"/>
      <c r="P2154" s="1382"/>
      <c r="Q2154" s="1383"/>
      <c r="R2154" s="1384"/>
      <c r="S2154" s="1385"/>
      <c r="T2154" s="1109"/>
    </row>
    <row r="2155" spans="14:20">
      <c r="N2155" s="1380"/>
      <c r="O2155" s="1381"/>
      <c r="P2155" s="1382"/>
      <c r="Q2155" s="1383"/>
      <c r="R2155" s="1384"/>
      <c r="S2155" s="1385"/>
      <c r="T2155" s="1109"/>
    </row>
    <row r="2156" spans="14:20">
      <c r="N2156" s="1380"/>
      <c r="O2156" s="1381"/>
      <c r="P2156" s="1382"/>
      <c r="Q2156" s="1383"/>
      <c r="R2156" s="1384"/>
      <c r="S2156" s="1385"/>
      <c r="T2156" s="1109"/>
    </row>
    <row r="2157" spans="14:20">
      <c r="N2157" s="1380"/>
      <c r="O2157" s="1381"/>
      <c r="P2157" s="1382"/>
      <c r="Q2157" s="1383"/>
      <c r="R2157" s="1384"/>
      <c r="S2157" s="1385"/>
      <c r="T2157" s="1109"/>
    </row>
    <row r="2158" spans="14:20">
      <c r="N2158" s="1380"/>
      <c r="O2158" s="1381"/>
      <c r="P2158" s="1382"/>
      <c r="Q2158" s="1383"/>
      <c r="R2158" s="1384"/>
      <c r="S2158" s="1385"/>
      <c r="T2158" s="1109"/>
    </row>
    <row r="2159" spans="14:20">
      <c r="N2159" s="1380"/>
      <c r="O2159" s="1381"/>
      <c r="P2159" s="1382"/>
      <c r="Q2159" s="1383"/>
      <c r="R2159" s="1384"/>
      <c r="S2159" s="1385"/>
      <c r="T2159" s="1109"/>
    </row>
    <row r="2160" spans="14:20">
      <c r="N2160" s="1380"/>
      <c r="O2160" s="1381"/>
      <c r="P2160" s="1382"/>
      <c r="Q2160" s="1383"/>
      <c r="R2160" s="1384"/>
      <c r="S2160" s="1385"/>
      <c r="T2160" s="1109"/>
    </row>
    <row r="2161" spans="14:20">
      <c r="N2161" s="1380"/>
      <c r="O2161" s="1381"/>
      <c r="P2161" s="1382"/>
      <c r="Q2161" s="1383"/>
      <c r="R2161" s="1384"/>
      <c r="S2161" s="1385"/>
      <c r="T2161" s="1109"/>
    </row>
    <row r="2162" spans="14:20">
      <c r="N2162" s="1380"/>
      <c r="O2162" s="1381"/>
      <c r="P2162" s="1382"/>
      <c r="Q2162" s="1383"/>
      <c r="R2162" s="1384"/>
      <c r="S2162" s="1385"/>
      <c r="T2162" s="1109"/>
    </row>
    <row r="2163" spans="14:20">
      <c r="N2163" s="1380"/>
      <c r="O2163" s="1381"/>
      <c r="P2163" s="1382"/>
      <c r="Q2163" s="1383"/>
      <c r="R2163" s="1384"/>
      <c r="S2163" s="1385"/>
      <c r="T2163" s="1109"/>
    </row>
    <row r="2164" spans="14:20">
      <c r="N2164" s="1380"/>
      <c r="O2164" s="1381"/>
      <c r="P2164" s="1382"/>
      <c r="Q2164" s="1383"/>
      <c r="R2164" s="1384"/>
      <c r="S2164" s="1385"/>
      <c r="T2164" s="1109"/>
    </row>
    <row r="2165" spans="14:20">
      <c r="N2165" s="1380"/>
      <c r="O2165" s="1381"/>
      <c r="P2165" s="1382"/>
      <c r="Q2165" s="1383"/>
      <c r="R2165" s="1384"/>
      <c r="S2165" s="1385"/>
      <c r="T2165" s="1109"/>
    </row>
    <row r="2166" spans="14:20">
      <c r="N2166" s="1380"/>
      <c r="O2166" s="1381"/>
      <c r="P2166" s="1382"/>
      <c r="Q2166" s="1383"/>
      <c r="R2166" s="1384"/>
      <c r="S2166" s="1385"/>
      <c r="T2166" s="1109"/>
    </row>
    <row r="2167" spans="14:20">
      <c r="N2167" s="1380"/>
      <c r="O2167" s="1381"/>
      <c r="P2167" s="1382"/>
      <c r="Q2167" s="1383"/>
      <c r="R2167" s="1384"/>
      <c r="S2167" s="1385"/>
      <c r="T2167" s="1109"/>
    </row>
    <row r="2168" spans="14:20">
      <c r="N2168" s="1380"/>
      <c r="O2168" s="1381"/>
      <c r="P2168" s="1382"/>
      <c r="Q2168" s="1383"/>
      <c r="R2168" s="1384"/>
      <c r="S2168" s="1385"/>
      <c r="T2168" s="1109"/>
    </row>
    <row r="2169" spans="14:20">
      <c r="N2169" s="1380"/>
      <c r="O2169" s="1381"/>
      <c r="P2169" s="1382"/>
      <c r="Q2169" s="1383"/>
      <c r="R2169" s="1384"/>
      <c r="S2169" s="1385"/>
      <c r="T2169" s="1109"/>
    </row>
    <row r="2170" spans="14:20">
      <c r="N2170" s="1380"/>
      <c r="O2170" s="1381"/>
      <c r="P2170" s="1382"/>
      <c r="Q2170" s="1383"/>
      <c r="R2170" s="1384"/>
      <c r="S2170" s="1385"/>
      <c r="T2170" s="1109"/>
    </row>
    <row r="2171" spans="14:20">
      <c r="N2171" s="1380"/>
      <c r="O2171" s="1381"/>
      <c r="P2171" s="1382"/>
      <c r="Q2171" s="1383"/>
      <c r="R2171" s="1384"/>
      <c r="S2171" s="1385"/>
      <c r="T2171" s="1109"/>
    </row>
    <row r="2172" spans="14:20">
      <c r="N2172" s="1380"/>
      <c r="O2172" s="1381"/>
      <c r="P2172" s="1382"/>
      <c r="Q2172" s="1383"/>
      <c r="R2172" s="1384"/>
      <c r="S2172" s="1385"/>
      <c r="T2172" s="1109"/>
    </row>
    <row r="2173" spans="14:20">
      <c r="N2173" s="1380"/>
      <c r="O2173" s="1381"/>
      <c r="P2173" s="1382"/>
      <c r="Q2173" s="1383"/>
      <c r="R2173" s="1384"/>
      <c r="S2173" s="1385"/>
      <c r="T2173" s="1109"/>
    </row>
    <row r="2174" spans="14:20">
      <c r="N2174" s="1380"/>
      <c r="O2174" s="1381"/>
      <c r="P2174" s="1382"/>
      <c r="Q2174" s="1383"/>
      <c r="R2174" s="1384"/>
      <c r="S2174" s="1385"/>
      <c r="T2174" s="1109"/>
    </row>
    <row r="2175" spans="14:20">
      <c r="N2175" s="1380"/>
      <c r="O2175" s="1381"/>
      <c r="P2175" s="1382"/>
      <c r="Q2175" s="1383"/>
      <c r="R2175" s="1384"/>
      <c r="S2175" s="1385"/>
      <c r="T2175" s="1109"/>
    </row>
    <row r="2176" spans="14:20">
      <c r="N2176" s="1380"/>
      <c r="O2176" s="1381"/>
      <c r="P2176" s="1382"/>
      <c r="Q2176" s="1383"/>
      <c r="R2176" s="1384"/>
      <c r="S2176" s="1385"/>
      <c r="T2176" s="1109"/>
    </row>
    <row r="2177" spans="14:20">
      <c r="N2177" s="1380"/>
      <c r="O2177" s="1381"/>
      <c r="P2177" s="1382"/>
      <c r="Q2177" s="1383"/>
      <c r="R2177" s="1384"/>
      <c r="S2177" s="1385"/>
      <c r="T2177" s="1109"/>
    </row>
    <row r="2178" spans="14:20">
      <c r="N2178" s="1380"/>
      <c r="O2178" s="1381"/>
      <c r="P2178" s="1382"/>
      <c r="Q2178" s="1383"/>
      <c r="R2178" s="1384"/>
      <c r="S2178" s="1385"/>
      <c r="T2178" s="1109"/>
    </row>
    <row r="2179" spans="14:20">
      <c r="N2179" s="1380"/>
      <c r="O2179" s="1381"/>
      <c r="P2179" s="1382"/>
      <c r="Q2179" s="1383"/>
      <c r="R2179" s="1384"/>
      <c r="S2179" s="1385"/>
      <c r="T2179" s="1109"/>
    </row>
    <row r="2180" spans="14:20">
      <c r="N2180" s="1380"/>
      <c r="O2180" s="1381"/>
      <c r="P2180" s="1382"/>
      <c r="Q2180" s="1383"/>
      <c r="R2180" s="1384"/>
      <c r="S2180" s="1385"/>
      <c r="T2180" s="1109"/>
    </row>
    <row r="2181" spans="14:20">
      <c r="N2181" s="1380"/>
      <c r="O2181" s="1381"/>
      <c r="P2181" s="1382"/>
      <c r="Q2181" s="1383"/>
      <c r="R2181" s="1384"/>
      <c r="S2181" s="1385"/>
      <c r="T2181" s="1109"/>
    </row>
    <row r="2182" spans="14:20">
      <c r="N2182" s="1380"/>
      <c r="O2182" s="1381"/>
      <c r="P2182" s="1382"/>
      <c r="Q2182" s="1383"/>
      <c r="R2182" s="1384"/>
      <c r="S2182" s="1385"/>
      <c r="T2182" s="1109"/>
    </row>
    <row r="2183" spans="14:20">
      <c r="N2183" s="1380"/>
      <c r="O2183" s="1381"/>
      <c r="P2183" s="1382"/>
      <c r="Q2183" s="1383"/>
      <c r="R2183" s="1384"/>
      <c r="S2183" s="1385"/>
      <c r="T2183" s="1109"/>
    </row>
    <row r="2184" spans="14:20">
      <c r="N2184" s="1380"/>
      <c r="O2184" s="1381"/>
      <c r="P2184" s="1382"/>
      <c r="Q2184" s="1383"/>
      <c r="R2184" s="1384"/>
      <c r="S2184" s="1385"/>
      <c r="T2184" s="1109"/>
    </row>
    <row r="2185" spans="14:20">
      <c r="N2185" s="1380"/>
      <c r="O2185" s="1381"/>
      <c r="P2185" s="1382"/>
      <c r="Q2185" s="1383"/>
      <c r="R2185" s="1384"/>
      <c r="S2185" s="1385"/>
      <c r="T2185" s="1109"/>
    </row>
    <row r="2186" spans="14:20">
      <c r="N2186" s="1380"/>
      <c r="O2186" s="1381"/>
      <c r="P2186" s="1382"/>
      <c r="Q2186" s="1383"/>
      <c r="R2186" s="1384"/>
      <c r="S2186" s="1385"/>
      <c r="T2186" s="1109"/>
    </row>
    <row r="2187" spans="14:20">
      <c r="N2187" s="1380"/>
      <c r="O2187" s="1381"/>
      <c r="P2187" s="1382"/>
      <c r="Q2187" s="1383"/>
      <c r="R2187" s="1384"/>
      <c r="S2187" s="1385"/>
      <c r="T2187" s="1109"/>
    </row>
    <row r="2188" spans="14:20">
      <c r="N2188" s="1380"/>
      <c r="O2188" s="1381"/>
      <c r="P2188" s="1382"/>
      <c r="Q2188" s="1383"/>
      <c r="R2188" s="1384"/>
      <c r="S2188" s="1385"/>
      <c r="T2188" s="1109"/>
    </row>
    <row r="2189" spans="14:20">
      <c r="N2189" s="1380"/>
      <c r="O2189" s="1381"/>
      <c r="P2189" s="1382"/>
      <c r="Q2189" s="1383"/>
      <c r="R2189" s="1384"/>
      <c r="S2189" s="1385"/>
      <c r="T2189" s="1109"/>
    </row>
    <row r="2190" spans="14:20">
      <c r="N2190" s="1380"/>
      <c r="O2190" s="1381"/>
      <c r="P2190" s="1382"/>
      <c r="Q2190" s="1383"/>
      <c r="R2190" s="1384"/>
      <c r="S2190" s="1385"/>
      <c r="T2190" s="1109"/>
    </row>
    <row r="2191" spans="14:20">
      <c r="N2191" s="1380"/>
      <c r="O2191" s="1381"/>
      <c r="P2191" s="1382"/>
      <c r="Q2191" s="1383"/>
      <c r="R2191" s="1384"/>
      <c r="S2191" s="1385"/>
      <c r="T2191" s="1109"/>
    </row>
    <row r="2192" spans="14:20">
      <c r="N2192" s="1380"/>
      <c r="O2192" s="1381"/>
      <c r="P2192" s="1382"/>
      <c r="Q2192" s="1383"/>
      <c r="R2192" s="1384"/>
      <c r="S2192" s="1385"/>
      <c r="T2192" s="1109"/>
    </row>
    <row r="2193" spans="14:20">
      <c r="N2193" s="1380"/>
      <c r="O2193" s="1381"/>
      <c r="P2193" s="1382"/>
      <c r="Q2193" s="1383"/>
      <c r="R2193" s="1384"/>
      <c r="S2193" s="1385"/>
      <c r="T2193" s="1109"/>
    </row>
    <row r="2194" spans="14:20">
      <c r="N2194" s="1380"/>
      <c r="O2194" s="1381"/>
      <c r="P2194" s="1382"/>
      <c r="Q2194" s="1383"/>
      <c r="R2194" s="1384"/>
      <c r="S2194" s="1385"/>
      <c r="T2194" s="1109"/>
    </row>
    <row r="2195" spans="14:20">
      <c r="N2195" s="1380"/>
      <c r="O2195" s="1381"/>
      <c r="P2195" s="1382"/>
      <c r="Q2195" s="1383"/>
      <c r="R2195" s="1384"/>
      <c r="S2195" s="1385"/>
      <c r="T2195" s="1109"/>
    </row>
    <row r="2196" spans="14:20">
      <c r="N2196" s="1380"/>
      <c r="O2196" s="1381"/>
      <c r="P2196" s="1382"/>
      <c r="Q2196" s="1383"/>
      <c r="R2196" s="1384"/>
      <c r="S2196" s="1385"/>
      <c r="T2196" s="1109"/>
    </row>
    <row r="2197" spans="14:20">
      <c r="N2197" s="1380"/>
      <c r="O2197" s="1381"/>
      <c r="P2197" s="1382"/>
      <c r="Q2197" s="1383"/>
      <c r="R2197" s="1384"/>
      <c r="S2197" s="1385"/>
      <c r="T2197" s="1109"/>
    </row>
    <row r="2198" spans="14:20">
      <c r="N2198" s="1380"/>
      <c r="O2198" s="1381"/>
      <c r="P2198" s="1382"/>
      <c r="Q2198" s="1383"/>
      <c r="R2198" s="1384"/>
      <c r="S2198" s="1385"/>
      <c r="T2198" s="1109"/>
    </row>
    <row r="2199" spans="14:20">
      <c r="N2199" s="1380"/>
      <c r="O2199" s="1381"/>
      <c r="P2199" s="1382"/>
      <c r="Q2199" s="1383"/>
      <c r="R2199" s="1384"/>
      <c r="S2199" s="1385"/>
      <c r="T2199" s="1109"/>
    </row>
    <row r="2200" spans="14:20">
      <c r="N2200" s="1380"/>
      <c r="O2200" s="1381"/>
      <c r="P2200" s="1382"/>
      <c r="Q2200" s="1383"/>
      <c r="R2200" s="1384"/>
      <c r="S2200" s="1385"/>
      <c r="T2200" s="1109"/>
    </row>
    <row r="2201" spans="14:20">
      <c r="N2201" s="1380"/>
      <c r="O2201" s="1381"/>
      <c r="P2201" s="1382"/>
      <c r="Q2201" s="1383"/>
      <c r="R2201" s="1384"/>
      <c r="S2201" s="1385"/>
      <c r="T2201" s="1109"/>
    </row>
    <row r="2202" spans="14:20">
      <c r="N2202" s="1380"/>
      <c r="O2202" s="1381"/>
      <c r="P2202" s="1382"/>
      <c r="Q2202" s="1383"/>
      <c r="R2202" s="1384"/>
      <c r="S2202" s="1385"/>
      <c r="T2202" s="1109"/>
    </row>
    <row r="2203" spans="14:20">
      <c r="N2203" s="1380"/>
      <c r="O2203" s="1381"/>
      <c r="P2203" s="1382"/>
      <c r="Q2203" s="1383"/>
      <c r="R2203" s="1384"/>
      <c r="S2203" s="1385"/>
      <c r="T2203" s="1109"/>
    </row>
    <row r="2204" spans="14:20">
      <c r="N2204" s="1380"/>
      <c r="O2204" s="1381"/>
      <c r="P2204" s="1382"/>
      <c r="Q2204" s="1383"/>
      <c r="R2204" s="1384"/>
      <c r="S2204" s="1385"/>
      <c r="T2204" s="1109"/>
    </row>
    <row r="2205" spans="14:20">
      <c r="N2205" s="1380"/>
      <c r="O2205" s="1381"/>
      <c r="P2205" s="1382"/>
      <c r="Q2205" s="1383"/>
      <c r="R2205" s="1384"/>
      <c r="S2205" s="1385"/>
      <c r="T2205" s="1109"/>
    </row>
    <row r="2206" spans="14:20">
      <c r="N2206" s="1380"/>
      <c r="O2206" s="1381"/>
      <c r="P2206" s="1382"/>
      <c r="Q2206" s="1383"/>
      <c r="R2206" s="1384"/>
      <c r="S2206" s="1385"/>
      <c r="T2206" s="1109"/>
    </row>
    <row r="2207" spans="14:20">
      <c r="N2207" s="1380"/>
      <c r="O2207" s="1381"/>
      <c r="P2207" s="1382"/>
      <c r="Q2207" s="1383"/>
      <c r="R2207" s="1384"/>
      <c r="S2207" s="1385"/>
      <c r="T2207" s="1109"/>
    </row>
    <row r="2208" spans="14:20">
      <c r="N2208" s="1380"/>
      <c r="O2208" s="1381"/>
      <c r="P2208" s="1382"/>
      <c r="Q2208" s="1383"/>
      <c r="R2208" s="1384"/>
      <c r="S2208" s="1385"/>
      <c r="T2208" s="1109"/>
    </row>
    <row r="2209" spans="14:20">
      <c r="N2209" s="1380"/>
      <c r="O2209" s="1381"/>
      <c r="P2209" s="1382"/>
      <c r="Q2209" s="1383"/>
      <c r="R2209" s="1384"/>
      <c r="S2209" s="1385"/>
      <c r="T2209" s="1109"/>
    </row>
    <row r="2210" spans="14:20">
      <c r="N2210" s="1380"/>
      <c r="O2210" s="1381"/>
      <c r="P2210" s="1382"/>
      <c r="Q2210" s="1383"/>
      <c r="R2210" s="1384"/>
      <c r="S2210" s="1385"/>
      <c r="T2210" s="1109"/>
    </row>
    <row r="2211" spans="14:20">
      <c r="N2211" s="1380"/>
      <c r="O2211" s="1381"/>
      <c r="P2211" s="1382"/>
      <c r="Q2211" s="1383"/>
      <c r="R2211" s="1384"/>
      <c r="S2211" s="1385"/>
      <c r="T2211" s="1109"/>
    </row>
    <row r="2212" spans="14:20">
      <c r="N2212" s="1380"/>
      <c r="O2212" s="1381"/>
      <c r="P2212" s="1382"/>
      <c r="Q2212" s="1383"/>
      <c r="R2212" s="1384"/>
      <c r="S2212" s="1385"/>
      <c r="T2212" s="1109"/>
    </row>
    <row r="2213" spans="14:20">
      <c r="N2213" s="1380"/>
      <c r="O2213" s="1381"/>
      <c r="P2213" s="1382"/>
      <c r="Q2213" s="1383"/>
      <c r="R2213" s="1384"/>
      <c r="S2213" s="1385"/>
      <c r="T2213" s="1109"/>
    </row>
    <row r="2214" spans="14:20">
      <c r="N2214" s="1380"/>
      <c r="O2214" s="1381"/>
      <c r="P2214" s="1382"/>
      <c r="Q2214" s="1383"/>
      <c r="R2214" s="1384"/>
      <c r="S2214" s="1385"/>
      <c r="T2214" s="1109"/>
    </row>
    <row r="2215" spans="14:20">
      <c r="N2215" s="1380"/>
      <c r="O2215" s="1381"/>
      <c r="P2215" s="1382"/>
      <c r="Q2215" s="1383"/>
      <c r="R2215" s="1384"/>
      <c r="S2215" s="1385"/>
      <c r="T2215" s="1109"/>
    </row>
    <row r="2216" spans="14:20">
      <c r="N2216" s="1380"/>
      <c r="O2216" s="1381"/>
      <c r="P2216" s="1382"/>
      <c r="Q2216" s="1383"/>
      <c r="R2216" s="1384"/>
      <c r="S2216" s="1385"/>
      <c r="T2216" s="1109"/>
    </row>
    <row r="2217" spans="14:20">
      <c r="N2217" s="1380"/>
      <c r="O2217" s="1381"/>
      <c r="P2217" s="1382"/>
      <c r="Q2217" s="1383"/>
      <c r="R2217" s="1384"/>
      <c r="S2217" s="1385"/>
      <c r="T2217" s="1109"/>
    </row>
    <row r="2218" spans="14:20">
      <c r="N2218" s="1380"/>
      <c r="O2218" s="1381"/>
      <c r="P2218" s="1382"/>
      <c r="Q2218" s="1383"/>
      <c r="R2218" s="1384"/>
      <c r="S2218" s="1385"/>
      <c r="T2218" s="1109"/>
    </row>
    <row r="2219" spans="14:20">
      <c r="N2219" s="1380"/>
      <c r="O2219" s="1381"/>
      <c r="P2219" s="1382"/>
      <c r="Q2219" s="1383"/>
      <c r="R2219" s="1384"/>
      <c r="S2219" s="1385"/>
      <c r="T2219" s="1109"/>
    </row>
    <row r="2220" spans="14:20">
      <c r="N2220" s="1380"/>
      <c r="O2220" s="1381"/>
      <c r="P2220" s="1382"/>
      <c r="Q2220" s="1383"/>
      <c r="R2220" s="1384"/>
      <c r="S2220" s="1385"/>
      <c r="T2220" s="1109"/>
    </row>
    <row r="2221" spans="14:20">
      <c r="N2221" s="1380"/>
      <c r="O2221" s="1381"/>
      <c r="P2221" s="1382"/>
      <c r="Q2221" s="1383"/>
      <c r="R2221" s="1384"/>
      <c r="S2221" s="1385"/>
      <c r="T2221" s="1109"/>
    </row>
    <row r="2222" spans="14:20">
      <c r="N2222" s="1380"/>
      <c r="O2222" s="1381"/>
      <c r="P2222" s="1382"/>
      <c r="Q2222" s="1383"/>
      <c r="R2222" s="1384"/>
      <c r="S2222" s="1385"/>
      <c r="T2222" s="1109"/>
    </row>
    <row r="2223" spans="14:20">
      <c r="N2223" s="1380"/>
      <c r="O2223" s="1381"/>
      <c r="P2223" s="1382"/>
      <c r="Q2223" s="1383"/>
      <c r="R2223" s="1384"/>
      <c r="S2223" s="1385"/>
      <c r="T2223" s="1109"/>
    </row>
    <row r="2224" spans="14:20">
      <c r="N2224" s="1380"/>
      <c r="O2224" s="1381"/>
      <c r="P2224" s="1382"/>
      <c r="Q2224" s="1383"/>
      <c r="R2224" s="1384"/>
      <c r="S2224" s="1385"/>
      <c r="T2224" s="1109"/>
    </row>
    <row r="2225" spans="14:20">
      <c r="N2225" s="1380"/>
      <c r="O2225" s="1381"/>
      <c r="P2225" s="1382"/>
      <c r="Q2225" s="1383"/>
      <c r="R2225" s="1384"/>
      <c r="S2225" s="1385"/>
      <c r="T2225" s="1109"/>
    </row>
    <row r="2226" spans="14:20">
      <c r="N2226" s="1380"/>
      <c r="O2226" s="1381"/>
      <c r="P2226" s="1382"/>
      <c r="Q2226" s="1383"/>
      <c r="R2226" s="1384"/>
      <c r="S2226" s="1385"/>
      <c r="T2226" s="1109"/>
    </row>
    <row r="2227" spans="14:20">
      <c r="N2227" s="1380"/>
      <c r="O2227" s="1381"/>
      <c r="P2227" s="1382"/>
      <c r="Q2227" s="1383"/>
      <c r="R2227" s="1384"/>
      <c r="S2227" s="1385"/>
      <c r="T2227" s="1109"/>
    </row>
    <row r="2228" spans="14:20">
      <c r="N2228" s="1380"/>
      <c r="O2228" s="1381"/>
      <c r="P2228" s="1382"/>
      <c r="Q2228" s="1383"/>
      <c r="R2228" s="1384"/>
      <c r="S2228" s="1385"/>
      <c r="T2228" s="1109"/>
    </row>
    <row r="2229" spans="14:20">
      <c r="N2229" s="1380"/>
      <c r="O2229" s="1381"/>
      <c r="P2229" s="1382"/>
      <c r="Q2229" s="1383"/>
      <c r="R2229" s="1384"/>
      <c r="S2229" s="1385"/>
      <c r="T2229" s="1109"/>
    </row>
    <row r="2230" spans="14:20">
      <c r="N2230" s="1380"/>
      <c r="O2230" s="1381"/>
      <c r="P2230" s="1382"/>
      <c r="Q2230" s="1383"/>
      <c r="R2230" s="1384"/>
      <c r="S2230" s="1385"/>
      <c r="T2230" s="1109"/>
    </row>
    <row r="2231" spans="14:20">
      <c r="N2231" s="1380"/>
      <c r="O2231" s="1381"/>
      <c r="P2231" s="1382"/>
      <c r="Q2231" s="1383"/>
      <c r="R2231" s="1384"/>
      <c r="S2231" s="1385"/>
      <c r="T2231" s="1109"/>
    </row>
    <row r="2232" spans="14:20">
      <c r="N2232" s="1380"/>
      <c r="O2232" s="1381"/>
      <c r="P2232" s="1382"/>
      <c r="Q2232" s="1383"/>
      <c r="R2232" s="1384"/>
      <c r="S2232" s="1385"/>
      <c r="T2232" s="1109"/>
    </row>
    <row r="2233" spans="14:20">
      <c r="N2233" s="1380"/>
      <c r="O2233" s="1381"/>
      <c r="P2233" s="1382"/>
      <c r="Q2233" s="1383"/>
      <c r="R2233" s="1384"/>
      <c r="S2233" s="1385"/>
      <c r="T2233" s="1109"/>
    </row>
    <row r="2234" spans="14:20">
      <c r="N2234" s="1380"/>
      <c r="O2234" s="1381"/>
      <c r="P2234" s="1382"/>
      <c r="Q2234" s="1383"/>
      <c r="R2234" s="1384"/>
      <c r="S2234" s="1385"/>
      <c r="T2234" s="1109"/>
    </row>
    <row r="2235" spans="14:20">
      <c r="N2235" s="1380"/>
      <c r="O2235" s="1381"/>
      <c r="P2235" s="1382"/>
      <c r="Q2235" s="1383"/>
      <c r="R2235" s="1384"/>
      <c r="S2235" s="1385"/>
      <c r="T2235" s="1109"/>
    </row>
    <row r="2236" spans="14:20">
      <c r="N2236" s="1380"/>
      <c r="O2236" s="1381"/>
      <c r="P2236" s="1382"/>
      <c r="Q2236" s="1383"/>
      <c r="R2236" s="1384"/>
      <c r="S2236" s="1385"/>
      <c r="T2236" s="1109"/>
    </row>
    <row r="2237" spans="14:20">
      <c r="N2237" s="1380"/>
      <c r="O2237" s="1381"/>
      <c r="P2237" s="1382"/>
      <c r="Q2237" s="1383"/>
      <c r="R2237" s="1384"/>
      <c r="S2237" s="1385"/>
      <c r="T2237" s="1109"/>
    </row>
    <row r="2238" spans="14:20">
      <c r="N2238" s="1380"/>
      <c r="O2238" s="1381"/>
      <c r="P2238" s="1382"/>
      <c r="Q2238" s="1383"/>
      <c r="R2238" s="1384"/>
      <c r="S2238" s="1385"/>
      <c r="T2238" s="1109"/>
    </row>
    <row r="2239" spans="14:20">
      <c r="N2239" s="1380"/>
      <c r="O2239" s="1381"/>
      <c r="P2239" s="1382"/>
      <c r="Q2239" s="1383"/>
      <c r="R2239" s="1384"/>
      <c r="S2239" s="1385"/>
      <c r="T2239" s="1109"/>
    </row>
    <row r="2240" spans="14:20">
      <c r="N2240" s="1380"/>
      <c r="O2240" s="1381"/>
      <c r="P2240" s="1382"/>
      <c r="Q2240" s="1383"/>
      <c r="R2240" s="1384"/>
      <c r="S2240" s="1385"/>
      <c r="T2240" s="1109"/>
    </row>
    <row r="2241" spans="14:20">
      <c r="N2241" s="1380"/>
      <c r="O2241" s="1381"/>
      <c r="P2241" s="1382"/>
      <c r="Q2241" s="1383"/>
      <c r="R2241" s="1384"/>
      <c r="S2241" s="1385"/>
      <c r="T2241" s="1109"/>
    </row>
    <row r="2242" spans="14:20">
      <c r="N2242" s="1380"/>
      <c r="O2242" s="1381"/>
      <c r="P2242" s="1382"/>
      <c r="Q2242" s="1383"/>
      <c r="R2242" s="1384"/>
      <c r="S2242" s="1385"/>
      <c r="T2242" s="1109"/>
    </row>
    <row r="2243" spans="14:20">
      <c r="N2243" s="1380"/>
      <c r="O2243" s="1381"/>
      <c r="P2243" s="1382"/>
      <c r="Q2243" s="1383"/>
      <c r="R2243" s="1384"/>
      <c r="S2243" s="1385"/>
      <c r="T2243" s="1109"/>
    </row>
    <row r="2244" spans="14:20">
      <c r="N2244" s="1380"/>
      <c r="O2244" s="1381"/>
      <c r="P2244" s="1382"/>
      <c r="Q2244" s="1383"/>
      <c r="R2244" s="1384"/>
      <c r="S2244" s="1385"/>
      <c r="T2244" s="1109"/>
    </row>
    <row r="2245" spans="14:20">
      <c r="N2245" s="1380"/>
      <c r="O2245" s="1381"/>
      <c r="P2245" s="1382"/>
      <c r="Q2245" s="1383"/>
      <c r="R2245" s="1384"/>
      <c r="S2245" s="1385"/>
      <c r="T2245" s="1109"/>
    </row>
    <row r="2246" spans="14:20">
      <c r="N2246" s="1380"/>
      <c r="O2246" s="1381"/>
      <c r="P2246" s="1382"/>
      <c r="Q2246" s="1383"/>
      <c r="R2246" s="1384"/>
      <c r="S2246" s="1385"/>
      <c r="T2246" s="1109"/>
    </row>
    <row r="2247" spans="14:20">
      <c r="N2247" s="1380"/>
      <c r="O2247" s="1381"/>
      <c r="P2247" s="1382"/>
      <c r="Q2247" s="1383"/>
      <c r="R2247" s="1384"/>
      <c r="S2247" s="1385"/>
      <c r="T2247" s="1109"/>
    </row>
    <row r="2248" spans="14:20">
      <c r="N2248" s="1380"/>
      <c r="O2248" s="1381"/>
      <c r="P2248" s="1382"/>
      <c r="Q2248" s="1383"/>
      <c r="R2248" s="1384"/>
      <c r="S2248" s="1385"/>
      <c r="T2248" s="1109"/>
    </row>
    <row r="2249" spans="14:20">
      <c r="N2249" s="1380"/>
      <c r="O2249" s="1381"/>
      <c r="P2249" s="1382"/>
      <c r="Q2249" s="1383"/>
      <c r="R2249" s="1384"/>
      <c r="S2249" s="1385"/>
      <c r="T2249" s="1109"/>
    </row>
    <row r="2250" spans="14:20">
      <c r="N2250" s="1380"/>
      <c r="O2250" s="1381"/>
      <c r="P2250" s="1382"/>
      <c r="Q2250" s="1383"/>
      <c r="R2250" s="1384"/>
      <c r="S2250" s="1385"/>
      <c r="T2250" s="1109"/>
    </row>
    <row r="2251" spans="14:20">
      <c r="N2251" s="1380"/>
      <c r="O2251" s="1381"/>
      <c r="P2251" s="1382"/>
      <c r="Q2251" s="1383"/>
      <c r="R2251" s="1384"/>
      <c r="S2251" s="1385"/>
      <c r="T2251" s="1109"/>
    </row>
    <row r="2252" spans="14:20">
      <c r="N2252" s="1380"/>
      <c r="O2252" s="1381"/>
      <c r="P2252" s="1382"/>
      <c r="Q2252" s="1383"/>
      <c r="R2252" s="1384"/>
      <c r="S2252" s="1385"/>
      <c r="T2252" s="1109"/>
    </row>
    <row r="2253" spans="14:20">
      <c r="N2253" s="1380"/>
      <c r="O2253" s="1381"/>
      <c r="P2253" s="1382"/>
      <c r="Q2253" s="1383"/>
      <c r="R2253" s="1384"/>
      <c r="S2253" s="1385"/>
      <c r="T2253" s="1109"/>
    </row>
    <row r="2254" spans="14:20">
      <c r="N2254" s="1380"/>
      <c r="O2254" s="1381"/>
      <c r="P2254" s="1382"/>
      <c r="Q2254" s="1383"/>
      <c r="R2254" s="1384"/>
      <c r="S2254" s="1385"/>
      <c r="T2254" s="1109"/>
    </row>
    <row r="2255" spans="14:20">
      <c r="N2255" s="1380"/>
      <c r="O2255" s="1381"/>
      <c r="P2255" s="1382"/>
      <c r="Q2255" s="1383"/>
      <c r="R2255" s="1384"/>
      <c r="S2255" s="1385"/>
      <c r="T2255" s="1109"/>
    </row>
    <row r="2256" spans="14:20">
      <c r="N2256" s="1380"/>
      <c r="O2256" s="1381"/>
      <c r="P2256" s="1382"/>
      <c r="Q2256" s="1383"/>
      <c r="R2256" s="1384"/>
      <c r="S2256" s="1385"/>
      <c r="T2256" s="1109"/>
    </row>
    <row r="2257" spans="14:20">
      <c r="N2257" s="1380"/>
      <c r="O2257" s="1381"/>
      <c r="P2257" s="1382"/>
      <c r="Q2257" s="1383"/>
      <c r="R2257" s="1384"/>
      <c r="S2257" s="1385"/>
      <c r="T2257" s="1109"/>
    </row>
    <row r="2258" spans="14:20">
      <c r="N2258" s="1380"/>
      <c r="O2258" s="1381"/>
      <c r="P2258" s="1382"/>
      <c r="Q2258" s="1383"/>
      <c r="R2258" s="1384"/>
      <c r="S2258" s="1385"/>
      <c r="T2258" s="1109"/>
    </row>
    <row r="2259" spans="14:20">
      <c r="N2259" s="1380"/>
      <c r="O2259" s="1381"/>
      <c r="P2259" s="1382"/>
      <c r="Q2259" s="1383"/>
      <c r="R2259" s="1384"/>
      <c r="S2259" s="1385"/>
      <c r="T2259" s="1109"/>
    </row>
    <row r="2260" spans="14:20">
      <c r="N2260" s="1380"/>
      <c r="O2260" s="1381"/>
      <c r="P2260" s="1382"/>
      <c r="Q2260" s="1383"/>
      <c r="R2260" s="1384"/>
      <c r="S2260" s="1385"/>
      <c r="T2260" s="1109"/>
    </row>
    <row r="2261" spans="14:20">
      <c r="N2261" s="1380"/>
      <c r="O2261" s="1381"/>
      <c r="P2261" s="1382"/>
      <c r="Q2261" s="1383"/>
      <c r="R2261" s="1384"/>
      <c r="S2261" s="1385"/>
      <c r="T2261" s="1109"/>
    </row>
    <row r="2262" spans="14:20">
      <c r="N2262" s="1380"/>
      <c r="O2262" s="1381"/>
      <c r="P2262" s="1382"/>
      <c r="Q2262" s="1383"/>
      <c r="R2262" s="1384"/>
      <c r="S2262" s="1385"/>
      <c r="T2262" s="1109"/>
    </row>
    <row r="2263" spans="14:20">
      <c r="N2263" s="1380"/>
      <c r="O2263" s="1381"/>
      <c r="P2263" s="1382"/>
      <c r="Q2263" s="1383"/>
      <c r="R2263" s="1384"/>
      <c r="S2263" s="1385"/>
      <c r="T2263" s="1109"/>
    </row>
    <row r="2264" spans="14:20">
      <c r="N2264" s="1380"/>
      <c r="O2264" s="1381"/>
      <c r="P2264" s="1382"/>
      <c r="Q2264" s="1383"/>
      <c r="R2264" s="1384"/>
      <c r="S2264" s="1385"/>
      <c r="T2264" s="1109"/>
    </row>
    <row r="2265" spans="14:20">
      <c r="N2265" s="1380"/>
      <c r="O2265" s="1381"/>
      <c r="P2265" s="1382"/>
      <c r="Q2265" s="1383"/>
      <c r="R2265" s="1384"/>
      <c r="S2265" s="1385"/>
      <c r="T2265" s="1109"/>
    </row>
    <row r="2266" spans="14:20">
      <c r="N2266" s="1380"/>
      <c r="O2266" s="1381"/>
      <c r="P2266" s="1382"/>
      <c r="Q2266" s="1383"/>
      <c r="R2266" s="1384"/>
      <c r="S2266" s="1385"/>
      <c r="T2266" s="1109"/>
    </row>
    <row r="2267" spans="14:20">
      <c r="N2267" s="1380"/>
      <c r="O2267" s="1381"/>
      <c r="P2267" s="1382"/>
      <c r="Q2267" s="1383"/>
      <c r="R2267" s="1384"/>
      <c r="S2267" s="1385"/>
      <c r="T2267" s="1109"/>
    </row>
    <row r="2268" spans="14:20">
      <c r="N2268" s="1380"/>
      <c r="O2268" s="1381"/>
      <c r="P2268" s="1382"/>
      <c r="Q2268" s="1383"/>
      <c r="R2268" s="1384"/>
      <c r="S2268" s="1385"/>
      <c r="T2268" s="1109"/>
    </row>
    <row r="2269" spans="14:20">
      <c r="N2269" s="1380"/>
      <c r="O2269" s="1381"/>
      <c r="P2269" s="1382"/>
      <c r="Q2269" s="1383"/>
      <c r="R2269" s="1384"/>
      <c r="S2269" s="1385"/>
      <c r="T2269" s="1109"/>
    </row>
    <row r="2270" spans="14:20">
      <c r="N2270" s="1380"/>
      <c r="O2270" s="1381"/>
      <c r="P2270" s="1382"/>
      <c r="Q2270" s="1383"/>
      <c r="R2270" s="1384"/>
      <c r="S2270" s="1385"/>
      <c r="T2270" s="1109"/>
    </row>
    <row r="2271" spans="14:20">
      <c r="N2271" s="1380"/>
      <c r="O2271" s="1381"/>
      <c r="P2271" s="1382"/>
      <c r="Q2271" s="1383"/>
      <c r="R2271" s="1384"/>
      <c r="S2271" s="1385"/>
      <c r="T2271" s="1109"/>
    </row>
    <row r="2272" spans="14:20">
      <c r="N2272" s="1380"/>
      <c r="O2272" s="1381"/>
      <c r="P2272" s="1382"/>
      <c r="Q2272" s="1383"/>
      <c r="R2272" s="1384"/>
      <c r="S2272" s="1385"/>
      <c r="T2272" s="1109"/>
    </row>
    <row r="2273" spans="14:20">
      <c r="N2273" s="1380"/>
      <c r="O2273" s="1381"/>
      <c r="P2273" s="1382"/>
      <c r="Q2273" s="1383"/>
      <c r="R2273" s="1384"/>
      <c r="S2273" s="1385"/>
      <c r="T2273" s="1109"/>
    </row>
    <row r="2274" spans="14:20">
      <c r="N2274" s="1380"/>
      <c r="O2274" s="1381"/>
      <c r="P2274" s="1382"/>
      <c r="Q2274" s="1383"/>
      <c r="R2274" s="1384"/>
      <c r="S2274" s="1385"/>
      <c r="T2274" s="1109"/>
    </row>
    <row r="2275" spans="14:20">
      <c r="N2275" s="1380"/>
      <c r="O2275" s="1381"/>
      <c r="P2275" s="1382"/>
      <c r="Q2275" s="1383"/>
      <c r="R2275" s="1384"/>
      <c r="S2275" s="1385"/>
      <c r="T2275" s="1109"/>
    </row>
    <row r="2276" spans="14:20">
      <c r="N2276" s="1380"/>
      <c r="O2276" s="1381"/>
      <c r="P2276" s="1382"/>
      <c r="Q2276" s="1383"/>
      <c r="R2276" s="1384"/>
      <c r="S2276" s="1385"/>
      <c r="T2276" s="1109"/>
    </row>
    <row r="2277" spans="14:20">
      <c r="N2277" s="1380"/>
      <c r="O2277" s="1381"/>
      <c r="P2277" s="1382"/>
      <c r="Q2277" s="1383"/>
      <c r="R2277" s="1384"/>
      <c r="S2277" s="1385"/>
      <c r="T2277" s="1109"/>
    </row>
    <row r="2278" spans="14:20">
      <c r="N2278" s="1380"/>
      <c r="O2278" s="1381"/>
      <c r="P2278" s="1382"/>
      <c r="Q2278" s="1383"/>
      <c r="R2278" s="1384"/>
      <c r="S2278" s="1385"/>
      <c r="T2278" s="1109"/>
    </row>
    <row r="2279" spans="14:20">
      <c r="N2279" s="1380"/>
      <c r="O2279" s="1381"/>
      <c r="P2279" s="1382"/>
      <c r="Q2279" s="1383"/>
      <c r="R2279" s="1384"/>
      <c r="S2279" s="1385"/>
      <c r="T2279" s="1109"/>
    </row>
    <row r="2280" spans="14:20">
      <c r="N2280" s="1380"/>
      <c r="O2280" s="1381"/>
      <c r="P2280" s="1382"/>
      <c r="Q2280" s="1383"/>
      <c r="R2280" s="1384"/>
      <c r="S2280" s="1385"/>
      <c r="T2280" s="1109"/>
    </row>
    <row r="2281" spans="14:20">
      <c r="N2281" s="1380"/>
      <c r="O2281" s="1381"/>
      <c r="P2281" s="1382"/>
      <c r="Q2281" s="1383"/>
      <c r="R2281" s="1384"/>
      <c r="S2281" s="1385"/>
      <c r="T2281" s="1109"/>
    </row>
    <row r="2282" spans="14:20">
      <c r="N2282" s="1380"/>
      <c r="O2282" s="1381"/>
      <c r="P2282" s="1382"/>
      <c r="Q2282" s="1383"/>
      <c r="R2282" s="1384"/>
      <c r="S2282" s="1385"/>
      <c r="T2282" s="1109"/>
    </row>
    <row r="2283" spans="14:20">
      <c r="N2283" s="1380"/>
      <c r="O2283" s="1381"/>
      <c r="P2283" s="1382"/>
      <c r="Q2283" s="1383"/>
      <c r="R2283" s="1384"/>
      <c r="S2283" s="1385"/>
      <c r="T2283" s="1109"/>
    </row>
    <row r="2284" spans="14:20">
      <c r="N2284" s="1380"/>
      <c r="O2284" s="1381"/>
      <c r="P2284" s="1382"/>
      <c r="Q2284" s="1383"/>
      <c r="R2284" s="1384"/>
      <c r="S2284" s="1385"/>
      <c r="T2284" s="1109"/>
    </row>
    <row r="2285" spans="14:20">
      <c r="N2285" s="1380"/>
      <c r="O2285" s="1381"/>
      <c r="P2285" s="1382"/>
      <c r="Q2285" s="1383"/>
      <c r="R2285" s="1384"/>
      <c r="S2285" s="1385"/>
      <c r="T2285" s="1109"/>
    </row>
    <row r="2286" spans="14:20">
      <c r="N2286" s="1380"/>
      <c r="O2286" s="1381"/>
      <c r="P2286" s="1382"/>
      <c r="Q2286" s="1383"/>
      <c r="R2286" s="1384"/>
      <c r="S2286" s="1385"/>
      <c r="T2286" s="1109"/>
    </row>
    <row r="2287" spans="14:20">
      <c r="N2287" s="1380"/>
      <c r="O2287" s="1381"/>
      <c r="P2287" s="1382"/>
      <c r="Q2287" s="1383"/>
      <c r="R2287" s="1384"/>
      <c r="S2287" s="1385"/>
      <c r="T2287" s="1109"/>
    </row>
    <row r="2288" spans="14:20">
      <c r="N2288" s="1380"/>
      <c r="O2288" s="1381"/>
      <c r="P2288" s="1382"/>
      <c r="Q2288" s="1383"/>
      <c r="R2288" s="1384"/>
      <c r="S2288" s="1385"/>
      <c r="T2288" s="1109"/>
    </row>
    <row r="2289" spans="14:20">
      <c r="N2289" s="1380"/>
      <c r="O2289" s="1381"/>
      <c r="P2289" s="1382"/>
      <c r="Q2289" s="1383"/>
      <c r="R2289" s="1384"/>
      <c r="S2289" s="1385"/>
      <c r="T2289" s="1109"/>
    </row>
    <row r="2290" spans="14:20">
      <c r="N2290" s="1380"/>
      <c r="O2290" s="1381"/>
      <c r="P2290" s="1382"/>
      <c r="Q2290" s="1383"/>
      <c r="R2290" s="1384"/>
      <c r="S2290" s="1385"/>
      <c r="T2290" s="1109"/>
    </row>
    <row r="2291" spans="14:20">
      <c r="N2291" s="1380"/>
      <c r="O2291" s="1381"/>
      <c r="P2291" s="1382"/>
      <c r="Q2291" s="1383"/>
      <c r="R2291" s="1384"/>
      <c r="S2291" s="1385"/>
      <c r="T2291" s="1109"/>
    </row>
    <row r="2292" spans="14:20">
      <c r="N2292" s="1380"/>
      <c r="O2292" s="1381"/>
      <c r="P2292" s="1382"/>
      <c r="Q2292" s="1383"/>
      <c r="R2292" s="1384"/>
      <c r="S2292" s="1385"/>
      <c r="T2292" s="1109"/>
    </row>
    <row r="2293" spans="14:20">
      <c r="N2293" s="1380"/>
      <c r="O2293" s="1381"/>
      <c r="P2293" s="1382"/>
      <c r="Q2293" s="1383"/>
      <c r="R2293" s="1384"/>
      <c r="S2293" s="1385"/>
      <c r="T2293" s="1109"/>
    </row>
    <row r="2294" spans="14:20">
      <c r="N2294" s="1380"/>
      <c r="O2294" s="1381"/>
      <c r="P2294" s="1382"/>
      <c r="Q2294" s="1383"/>
      <c r="R2294" s="1384"/>
      <c r="S2294" s="1385"/>
      <c r="T2294" s="1109"/>
    </row>
    <row r="2295" spans="14:20">
      <c r="N2295" s="1380"/>
      <c r="O2295" s="1381"/>
      <c r="P2295" s="1382"/>
      <c r="Q2295" s="1383"/>
      <c r="R2295" s="1384"/>
      <c r="S2295" s="1385"/>
      <c r="T2295" s="1109"/>
    </row>
    <row r="2296" spans="14:20">
      <c r="N2296" s="1380"/>
      <c r="O2296" s="1381"/>
      <c r="P2296" s="1382"/>
      <c r="Q2296" s="1383"/>
      <c r="R2296" s="1384"/>
      <c r="S2296" s="1385"/>
      <c r="T2296" s="1109"/>
    </row>
    <row r="2297" spans="14:20">
      <c r="N2297" s="1380"/>
      <c r="O2297" s="1381"/>
      <c r="P2297" s="1382"/>
      <c r="Q2297" s="1383"/>
      <c r="R2297" s="1384"/>
      <c r="S2297" s="1385"/>
      <c r="T2297" s="1109"/>
    </row>
    <row r="2298" spans="14:20">
      <c r="N2298" s="1380"/>
      <c r="O2298" s="1381"/>
      <c r="P2298" s="1382"/>
      <c r="Q2298" s="1383"/>
      <c r="R2298" s="1384"/>
      <c r="S2298" s="1385"/>
      <c r="T2298" s="1109"/>
    </row>
    <row r="2299" spans="14:20">
      <c r="N2299" s="1380"/>
      <c r="O2299" s="1381"/>
      <c r="P2299" s="1382"/>
      <c r="Q2299" s="1383"/>
      <c r="R2299" s="1384"/>
      <c r="S2299" s="1385"/>
      <c r="T2299" s="1109"/>
    </row>
    <row r="2300" spans="14:20">
      <c r="N2300" s="1380"/>
      <c r="O2300" s="1381"/>
      <c r="P2300" s="1382"/>
      <c r="Q2300" s="1383"/>
      <c r="R2300" s="1384"/>
      <c r="S2300" s="1385"/>
      <c r="T2300" s="1109"/>
    </row>
    <row r="2301" spans="14:20">
      <c r="N2301" s="1380"/>
      <c r="O2301" s="1381"/>
      <c r="P2301" s="1382"/>
      <c r="Q2301" s="1383"/>
      <c r="R2301" s="1384"/>
      <c r="S2301" s="1385"/>
      <c r="T2301" s="1109"/>
    </row>
    <row r="2302" spans="14:20">
      <c r="N2302" s="1380"/>
      <c r="O2302" s="1381"/>
      <c r="P2302" s="1382"/>
      <c r="Q2302" s="1383"/>
      <c r="R2302" s="1384"/>
      <c r="S2302" s="1385"/>
      <c r="T2302" s="1109"/>
    </row>
    <row r="2303" spans="14:20">
      <c r="N2303" s="1380"/>
      <c r="O2303" s="1381"/>
      <c r="P2303" s="1382"/>
      <c r="Q2303" s="1383"/>
      <c r="R2303" s="1384"/>
      <c r="S2303" s="1385"/>
      <c r="T2303" s="1109"/>
    </row>
    <row r="2304" spans="14:20">
      <c r="N2304" s="1380"/>
      <c r="O2304" s="1381"/>
      <c r="P2304" s="1382"/>
      <c r="Q2304" s="1383"/>
      <c r="R2304" s="1384"/>
      <c r="S2304" s="1385"/>
      <c r="T2304" s="1109"/>
    </row>
    <row r="2305" spans="14:20">
      <c r="N2305" s="1380"/>
      <c r="O2305" s="1381"/>
      <c r="P2305" s="1382"/>
      <c r="Q2305" s="1383"/>
      <c r="R2305" s="1384"/>
      <c r="S2305" s="1385"/>
      <c r="T2305" s="1109"/>
    </row>
    <row r="2306" spans="14:20">
      <c r="N2306" s="1380"/>
      <c r="O2306" s="1381"/>
      <c r="P2306" s="1382"/>
      <c r="Q2306" s="1383"/>
      <c r="R2306" s="1384"/>
      <c r="S2306" s="1385"/>
      <c r="T2306" s="1109"/>
    </row>
    <row r="2307" spans="14:20">
      <c r="N2307" s="1380"/>
      <c r="O2307" s="1381"/>
      <c r="P2307" s="1382"/>
      <c r="Q2307" s="1383"/>
      <c r="R2307" s="1384"/>
      <c r="S2307" s="1385"/>
      <c r="T2307" s="1109"/>
    </row>
    <row r="2308" spans="14:20">
      <c r="N2308" s="1380"/>
      <c r="O2308" s="1381"/>
      <c r="P2308" s="1382"/>
      <c r="Q2308" s="1383"/>
      <c r="R2308" s="1384"/>
      <c r="S2308" s="1385"/>
      <c r="T2308" s="1109"/>
    </row>
    <row r="2309" spans="14:20">
      <c r="N2309" s="1380"/>
      <c r="O2309" s="1381"/>
      <c r="P2309" s="1382"/>
      <c r="Q2309" s="1383"/>
      <c r="R2309" s="1384"/>
      <c r="S2309" s="1385"/>
      <c r="T2309" s="1109"/>
    </row>
    <row r="2310" spans="14:20">
      <c r="N2310" s="1380"/>
      <c r="O2310" s="1381"/>
      <c r="P2310" s="1382"/>
      <c r="Q2310" s="1383"/>
      <c r="R2310" s="1384"/>
      <c r="S2310" s="1385"/>
      <c r="T2310" s="1109"/>
    </row>
    <row r="2311" spans="14:20">
      <c r="N2311" s="1380"/>
      <c r="O2311" s="1381"/>
      <c r="P2311" s="1382"/>
      <c r="Q2311" s="1383"/>
      <c r="R2311" s="1384"/>
      <c r="S2311" s="1385"/>
      <c r="T2311" s="1109"/>
    </row>
    <row r="2312" spans="14:20">
      <c r="N2312" s="1380"/>
      <c r="O2312" s="1381"/>
      <c r="P2312" s="1382"/>
      <c r="Q2312" s="1383"/>
      <c r="R2312" s="1384"/>
      <c r="S2312" s="1385"/>
      <c r="T2312" s="1109"/>
    </row>
    <row r="2313" spans="14:20">
      <c r="N2313" s="1380"/>
      <c r="O2313" s="1381"/>
      <c r="P2313" s="1382"/>
      <c r="Q2313" s="1383"/>
      <c r="R2313" s="1384"/>
      <c r="S2313" s="1385"/>
      <c r="T2313" s="1109"/>
    </row>
    <row r="2314" spans="14:20">
      <c r="N2314" s="1380"/>
      <c r="O2314" s="1381"/>
      <c r="P2314" s="1382"/>
      <c r="Q2314" s="1383"/>
      <c r="R2314" s="1384"/>
      <c r="S2314" s="1385"/>
      <c r="T2314" s="1109"/>
    </row>
    <row r="2315" spans="14:20">
      <c r="N2315" s="1380"/>
      <c r="O2315" s="1381"/>
      <c r="P2315" s="1382"/>
      <c r="Q2315" s="1383"/>
      <c r="R2315" s="1384"/>
      <c r="S2315" s="1385"/>
      <c r="T2315" s="1109"/>
    </row>
    <row r="2316" spans="14:20">
      <c r="N2316" s="1380"/>
      <c r="O2316" s="1381"/>
      <c r="P2316" s="1382"/>
      <c r="Q2316" s="1383"/>
      <c r="R2316" s="1384"/>
      <c r="S2316" s="1385"/>
      <c r="T2316" s="1109"/>
    </row>
    <row r="2317" spans="14:20">
      <c r="N2317" s="1380"/>
      <c r="O2317" s="1381"/>
      <c r="P2317" s="1382"/>
      <c r="Q2317" s="1383"/>
      <c r="R2317" s="1384"/>
      <c r="S2317" s="1385"/>
      <c r="T2317" s="1109"/>
    </row>
    <row r="2318" spans="14:20">
      <c r="N2318" s="1380"/>
      <c r="O2318" s="1381"/>
      <c r="P2318" s="1382"/>
      <c r="Q2318" s="1383"/>
      <c r="R2318" s="1384"/>
      <c r="S2318" s="1385"/>
      <c r="T2318" s="1109"/>
    </row>
    <row r="2319" spans="14:20">
      <c r="N2319" s="1380"/>
      <c r="O2319" s="1381"/>
      <c r="P2319" s="1382"/>
      <c r="Q2319" s="1383"/>
      <c r="R2319" s="1384"/>
      <c r="S2319" s="1385"/>
      <c r="T2319" s="1109"/>
    </row>
    <row r="2320" spans="14:20">
      <c r="N2320" s="1380"/>
      <c r="O2320" s="1381"/>
      <c r="P2320" s="1382"/>
      <c r="Q2320" s="1383"/>
      <c r="R2320" s="1384"/>
      <c r="S2320" s="1385"/>
      <c r="T2320" s="1109"/>
    </row>
    <row r="2321" spans="14:20">
      <c r="N2321" s="1380"/>
      <c r="O2321" s="1381"/>
      <c r="P2321" s="1382"/>
      <c r="Q2321" s="1383"/>
      <c r="R2321" s="1384"/>
      <c r="S2321" s="1385"/>
      <c r="T2321" s="1109"/>
    </row>
    <row r="2322" spans="14:20">
      <c r="N2322" s="1380"/>
      <c r="O2322" s="1381"/>
      <c r="P2322" s="1382"/>
      <c r="Q2322" s="1383"/>
      <c r="R2322" s="1384"/>
      <c r="S2322" s="1385"/>
      <c r="T2322" s="1109"/>
    </row>
    <row r="2323" spans="14:20">
      <c r="N2323" s="1380"/>
      <c r="O2323" s="1381"/>
      <c r="P2323" s="1382"/>
      <c r="Q2323" s="1383"/>
      <c r="R2323" s="1384"/>
      <c r="S2323" s="1385"/>
      <c r="T2323" s="1109"/>
    </row>
    <row r="2324" spans="14:20">
      <c r="N2324" s="1380"/>
      <c r="O2324" s="1381"/>
      <c r="P2324" s="1382"/>
      <c r="Q2324" s="1383"/>
      <c r="R2324" s="1384"/>
      <c r="S2324" s="1385"/>
      <c r="T2324" s="1109"/>
    </row>
    <row r="2325" spans="14:20">
      <c r="N2325" s="1380"/>
      <c r="O2325" s="1381"/>
      <c r="P2325" s="1382"/>
      <c r="Q2325" s="1383"/>
      <c r="R2325" s="1384"/>
      <c r="S2325" s="1385"/>
      <c r="T2325" s="1109"/>
    </row>
    <row r="2326" spans="14:20">
      <c r="N2326" s="1380"/>
      <c r="O2326" s="1381"/>
      <c r="P2326" s="1382"/>
      <c r="Q2326" s="1383"/>
      <c r="R2326" s="1384"/>
      <c r="S2326" s="1385"/>
      <c r="T2326" s="1109"/>
    </row>
    <row r="2327" spans="14:20">
      <c r="N2327" s="1380"/>
      <c r="O2327" s="1381"/>
      <c r="P2327" s="1382"/>
      <c r="Q2327" s="1383"/>
      <c r="R2327" s="1384"/>
      <c r="S2327" s="1385"/>
      <c r="T2327" s="1109"/>
    </row>
    <row r="2328" spans="14:20">
      <c r="N2328" s="1380"/>
      <c r="O2328" s="1381"/>
      <c r="P2328" s="1382"/>
      <c r="Q2328" s="1383"/>
      <c r="R2328" s="1384"/>
      <c r="S2328" s="1385"/>
      <c r="T2328" s="1109"/>
    </row>
    <row r="2329" spans="14:20">
      <c r="N2329" s="1380"/>
      <c r="O2329" s="1381"/>
      <c r="P2329" s="1382"/>
      <c r="Q2329" s="1383"/>
      <c r="R2329" s="1384"/>
      <c r="S2329" s="1385"/>
      <c r="T2329" s="1109"/>
    </row>
    <row r="2330" spans="14:20">
      <c r="N2330" s="1380"/>
      <c r="O2330" s="1381"/>
      <c r="P2330" s="1382"/>
      <c r="Q2330" s="1383"/>
      <c r="R2330" s="1384"/>
      <c r="S2330" s="1385"/>
      <c r="T2330" s="1109"/>
    </row>
    <row r="2331" spans="14:20">
      <c r="N2331" s="1380"/>
      <c r="O2331" s="1381"/>
      <c r="P2331" s="1382"/>
      <c r="Q2331" s="1383"/>
      <c r="R2331" s="1384"/>
      <c r="S2331" s="1385"/>
      <c r="T2331" s="1109"/>
    </row>
    <row r="2332" spans="14:20">
      <c r="N2332" s="1380"/>
      <c r="O2332" s="1381"/>
      <c r="P2332" s="1382"/>
      <c r="Q2332" s="1383"/>
      <c r="R2332" s="1384"/>
      <c r="S2332" s="1385"/>
      <c r="T2332" s="1109"/>
    </row>
    <row r="2333" spans="14:20">
      <c r="N2333" s="1380"/>
      <c r="O2333" s="1381"/>
      <c r="P2333" s="1382"/>
      <c r="Q2333" s="1383"/>
      <c r="R2333" s="1384"/>
      <c r="S2333" s="1385"/>
      <c r="T2333" s="1109"/>
    </row>
    <row r="2334" spans="14:20">
      <c r="N2334" s="1380"/>
      <c r="O2334" s="1381"/>
      <c r="P2334" s="1382"/>
      <c r="Q2334" s="1383"/>
      <c r="R2334" s="1384"/>
      <c r="S2334" s="1385"/>
      <c r="T2334" s="1109"/>
    </row>
    <row r="2335" spans="14:20">
      <c r="N2335" s="1380"/>
      <c r="O2335" s="1381"/>
      <c r="P2335" s="1382"/>
      <c r="Q2335" s="1383"/>
      <c r="R2335" s="1384"/>
      <c r="S2335" s="1385"/>
      <c r="T2335" s="1109"/>
    </row>
    <row r="2336" spans="14:20">
      <c r="N2336" s="1380"/>
      <c r="O2336" s="1381"/>
      <c r="P2336" s="1382"/>
      <c r="Q2336" s="1383"/>
      <c r="R2336" s="1384"/>
      <c r="S2336" s="1385"/>
      <c r="T2336" s="1109"/>
    </row>
    <row r="2337" spans="14:20">
      <c r="N2337" s="1380"/>
      <c r="O2337" s="1381"/>
      <c r="P2337" s="1382"/>
      <c r="Q2337" s="1383"/>
      <c r="R2337" s="1384"/>
      <c r="S2337" s="1385"/>
      <c r="T2337" s="1109"/>
    </row>
    <row r="2338" spans="14:20">
      <c r="N2338" s="1380"/>
      <c r="O2338" s="1381"/>
      <c r="P2338" s="1382"/>
      <c r="Q2338" s="1383"/>
      <c r="R2338" s="1384"/>
      <c r="S2338" s="1385"/>
      <c r="T2338" s="1109"/>
    </row>
    <row r="2339" spans="14:20">
      <c r="N2339" s="1380"/>
      <c r="O2339" s="1381"/>
      <c r="P2339" s="1382"/>
      <c r="Q2339" s="1383"/>
      <c r="R2339" s="1384"/>
      <c r="S2339" s="1385"/>
      <c r="T2339" s="1109"/>
    </row>
    <row r="2340" spans="14:20">
      <c r="N2340" s="1380"/>
      <c r="O2340" s="1381"/>
      <c r="P2340" s="1382"/>
      <c r="Q2340" s="1383"/>
      <c r="R2340" s="1384"/>
      <c r="S2340" s="1385"/>
      <c r="T2340" s="1109"/>
    </row>
    <row r="2341" spans="14:20">
      <c r="N2341" s="1380"/>
      <c r="O2341" s="1381"/>
      <c r="P2341" s="1382"/>
      <c r="Q2341" s="1383"/>
      <c r="R2341" s="1384"/>
      <c r="S2341" s="1385"/>
      <c r="T2341" s="1109"/>
    </row>
    <row r="2342" spans="14:20">
      <c r="N2342" s="1380"/>
      <c r="O2342" s="1381"/>
      <c r="P2342" s="1382"/>
      <c r="Q2342" s="1383"/>
      <c r="R2342" s="1384"/>
      <c r="S2342" s="1385"/>
      <c r="T2342" s="1109"/>
    </row>
    <row r="2343" spans="14:20">
      <c r="N2343" s="1380"/>
      <c r="O2343" s="1381"/>
      <c r="P2343" s="1382"/>
      <c r="Q2343" s="1383"/>
      <c r="R2343" s="1384"/>
      <c r="S2343" s="1385"/>
      <c r="T2343" s="1109"/>
    </row>
    <row r="2344" spans="14:20">
      <c r="N2344" s="1380"/>
      <c r="O2344" s="1381"/>
      <c r="P2344" s="1382"/>
      <c r="Q2344" s="1383"/>
      <c r="R2344" s="1384"/>
      <c r="S2344" s="1385"/>
      <c r="T2344" s="1109"/>
    </row>
    <row r="2345" spans="14:20">
      <c r="N2345" s="1380"/>
      <c r="O2345" s="1381"/>
      <c r="P2345" s="1382"/>
      <c r="Q2345" s="1383"/>
      <c r="R2345" s="1384"/>
      <c r="S2345" s="1385"/>
      <c r="T2345" s="1109"/>
    </row>
    <row r="2346" spans="14:20">
      <c r="N2346" s="1380"/>
      <c r="O2346" s="1381"/>
      <c r="P2346" s="1382"/>
      <c r="Q2346" s="1383"/>
      <c r="R2346" s="1384"/>
      <c r="S2346" s="1385"/>
      <c r="T2346" s="1109"/>
    </row>
    <row r="2347" spans="14:20">
      <c r="N2347" s="1380"/>
      <c r="O2347" s="1381"/>
      <c r="P2347" s="1382"/>
      <c r="Q2347" s="1383"/>
      <c r="R2347" s="1384"/>
      <c r="S2347" s="1385"/>
      <c r="T2347" s="1109"/>
    </row>
    <row r="2348" spans="14:20">
      <c r="N2348" s="1380"/>
      <c r="O2348" s="1381"/>
      <c r="P2348" s="1382"/>
      <c r="Q2348" s="1383"/>
      <c r="R2348" s="1384"/>
      <c r="S2348" s="1385"/>
      <c r="T2348" s="1109"/>
    </row>
    <row r="2349" spans="14:20">
      <c r="N2349" s="1380"/>
      <c r="O2349" s="1381"/>
      <c r="P2349" s="1382"/>
      <c r="Q2349" s="1383"/>
      <c r="R2349" s="1384"/>
      <c r="S2349" s="1385"/>
      <c r="T2349" s="1109"/>
    </row>
    <row r="2350" spans="14:20">
      <c r="N2350" s="1380"/>
      <c r="O2350" s="1381"/>
      <c r="P2350" s="1382"/>
      <c r="Q2350" s="1383"/>
      <c r="R2350" s="1384"/>
      <c r="S2350" s="1385"/>
      <c r="T2350" s="1109"/>
    </row>
    <row r="2351" spans="14:20">
      <c r="N2351" s="1380"/>
      <c r="O2351" s="1381"/>
      <c r="P2351" s="1382"/>
      <c r="Q2351" s="1383"/>
      <c r="R2351" s="1384"/>
      <c r="S2351" s="1385"/>
      <c r="T2351" s="1109"/>
    </row>
    <row r="2352" spans="14:20">
      <c r="N2352" s="1380"/>
      <c r="O2352" s="1381"/>
      <c r="P2352" s="1382"/>
      <c r="Q2352" s="1383"/>
      <c r="R2352" s="1384"/>
      <c r="S2352" s="1385"/>
      <c r="T2352" s="1109"/>
    </row>
    <row r="2353" spans="14:20">
      <c r="N2353" s="1380"/>
      <c r="O2353" s="1381"/>
      <c r="P2353" s="1382"/>
      <c r="Q2353" s="1383"/>
      <c r="R2353" s="1384"/>
      <c r="S2353" s="1385"/>
      <c r="T2353" s="1109"/>
    </row>
    <row r="2354" spans="14:20">
      <c r="N2354" s="1380"/>
      <c r="O2354" s="1381"/>
      <c r="P2354" s="1382"/>
      <c r="Q2354" s="1383"/>
      <c r="R2354" s="1384"/>
      <c r="S2354" s="1385"/>
      <c r="T2354" s="1109"/>
    </row>
    <row r="2355" spans="14:20">
      <c r="N2355" s="1380"/>
      <c r="O2355" s="1381"/>
      <c r="P2355" s="1382"/>
      <c r="Q2355" s="1383"/>
      <c r="R2355" s="1384"/>
      <c r="S2355" s="1385"/>
      <c r="T2355" s="1109"/>
    </row>
    <row r="2356" spans="14:20">
      <c r="N2356" s="1380"/>
      <c r="O2356" s="1381"/>
      <c r="P2356" s="1382"/>
      <c r="Q2356" s="1383"/>
      <c r="R2356" s="1384"/>
      <c r="S2356" s="1385"/>
      <c r="T2356" s="1109"/>
    </row>
    <row r="2357" spans="14:20">
      <c r="N2357" s="1380"/>
      <c r="O2357" s="1381"/>
      <c r="P2357" s="1382"/>
      <c r="Q2357" s="1383"/>
      <c r="R2357" s="1384"/>
      <c r="S2357" s="1385"/>
      <c r="T2357" s="1109"/>
    </row>
    <row r="2358" spans="14:20">
      <c r="N2358" s="1380"/>
      <c r="O2358" s="1381"/>
      <c r="P2358" s="1382"/>
      <c r="Q2358" s="1383"/>
      <c r="R2358" s="1384"/>
      <c r="S2358" s="1385"/>
      <c r="T2358" s="1109"/>
    </row>
    <row r="2359" spans="14:20">
      <c r="N2359" s="1380"/>
      <c r="O2359" s="1381"/>
      <c r="P2359" s="1382"/>
      <c r="Q2359" s="1383"/>
      <c r="R2359" s="1384"/>
      <c r="S2359" s="1385"/>
      <c r="T2359" s="1109"/>
    </row>
    <row r="2360" spans="14:20">
      <c r="N2360" s="1380"/>
      <c r="O2360" s="1381"/>
      <c r="P2360" s="1382"/>
      <c r="Q2360" s="1383"/>
      <c r="R2360" s="1384"/>
      <c r="S2360" s="1385"/>
      <c r="T2360" s="1109"/>
    </row>
    <row r="2361" spans="14:20">
      <c r="N2361" s="1380"/>
      <c r="O2361" s="1381"/>
      <c r="P2361" s="1382"/>
      <c r="Q2361" s="1383"/>
      <c r="R2361" s="1384"/>
      <c r="S2361" s="1385"/>
      <c r="T2361" s="1109"/>
    </row>
    <row r="2362" spans="14:20">
      <c r="N2362" s="1380"/>
      <c r="O2362" s="1381"/>
      <c r="P2362" s="1382"/>
      <c r="Q2362" s="1383"/>
      <c r="R2362" s="1384"/>
      <c r="S2362" s="1385"/>
      <c r="T2362" s="1109"/>
    </row>
    <row r="2363" spans="14:20">
      <c r="N2363" s="1380"/>
      <c r="O2363" s="1381"/>
      <c r="P2363" s="1382"/>
      <c r="Q2363" s="1383"/>
      <c r="R2363" s="1384"/>
      <c r="S2363" s="1385"/>
      <c r="T2363" s="1109"/>
    </row>
    <row r="2364" spans="14:20">
      <c r="N2364" s="1380"/>
      <c r="O2364" s="1381"/>
      <c r="P2364" s="1382"/>
      <c r="Q2364" s="1383"/>
      <c r="R2364" s="1384"/>
      <c r="S2364" s="1385"/>
      <c r="T2364" s="1109"/>
    </row>
    <row r="2365" spans="14:20">
      <c r="N2365" s="1380"/>
      <c r="O2365" s="1381"/>
      <c r="P2365" s="1382"/>
      <c r="Q2365" s="1383"/>
      <c r="R2365" s="1384"/>
      <c r="S2365" s="1385"/>
      <c r="T2365" s="1109"/>
    </row>
    <row r="2366" spans="14:20">
      <c r="N2366" s="1380"/>
      <c r="O2366" s="1381"/>
      <c r="P2366" s="1382"/>
      <c r="Q2366" s="1383"/>
      <c r="R2366" s="1384"/>
      <c r="S2366" s="1385"/>
      <c r="T2366" s="1109"/>
    </row>
    <row r="2367" spans="14:20">
      <c r="N2367" s="1380"/>
      <c r="O2367" s="1381"/>
      <c r="P2367" s="1382"/>
      <c r="Q2367" s="1383"/>
      <c r="R2367" s="1384"/>
      <c r="S2367" s="1385"/>
      <c r="T2367" s="1109"/>
    </row>
    <row r="2368" spans="14:20">
      <c r="N2368" s="1380"/>
      <c r="O2368" s="1381"/>
      <c r="P2368" s="1382"/>
      <c r="Q2368" s="1383"/>
      <c r="R2368" s="1384"/>
      <c r="S2368" s="1385"/>
      <c r="T2368" s="1109"/>
    </row>
    <row r="2369" spans="14:20">
      <c r="N2369" s="1380"/>
      <c r="O2369" s="1381"/>
      <c r="P2369" s="1382"/>
      <c r="Q2369" s="1383"/>
      <c r="R2369" s="1384"/>
      <c r="S2369" s="1385"/>
      <c r="T2369" s="1109"/>
    </row>
    <row r="2370" spans="14:20">
      <c r="N2370" s="1380"/>
      <c r="O2370" s="1381"/>
      <c r="P2370" s="1382"/>
      <c r="Q2370" s="1383"/>
      <c r="R2370" s="1384"/>
      <c r="S2370" s="1385"/>
      <c r="T2370" s="1109"/>
    </row>
    <row r="2371" spans="14:20">
      <c r="N2371" s="1380"/>
      <c r="O2371" s="1381"/>
      <c r="P2371" s="1382"/>
      <c r="Q2371" s="1383"/>
      <c r="R2371" s="1384"/>
      <c r="S2371" s="1385"/>
      <c r="T2371" s="1109"/>
    </row>
    <row r="2372" spans="14:20">
      <c r="N2372" s="1380"/>
      <c r="O2372" s="1381"/>
      <c r="P2372" s="1382"/>
      <c r="Q2372" s="1383"/>
      <c r="R2372" s="1384"/>
      <c r="S2372" s="1385"/>
      <c r="T2372" s="1109"/>
    </row>
    <row r="2373" spans="14:20">
      <c r="N2373" s="1380"/>
      <c r="O2373" s="1381"/>
      <c r="P2373" s="1382"/>
      <c r="Q2373" s="1383"/>
      <c r="R2373" s="1384"/>
      <c r="S2373" s="1385"/>
      <c r="T2373" s="1109"/>
    </row>
    <row r="2374" spans="14:20">
      <c r="N2374" s="1380"/>
      <c r="O2374" s="1381"/>
      <c r="P2374" s="1382"/>
      <c r="Q2374" s="1383"/>
      <c r="R2374" s="1384"/>
      <c r="S2374" s="1385"/>
      <c r="T2374" s="1109"/>
    </row>
    <row r="2375" spans="14:20">
      <c r="N2375" s="1380"/>
      <c r="O2375" s="1381"/>
      <c r="P2375" s="1382"/>
      <c r="Q2375" s="1383"/>
      <c r="R2375" s="1384"/>
      <c r="S2375" s="1385"/>
      <c r="T2375" s="1109"/>
    </row>
    <row r="2376" spans="14:20">
      <c r="N2376" s="1380"/>
      <c r="O2376" s="1381"/>
      <c r="P2376" s="1382"/>
      <c r="Q2376" s="1383"/>
      <c r="R2376" s="1384"/>
      <c r="S2376" s="1385"/>
      <c r="T2376" s="1109"/>
    </row>
    <row r="2377" spans="14:20">
      <c r="N2377" s="1380"/>
      <c r="O2377" s="1381"/>
      <c r="P2377" s="1382"/>
      <c r="Q2377" s="1383"/>
      <c r="R2377" s="1384"/>
      <c r="S2377" s="1385"/>
      <c r="T2377" s="1109"/>
    </row>
    <row r="2378" spans="14:20">
      <c r="N2378" s="1380"/>
      <c r="O2378" s="1381"/>
      <c r="P2378" s="1382"/>
      <c r="Q2378" s="1383"/>
      <c r="R2378" s="1384"/>
      <c r="S2378" s="1385"/>
      <c r="T2378" s="1109"/>
    </row>
    <row r="2379" spans="14:20">
      <c r="N2379" s="1380"/>
      <c r="O2379" s="1381"/>
      <c r="P2379" s="1382"/>
      <c r="Q2379" s="1383"/>
      <c r="R2379" s="1384"/>
      <c r="S2379" s="1385"/>
      <c r="T2379" s="1109"/>
    </row>
    <row r="2380" spans="14:20">
      <c r="N2380" s="1380"/>
      <c r="O2380" s="1381"/>
      <c r="P2380" s="1382"/>
      <c r="Q2380" s="1383"/>
      <c r="R2380" s="1384"/>
      <c r="S2380" s="1385"/>
      <c r="T2380" s="1109"/>
    </row>
    <row r="2381" spans="14:20">
      <c r="N2381" s="1380"/>
      <c r="O2381" s="1381"/>
      <c r="P2381" s="1382"/>
      <c r="Q2381" s="1383"/>
      <c r="R2381" s="1384"/>
      <c r="S2381" s="1385"/>
      <c r="T2381" s="1109"/>
    </row>
    <row r="2382" spans="14:20">
      <c r="N2382" s="1380"/>
      <c r="O2382" s="1381"/>
      <c r="P2382" s="1382"/>
      <c r="Q2382" s="1383"/>
      <c r="R2382" s="1384"/>
      <c r="S2382" s="1385"/>
      <c r="T2382" s="1109"/>
    </row>
    <row r="2383" spans="14:20">
      <c r="N2383" s="1380"/>
      <c r="O2383" s="1381"/>
      <c r="P2383" s="1382"/>
      <c r="Q2383" s="1383"/>
      <c r="R2383" s="1384"/>
      <c r="S2383" s="1385"/>
      <c r="T2383" s="1109"/>
    </row>
    <row r="2384" spans="14:20">
      <c r="N2384" s="1380"/>
      <c r="O2384" s="1381"/>
      <c r="P2384" s="1382"/>
      <c r="Q2384" s="1383"/>
      <c r="R2384" s="1384"/>
      <c r="S2384" s="1385"/>
      <c r="T2384" s="1109"/>
    </row>
    <row r="2385" spans="14:20">
      <c r="N2385" s="1380"/>
      <c r="O2385" s="1381"/>
      <c r="P2385" s="1382"/>
      <c r="Q2385" s="1383"/>
      <c r="R2385" s="1384"/>
      <c r="S2385" s="1385"/>
      <c r="T2385" s="1109"/>
    </row>
    <row r="2386" spans="14:20">
      <c r="N2386" s="1380"/>
      <c r="O2386" s="1381"/>
      <c r="P2386" s="1382"/>
      <c r="Q2386" s="1383"/>
      <c r="R2386" s="1384"/>
      <c r="S2386" s="1385"/>
      <c r="T2386" s="1109"/>
    </row>
    <row r="2387" spans="14:20">
      <c r="N2387" s="1380"/>
      <c r="O2387" s="1381"/>
      <c r="P2387" s="1382"/>
      <c r="Q2387" s="1383"/>
      <c r="R2387" s="1384"/>
      <c r="S2387" s="1385"/>
      <c r="T2387" s="1109"/>
    </row>
    <row r="2388" spans="14:20">
      <c r="N2388" s="1380"/>
      <c r="O2388" s="1381"/>
      <c r="P2388" s="1382"/>
      <c r="Q2388" s="1383"/>
      <c r="R2388" s="1384"/>
      <c r="S2388" s="1385"/>
      <c r="T2388" s="1109"/>
    </row>
    <row r="2389" spans="14:20">
      <c r="N2389" s="1380"/>
      <c r="O2389" s="1381"/>
      <c r="P2389" s="1382"/>
      <c r="Q2389" s="1383"/>
      <c r="R2389" s="1384"/>
      <c r="S2389" s="1385"/>
      <c r="T2389" s="1109"/>
    </row>
    <row r="2390" spans="14:20">
      <c r="N2390" s="1380"/>
      <c r="O2390" s="1381"/>
      <c r="P2390" s="1382"/>
      <c r="Q2390" s="1383"/>
      <c r="R2390" s="1384"/>
      <c r="S2390" s="1385"/>
      <c r="T2390" s="1109"/>
    </row>
    <row r="2391" spans="14:20">
      <c r="N2391" s="1380"/>
      <c r="O2391" s="1381"/>
      <c r="P2391" s="1382"/>
      <c r="Q2391" s="1383"/>
      <c r="R2391" s="1384"/>
      <c r="S2391" s="1385"/>
      <c r="T2391" s="1109"/>
    </row>
    <row r="2392" spans="14:20">
      <c r="N2392" s="1380"/>
      <c r="O2392" s="1381"/>
      <c r="P2392" s="1382"/>
      <c r="Q2392" s="1383"/>
      <c r="R2392" s="1384"/>
      <c r="S2392" s="1385"/>
      <c r="T2392" s="1109"/>
    </row>
    <row r="2393" spans="14:20">
      <c r="N2393" s="1380"/>
      <c r="O2393" s="1381"/>
      <c r="P2393" s="1382"/>
      <c r="Q2393" s="1383"/>
      <c r="R2393" s="1384"/>
      <c r="S2393" s="1385"/>
      <c r="T2393" s="1109"/>
    </row>
    <row r="2394" spans="14:20">
      <c r="N2394" s="1380"/>
      <c r="O2394" s="1381"/>
      <c r="P2394" s="1382"/>
      <c r="Q2394" s="1383"/>
      <c r="R2394" s="1384"/>
      <c r="S2394" s="1385"/>
      <c r="T2394" s="1109"/>
    </row>
    <row r="2395" spans="14:20">
      <c r="N2395" s="1380"/>
      <c r="O2395" s="1381"/>
      <c r="P2395" s="1382"/>
      <c r="Q2395" s="1383"/>
      <c r="R2395" s="1384"/>
      <c r="S2395" s="1385"/>
      <c r="T2395" s="1109"/>
    </row>
    <row r="2396" spans="14:20">
      <c r="N2396" s="1380"/>
      <c r="O2396" s="1381"/>
      <c r="P2396" s="1382"/>
      <c r="Q2396" s="1383"/>
      <c r="R2396" s="1384"/>
      <c r="S2396" s="1385"/>
      <c r="T2396" s="1109"/>
    </row>
    <row r="2397" spans="14:20">
      <c r="N2397" s="1380"/>
      <c r="O2397" s="1381"/>
      <c r="P2397" s="1382"/>
      <c r="Q2397" s="1383"/>
      <c r="R2397" s="1384"/>
      <c r="S2397" s="1385"/>
      <c r="T2397" s="1109"/>
    </row>
    <row r="2398" spans="14:20">
      <c r="N2398" s="1380"/>
      <c r="O2398" s="1381"/>
      <c r="P2398" s="1382"/>
      <c r="Q2398" s="1383"/>
      <c r="R2398" s="1384"/>
      <c r="S2398" s="1385"/>
      <c r="T2398" s="1109"/>
    </row>
    <row r="2399" spans="14:20">
      <c r="N2399" s="1380"/>
      <c r="O2399" s="1381"/>
      <c r="P2399" s="1382"/>
      <c r="Q2399" s="1383"/>
      <c r="R2399" s="1384"/>
      <c r="S2399" s="1385"/>
      <c r="T2399" s="1109"/>
    </row>
    <row r="2400" spans="14:20">
      <c r="N2400" s="1380"/>
      <c r="O2400" s="1381"/>
      <c r="P2400" s="1382"/>
      <c r="Q2400" s="1383"/>
      <c r="R2400" s="1384"/>
      <c r="S2400" s="1385"/>
      <c r="T2400" s="1109"/>
    </row>
    <row r="2401" spans="14:20">
      <c r="N2401" s="1380"/>
      <c r="O2401" s="1381"/>
      <c r="P2401" s="1382"/>
      <c r="Q2401" s="1383"/>
      <c r="R2401" s="1384"/>
      <c r="S2401" s="1385"/>
      <c r="T2401" s="1109"/>
    </row>
    <row r="2402" spans="14:20">
      <c r="N2402" s="1380"/>
      <c r="O2402" s="1381"/>
      <c r="P2402" s="1382"/>
      <c r="Q2402" s="1383"/>
      <c r="R2402" s="1384"/>
      <c r="S2402" s="1385"/>
      <c r="T2402" s="1109"/>
    </row>
    <row r="2403" spans="14:20">
      <c r="N2403" s="1380"/>
      <c r="O2403" s="1381"/>
      <c r="P2403" s="1382"/>
      <c r="Q2403" s="1383"/>
      <c r="R2403" s="1384"/>
      <c r="S2403" s="1385"/>
      <c r="T2403" s="1109"/>
    </row>
    <row r="2404" spans="14:20">
      <c r="N2404" s="1380"/>
      <c r="O2404" s="1381"/>
      <c r="P2404" s="1382"/>
      <c r="Q2404" s="1383"/>
      <c r="R2404" s="1384"/>
      <c r="S2404" s="1385"/>
      <c r="T2404" s="1109"/>
    </row>
    <row r="2405" spans="14:20">
      <c r="N2405" s="1380"/>
      <c r="O2405" s="1381"/>
      <c r="P2405" s="1382"/>
      <c r="Q2405" s="1383"/>
      <c r="R2405" s="1384"/>
      <c r="S2405" s="1385"/>
      <c r="T2405" s="1109"/>
    </row>
    <row r="2406" spans="14:20">
      <c r="N2406" s="1380"/>
      <c r="O2406" s="1381"/>
      <c r="P2406" s="1382"/>
      <c r="Q2406" s="1383"/>
      <c r="R2406" s="1384"/>
      <c r="S2406" s="1385"/>
      <c r="T2406" s="1109"/>
    </row>
    <row r="2407" spans="14:20">
      <c r="N2407" s="1380"/>
      <c r="O2407" s="1381"/>
      <c r="P2407" s="1382"/>
      <c r="Q2407" s="1383"/>
      <c r="R2407" s="1384"/>
      <c r="S2407" s="1385"/>
      <c r="T2407" s="1109"/>
    </row>
    <row r="2408" spans="14:20">
      <c r="N2408" s="1380"/>
      <c r="O2408" s="1381"/>
      <c r="P2408" s="1382"/>
      <c r="Q2408" s="1383"/>
      <c r="R2408" s="1384"/>
      <c r="S2408" s="1385"/>
      <c r="T2408" s="1109"/>
    </row>
    <row r="2409" spans="14:20">
      <c r="N2409" s="1380"/>
      <c r="O2409" s="1381"/>
      <c r="P2409" s="1382"/>
      <c r="Q2409" s="1383"/>
      <c r="R2409" s="1384"/>
      <c r="S2409" s="1385"/>
      <c r="T2409" s="1109"/>
    </row>
    <row r="2410" spans="14:20">
      <c r="N2410" s="1380"/>
      <c r="O2410" s="1381"/>
      <c r="P2410" s="1382"/>
      <c r="Q2410" s="1383"/>
      <c r="R2410" s="1384"/>
      <c r="S2410" s="1385"/>
      <c r="T2410" s="1109"/>
    </row>
    <row r="2411" spans="14:20">
      <c r="N2411" s="1380"/>
      <c r="O2411" s="1381"/>
      <c r="P2411" s="1382"/>
      <c r="Q2411" s="1383"/>
      <c r="R2411" s="1384"/>
      <c r="S2411" s="1385"/>
      <c r="T2411" s="1109"/>
    </row>
    <row r="2412" spans="14:20">
      <c r="N2412" s="1380"/>
      <c r="O2412" s="1381"/>
      <c r="P2412" s="1382"/>
      <c r="Q2412" s="1383"/>
      <c r="R2412" s="1384"/>
      <c r="S2412" s="1385"/>
      <c r="T2412" s="1109"/>
    </row>
    <row r="2413" spans="14:20">
      <c r="N2413" s="1380"/>
      <c r="O2413" s="1381"/>
      <c r="P2413" s="1382"/>
      <c r="Q2413" s="1383"/>
      <c r="R2413" s="1384"/>
      <c r="S2413" s="1385"/>
      <c r="T2413" s="1109"/>
    </row>
    <row r="2414" spans="14:20">
      <c r="N2414" s="1380"/>
      <c r="O2414" s="1381"/>
      <c r="P2414" s="1382"/>
      <c r="Q2414" s="1383"/>
      <c r="R2414" s="1384"/>
      <c r="S2414" s="1385"/>
      <c r="T2414" s="1109"/>
    </row>
    <row r="2415" spans="14:20">
      <c r="N2415" s="1380"/>
      <c r="O2415" s="1381"/>
      <c r="P2415" s="1382"/>
      <c r="Q2415" s="1383"/>
      <c r="R2415" s="1384"/>
      <c r="S2415" s="1385"/>
      <c r="T2415" s="1109"/>
    </row>
    <row r="2416" spans="14:20">
      <c r="N2416" s="1380"/>
      <c r="O2416" s="1381"/>
      <c r="P2416" s="1382"/>
      <c r="Q2416" s="1383"/>
      <c r="R2416" s="1384"/>
      <c r="S2416" s="1385"/>
      <c r="T2416" s="1109"/>
    </row>
    <row r="2417" spans="14:20">
      <c r="N2417" s="1380"/>
      <c r="O2417" s="1381"/>
      <c r="P2417" s="1382"/>
      <c r="Q2417" s="1383"/>
      <c r="R2417" s="1384"/>
      <c r="S2417" s="1385"/>
      <c r="T2417" s="1109"/>
    </row>
    <row r="2418" spans="14:20">
      <c r="N2418" s="1380"/>
      <c r="O2418" s="1381"/>
      <c r="P2418" s="1382"/>
      <c r="Q2418" s="1383"/>
      <c r="R2418" s="1384"/>
      <c r="S2418" s="1385"/>
      <c r="T2418" s="1109"/>
    </row>
    <row r="2419" spans="14:20">
      <c r="N2419" s="1380"/>
      <c r="O2419" s="1381"/>
      <c r="P2419" s="1382"/>
      <c r="Q2419" s="1383"/>
      <c r="R2419" s="1384"/>
      <c r="S2419" s="1385"/>
      <c r="T2419" s="1109"/>
    </row>
    <row r="2420" spans="14:20">
      <c r="N2420" s="1380"/>
      <c r="O2420" s="1381"/>
      <c r="P2420" s="1382"/>
      <c r="Q2420" s="1383"/>
      <c r="R2420" s="1384"/>
      <c r="S2420" s="1385"/>
      <c r="T2420" s="1109"/>
    </row>
    <row r="2421" spans="14:20">
      <c r="N2421" s="1380"/>
      <c r="O2421" s="1381"/>
      <c r="P2421" s="1382"/>
      <c r="Q2421" s="1383"/>
      <c r="R2421" s="1384"/>
      <c r="S2421" s="1385"/>
      <c r="T2421" s="1109"/>
    </row>
    <row r="2422" spans="14:20">
      <c r="N2422" s="1380"/>
      <c r="O2422" s="1381"/>
      <c r="P2422" s="1382"/>
      <c r="Q2422" s="1383"/>
      <c r="R2422" s="1384"/>
      <c r="S2422" s="1385"/>
      <c r="T2422" s="1109"/>
    </row>
    <row r="2423" spans="14:20">
      <c r="N2423" s="1380"/>
      <c r="O2423" s="1381"/>
      <c r="P2423" s="1382"/>
      <c r="Q2423" s="1383"/>
      <c r="R2423" s="1384"/>
      <c r="S2423" s="1385"/>
      <c r="T2423" s="1109"/>
    </row>
    <row r="2424" spans="14:20">
      <c r="N2424" s="1380"/>
      <c r="O2424" s="1381"/>
      <c r="P2424" s="1382"/>
      <c r="Q2424" s="1383"/>
      <c r="R2424" s="1384"/>
      <c r="S2424" s="1385"/>
      <c r="T2424" s="1109"/>
    </row>
    <row r="2425" spans="14:20">
      <c r="N2425" s="1380"/>
      <c r="O2425" s="1381"/>
      <c r="P2425" s="1382"/>
      <c r="Q2425" s="1383"/>
      <c r="R2425" s="1384"/>
      <c r="S2425" s="1385"/>
      <c r="T2425" s="1109"/>
    </row>
    <row r="2426" spans="14:20">
      <c r="N2426" s="1380"/>
      <c r="O2426" s="1381"/>
      <c r="P2426" s="1382"/>
      <c r="Q2426" s="1383"/>
      <c r="R2426" s="1384"/>
      <c r="S2426" s="1385"/>
      <c r="T2426" s="1109"/>
    </row>
    <row r="2427" spans="14:20">
      <c r="N2427" s="1380"/>
      <c r="O2427" s="1381"/>
      <c r="P2427" s="1382"/>
      <c r="Q2427" s="1383"/>
      <c r="R2427" s="1384"/>
      <c r="S2427" s="1385"/>
      <c r="T2427" s="1109"/>
    </row>
    <row r="2428" spans="14:20">
      <c r="N2428" s="1380"/>
      <c r="O2428" s="1381"/>
      <c r="P2428" s="1382"/>
      <c r="Q2428" s="1383"/>
      <c r="R2428" s="1384"/>
      <c r="S2428" s="1385"/>
      <c r="T2428" s="1109"/>
    </row>
    <row r="2429" spans="14:20">
      <c r="N2429" s="1380"/>
      <c r="O2429" s="1381"/>
      <c r="P2429" s="1382"/>
      <c r="Q2429" s="1383"/>
      <c r="R2429" s="1384"/>
      <c r="S2429" s="1385"/>
      <c r="T2429" s="1109"/>
    </row>
    <row r="2430" spans="14:20">
      <c r="N2430" s="1380"/>
      <c r="O2430" s="1381"/>
      <c r="P2430" s="1382"/>
      <c r="Q2430" s="1383"/>
      <c r="R2430" s="1384"/>
      <c r="S2430" s="1385"/>
      <c r="T2430" s="1109"/>
    </row>
    <row r="2431" spans="14:20">
      <c r="N2431" s="1380"/>
      <c r="O2431" s="1381"/>
      <c r="P2431" s="1382"/>
      <c r="Q2431" s="1383"/>
      <c r="R2431" s="1384"/>
      <c r="S2431" s="1385"/>
      <c r="T2431" s="1109"/>
    </row>
    <row r="2432" spans="14:20">
      <c r="N2432" s="1380"/>
      <c r="O2432" s="1381"/>
      <c r="P2432" s="1382"/>
      <c r="Q2432" s="1383"/>
      <c r="R2432" s="1384"/>
      <c r="S2432" s="1385"/>
      <c r="T2432" s="1109"/>
    </row>
    <row r="2433" spans="14:20">
      <c r="N2433" s="1380"/>
      <c r="O2433" s="1381"/>
      <c r="P2433" s="1382"/>
      <c r="Q2433" s="1383"/>
      <c r="R2433" s="1384"/>
      <c r="S2433" s="1385"/>
      <c r="T2433" s="1109"/>
    </row>
    <row r="2434" spans="14:20">
      <c r="N2434" s="1380"/>
      <c r="O2434" s="1381"/>
      <c r="P2434" s="1382"/>
      <c r="Q2434" s="1383"/>
      <c r="R2434" s="1384"/>
      <c r="S2434" s="1385"/>
      <c r="T2434" s="1109"/>
    </row>
    <row r="2435" spans="14:20">
      <c r="N2435" s="1380"/>
      <c r="O2435" s="1381"/>
      <c r="P2435" s="1382"/>
      <c r="Q2435" s="1383"/>
      <c r="R2435" s="1384"/>
      <c r="S2435" s="1385"/>
      <c r="T2435" s="1109"/>
    </row>
    <row r="2436" spans="14:20">
      <c r="N2436" s="1380"/>
      <c r="O2436" s="1381"/>
      <c r="P2436" s="1382"/>
      <c r="Q2436" s="1383"/>
      <c r="R2436" s="1384"/>
      <c r="S2436" s="1385"/>
      <c r="T2436" s="1109"/>
    </row>
    <row r="2437" spans="14:20">
      <c r="N2437" s="1380"/>
      <c r="O2437" s="1381"/>
      <c r="P2437" s="1382"/>
      <c r="Q2437" s="1383"/>
      <c r="R2437" s="1384"/>
      <c r="S2437" s="1385"/>
      <c r="T2437" s="1109"/>
    </row>
    <row r="2438" spans="14:20">
      <c r="N2438" s="1380"/>
      <c r="O2438" s="1381"/>
      <c r="P2438" s="1382"/>
      <c r="Q2438" s="1383"/>
      <c r="R2438" s="1384"/>
      <c r="S2438" s="1385"/>
      <c r="T2438" s="1109"/>
    </row>
    <row r="2439" spans="14:20">
      <c r="N2439" s="1380"/>
      <c r="O2439" s="1381"/>
      <c r="P2439" s="1382"/>
      <c r="Q2439" s="1383"/>
      <c r="R2439" s="1384"/>
      <c r="S2439" s="1385"/>
      <c r="T2439" s="1109"/>
    </row>
    <row r="2440" spans="14:20">
      <c r="N2440" s="1380"/>
      <c r="O2440" s="1381"/>
      <c r="P2440" s="1382"/>
      <c r="Q2440" s="1383"/>
      <c r="R2440" s="1384"/>
      <c r="S2440" s="1385"/>
      <c r="T2440" s="1109"/>
    </row>
    <row r="2441" spans="14:20">
      <c r="N2441" s="1380"/>
      <c r="O2441" s="1381"/>
      <c r="P2441" s="1382"/>
      <c r="Q2441" s="1383"/>
      <c r="R2441" s="1384"/>
      <c r="S2441" s="1385"/>
      <c r="T2441" s="1109"/>
    </row>
    <row r="2442" spans="14:20">
      <c r="N2442" s="1380"/>
      <c r="O2442" s="1381"/>
      <c r="P2442" s="1382"/>
      <c r="Q2442" s="1383"/>
      <c r="R2442" s="1384"/>
      <c r="S2442" s="1385"/>
      <c r="T2442" s="1109"/>
    </row>
    <row r="2443" spans="14:20">
      <c r="N2443" s="1380"/>
      <c r="O2443" s="1381"/>
      <c r="P2443" s="1382"/>
      <c r="Q2443" s="1383"/>
      <c r="R2443" s="1384"/>
      <c r="S2443" s="1385"/>
      <c r="T2443" s="1109"/>
    </row>
    <row r="2444" spans="14:20">
      <c r="N2444" s="1380"/>
      <c r="O2444" s="1381"/>
      <c r="P2444" s="1382"/>
      <c r="Q2444" s="1383"/>
      <c r="R2444" s="1384"/>
      <c r="S2444" s="1385"/>
      <c r="T2444" s="1109"/>
    </row>
    <row r="2445" spans="14:20">
      <c r="N2445" s="1380"/>
      <c r="O2445" s="1381"/>
      <c r="P2445" s="1382"/>
      <c r="Q2445" s="1383"/>
      <c r="R2445" s="1384"/>
      <c r="S2445" s="1385"/>
      <c r="T2445" s="1109"/>
    </row>
    <row r="2446" spans="14:20">
      <c r="N2446" s="1380"/>
      <c r="O2446" s="1381"/>
      <c r="P2446" s="1382"/>
      <c r="Q2446" s="1383"/>
      <c r="R2446" s="1384"/>
      <c r="S2446" s="1385"/>
      <c r="T2446" s="1109"/>
    </row>
    <row r="2447" spans="14:20">
      <c r="N2447" s="1380"/>
      <c r="O2447" s="1381"/>
      <c r="P2447" s="1382"/>
      <c r="Q2447" s="1383"/>
      <c r="R2447" s="1384"/>
      <c r="S2447" s="1385"/>
      <c r="T2447" s="1109"/>
    </row>
    <row r="2448" spans="14:20">
      <c r="N2448" s="1380"/>
      <c r="O2448" s="1381"/>
      <c r="P2448" s="1382"/>
      <c r="Q2448" s="1383"/>
      <c r="R2448" s="1384"/>
      <c r="S2448" s="1385"/>
      <c r="T2448" s="1109"/>
    </row>
    <row r="2449" spans="14:20">
      <c r="N2449" s="1380"/>
      <c r="O2449" s="1381"/>
      <c r="P2449" s="1382"/>
      <c r="Q2449" s="1383"/>
      <c r="R2449" s="1384"/>
      <c r="S2449" s="1385"/>
      <c r="T2449" s="1109"/>
    </row>
    <row r="2450" spans="14:20">
      <c r="N2450" s="1380"/>
      <c r="O2450" s="1381"/>
      <c r="P2450" s="1382"/>
      <c r="Q2450" s="1383"/>
      <c r="R2450" s="1384"/>
      <c r="S2450" s="1385"/>
      <c r="T2450" s="1109"/>
    </row>
    <row r="2451" spans="14:20">
      <c r="N2451" s="1380"/>
      <c r="O2451" s="1381"/>
      <c r="P2451" s="1382"/>
      <c r="Q2451" s="1383"/>
      <c r="R2451" s="1384"/>
      <c r="S2451" s="1385"/>
      <c r="T2451" s="1109"/>
    </row>
    <row r="2452" spans="14:20">
      <c r="N2452" s="1380"/>
      <c r="O2452" s="1381"/>
      <c r="P2452" s="1382"/>
      <c r="Q2452" s="1383"/>
      <c r="R2452" s="1384"/>
      <c r="S2452" s="1385"/>
      <c r="T2452" s="1109"/>
    </row>
    <row r="2453" spans="14:20">
      <c r="N2453" s="1380"/>
      <c r="O2453" s="1381"/>
      <c r="P2453" s="1382"/>
      <c r="Q2453" s="1383"/>
      <c r="R2453" s="1384"/>
      <c r="S2453" s="1385"/>
      <c r="T2453" s="1109"/>
    </row>
    <row r="2454" spans="14:20">
      <c r="N2454" s="1380"/>
      <c r="O2454" s="1381"/>
      <c r="P2454" s="1382"/>
      <c r="Q2454" s="1383"/>
      <c r="R2454" s="1384"/>
      <c r="S2454" s="1385"/>
      <c r="T2454" s="1109"/>
    </row>
    <row r="2455" spans="14:20">
      <c r="N2455" s="1380"/>
      <c r="O2455" s="1381"/>
      <c r="P2455" s="1382"/>
      <c r="Q2455" s="1383"/>
      <c r="R2455" s="1384"/>
      <c r="S2455" s="1385"/>
      <c r="T2455" s="1109"/>
    </row>
    <row r="2456" spans="14:20">
      <c r="N2456" s="1380"/>
      <c r="O2456" s="1381"/>
      <c r="P2456" s="1382"/>
      <c r="Q2456" s="1383"/>
      <c r="R2456" s="1384"/>
      <c r="S2456" s="1385"/>
      <c r="T2456" s="1109"/>
    </row>
    <row r="2457" spans="14:20">
      <c r="N2457" s="1380"/>
      <c r="O2457" s="1381"/>
      <c r="P2457" s="1382"/>
      <c r="Q2457" s="1383"/>
      <c r="R2457" s="1384"/>
      <c r="S2457" s="1385"/>
      <c r="T2457" s="1109"/>
    </row>
    <row r="2458" spans="14:20">
      <c r="N2458" s="1380"/>
      <c r="O2458" s="1381"/>
      <c r="P2458" s="1382"/>
      <c r="Q2458" s="1383"/>
      <c r="R2458" s="1384"/>
      <c r="S2458" s="1385"/>
      <c r="T2458" s="1109"/>
    </row>
    <row r="2459" spans="14:20">
      <c r="N2459" s="1380"/>
      <c r="O2459" s="1381"/>
      <c r="P2459" s="1382"/>
      <c r="Q2459" s="1383"/>
      <c r="R2459" s="1384"/>
      <c r="S2459" s="1385"/>
      <c r="T2459" s="1109"/>
    </row>
    <row r="2460" spans="14:20">
      <c r="N2460" s="1380"/>
      <c r="O2460" s="1381"/>
      <c r="P2460" s="1382"/>
      <c r="Q2460" s="1383"/>
      <c r="R2460" s="1384"/>
      <c r="S2460" s="1385"/>
      <c r="T2460" s="1109"/>
    </row>
    <row r="2461" spans="14:20">
      <c r="N2461" s="1380"/>
      <c r="O2461" s="1381"/>
      <c r="P2461" s="1382"/>
      <c r="Q2461" s="1383"/>
      <c r="R2461" s="1384"/>
      <c r="S2461" s="1385"/>
      <c r="T2461" s="1109"/>
    </row>
    <row r="2462" spans="14:20">
      <c r="N2462" s="1380"/>
      <c r="O2462" s="1381"/>
      <c r="P2462" s="1382"/>
      <c r="Q2462" s="1383"/>
      <c r="R2462" s="1384"/>
      <c r="S2462" s="1385"/>
      <c r="T2462" s="1109"/>
    </row>
    <row r="2463" spans="14:20">
      <c r="N2463" s="1380"/>
      <c r="O2463" s="1381"/>
      <c r="P2463" s="1382"/>
      <c r="Q2463" s="1383"/>
      <c r="R2463" s="1384"/>
      <c r="S2463" s="1385"/>
      <c r="T2463" s="1109"/>
    </row>
    <row r="2464" spans="14:20">
      <c r="N2464" s="1380"/>
      <c r="O2464" s="1381"/>
      <c r="P2464" s="1382"/>
      <c r="Q2464" s="1383"/>
      <c r="R2464" s="1384"/>
      <c r="S2464" s="1385"/>
      <c r="T2464" s="1109"/>
    </row>
    <row r="2465" spans="14:20">
      <c r="N2465" s="1380"/>
      <c r="O2465" s="1381"/>
      <c r="P2465" s="1382"/>
      <c r="Q2465" s="1383"/>
      <c r="R2465" s="1384"/>
      <c r="S2465" s="1385"/>
      <c r="T2465" s="1109"/>
    </row>
    <row r="2466" spans="14:20">
      <c r="N2466" s="1380"/>
      <c r="O2466" s="1381"/>
      <c r="P2466" s="1382"/>
      <c r="Q2466" s="1383"/>
      <c r="R2466" s="1384"/>
      <c r="S2466" s="1385"/>
      <c r="T2466" s="1109"/>
    </row>
    <row r="2467" spans="14:20">
      <c r="N2467" s="1380"/>
      <c r="O2467" s="1381"/>
      <c r="P2467" s="1382"/>
      <c r="Q2467" s="1383"/>
      <c r="R2467" s="1384"/>
      <c r="S2467" s="1385"/>
      <c r="T2467" s="1109"/>
    </row>
    <row r="2468" spans="14:20">
      <c r="N2468" s="1380"/>
      <c r="O2468" s="1381"/>
      <c r="P2468" s="1382"/>
      <c r="Q2468" s="1383"/>
      <c r="R2468" s="1384"/>
      <c r="S2468" s="1385"/>
      <c r="T2468" s="1109"/>
    </row>
    <row r="2469" spans="14:20">
      <c r="N2469" s="1380"/>
      <c r="O2469" s="1381"/>
      <c r="P2469" s="1382"/>
      <c r="Q2469" s="1383"/>
      <c r="R2469" s="1384"/>
      <c r="S2469" s="1385"/>
      <c r="T2469" s="1109"/>
    </row>
    <row r="2470" spans="14:20">
      <c r="N2470" s="1380"/>
      <c r="O2470" s="1381"/>
      <c r="P2470" s="1382"/>
      <c r="Q2470" s="1383"/>
      <c r="R2470" s="1384"/>
      <c r="S2470" s="1385"/>
      <c r="T2470" s="1109"/>
    </row>
    <row r="2471" spans="14:20">
      <c r="N2471" s="1380"/>
      <c r="O2471" s="1381"/>
      <c r="P2471" s="1382"/>
      <c r="Q2471" s="1383"/>
      <c r="R2471" s="1384"/>
      <c r="S2471" s="1385"/>
      <c r="T2471" s="1109"/>
    </row>
    <row r="2472" spans="14:20">
      <c r="N2472" s="1380"/>
      <c r="O2472" s="1381"/>
      <c r="P2472" s="1382"/>
      <c r="Q2472" s="1383"/>
      <c r="R2472" s="1384"/>
      <c r="S2472" s="1385"/>
      <c r="T2472" s="1109"/>
    </row>
    <row r="2473" spans="14:20">
      <c r="N2473" s="1380"/>
      <c r="O2473" s="1381"/>
      <c r="P2473" s="1382"/>
      <c r="Q2473" s="1383"/>
      <c r="R2473" s="1384"/>
      <c r="S2473" s="1385"/>
      <c r="T2473" s="1109"/>
    </row>
    <row r="2474" spans="14:20">
      <c r="N2474" s="1380"/>
      <c r="O2474" s="1381"/>
      <c r="P2474" s="1382"/>
      <c r="Q2474" s="1383"/>
      <c r="R2474" s="1384"/>
      <c r="S2474" s="1385"/>
      <c r="T2474" s="1109"/>
    </row>
    <row r="2475" spans="14:20">
      <c r="N2475" s="1380"/>
      <c r="O2475" s="1381"/>
      <c r="P2475" s="1382"/>
      <c r="Q2475" s="1383"/>
      <c r="R2475" s="1384"/>
      <c r="S2475" s="1385"/>
      <c r="T2475" s="1109"/>
    </row>
    <row r="2476" spans="14:20">
      <c r="N2476" s="1380"/>
      <c r="O2476" s="1381"/>
      <c r="P2476" s="1382"/>
      <c r="Q2476" s="1383"/>
      <c r="R2476" s="1384"/>
      <c r="S2476" s="1385"/>
      <c r="T2476" s="1109"/>
    </row>
    <row r="2477" spans="14:20">
      <c r="N2477" s="1380"/>
      <c r="O2477" s="1381"/>
      <c r="P2477" s="1382"/>
      <c r="Q2477" s="1383"/>
      <c r="R2477" s="1384"/>
      <c r="S2477" s="1385"/>
      <c r="T2477" s="1109"/>
    </row>
    <row r="2478" spans="14:20">
      <c r="N2478" s="1380"/>
      <c r="O2478" s="1381"/>
      <c r="P2478" s="1382"/>
      <c r="Q2478" s="1383"/>
      <c r="R2478" s="1384"/>
      <c r="S2478" s="1385"/>
      <c r="T2478" s="1109"/>
    </row>
    <row r="2479" spans="14:20">
      <c r="N2479" s="1380"/>
      <c r="O2479" s="1381"/>
      <c r="P2479" s="1382"/>
      <c r="Q2479" s="1383"/>
      <c r="R2479" s="1384"/>
      <c r="S2479" s="1385"/>
      <c r="T2479" s="1109"/>
    </row>
    <row r="2480" spans="14:20">
      <c r="N2480" s="1380"/>
      <c r="O2480" s="1381"/>
      <c r="P2480" s="1382"/>
      <c r="Q2480" s="1383"/>
      <c r="R2480" s="1384"/>
      <c r="S2480" s="1385"/>
      <c r="T2480" s="1109"/>
    </row>
    <row r="2481" spans="14:20">
      <c r="N2481" s="1380"/>
      <c r="O2481" s="1381"/>
      <c r="P2481" s="1382"/>
      <c r="Q2481" s="1383"/>
      <c r="R2481" s="1384"/>
      <c r="S2481" s="1385"/>
      <c r="T2481" s="1109"/>
    </row>
    <row r="2482" spans="14:20">
      <c r="N2482" s="1380"/>
      <c r="O2482" s="1381"/>
      <c r="P2482" s="1382"/>
      <c r="Q2482" s="1383"/>
      <c r="R2482" s="1384"/>
      <c r="S2482" s="1385"/>
      <c r="T2482" s="1109"/>
    </row>
    <row r="2483" spans="14:20">
      <c r="N2483" s="1380"/>
      <c r="O2483" s="1381"/>
      <c r="P2483" s="1382"/>
      <c r="Q2483" s="1383"/>
      <c r="R2483" s="1384"/>
      <c r="S2483" s="1385"/>
      <c r="T2483" s="1109"/>
    </row>
    <row r="2484" spans="14:20">
      <c r="N2484" s="1380"/>
      <c r="O2484" s="1381"/>
      <c r="P2484" s="1382"/>
      <c r="Q2484" s="1383"/>
      <c r="R2484" s="1384"/>
      <c r="S2484" s="1385"/>
      <c r="T2484" s="1109"/>
    </row>
    <row r="2485" spans="14:20">
      <c r="N2485" s="1380"/>
      <c r="O2485" s="1381"/>
      <c r="P2485" s="1382"/>
      <c r="Q2485" s="1383"/>
      <c r="R2485" s="1384"/>
      <c r="S2485" s="1385"/>
      <c r="T2485" s="1109"/>
    </row>
    <row r="2486" spans="14:20">
      <c r="N2486" s="1380"/>
      <c r="O2486" s="1381"/>
      <c r="P2486" s="1382"/>
      <c r="Q2486" s="1383"/>
      <c r="R2486" s="1384"/>
      <c r="S2486" s="1385"/>
      <c r="T2486" s="1109"/>
    </row>
    <row r="2487" spans="14:20">
      <c r="N2487" s="1380"/>
      <c r="O2487" s="1381"/>
      <c r="P2487" s="1382"/>
      <c r="Q2487" s="1383"/>
      <c r="R2487" s="1384"/>
      <c r="S2487" s="1385"/>
      <c r="T2487" s="1109"/>
    </row>
    <row r="2488" spans="14:20">
      <c r="N2488" s="1380"/>
      <c r="O2488" s="1381"/>
      <c r="P2488" s="1382"/>
      <c r="Q2488" s="1383"/>
      <c r="R2488" s="1384"/>
      <c r="S2488" s="1385"/>
      <c r="T2488" s="1109"/>
    </row>
    <row r="2489" spans="14:20">
      <c r="N2489" s="1380"/>
      <c r="O2489" s="1381"/>
      <c r="P2489" s="1382"/>
      <c r="Q2489" s="1383"/>
      <c r="R2489" s="1384"/>
      <c r="S2489" s="1385"/>
      <c r="T2489" s="1109"/>
    </row>
    <row r="2490" spans="14:20">
      <c r="N2490" s="1380"/>
      <c r="O2490" s="1381"/>
      <c r="P2490" s="1382"/>
      <c r="Q2490" s="1383"/>
      <c r="R2490" s="1384"/>
      <c r="S2490" s="1385"/>
      <c r="T2490" s="1109"/>
    </row>
    <row r="2491" spans="14:20">
      <c r="N2491" s="1380"/>
      <c r="O2491" s="1381"/>
      <c r="P2491" s="1382"/>
      <c r="Q2491" s="1383"/>
      <c r="R2491" s="1384"/>
      <c r="S2491" s="1385"/>
      <c r="T2491" s="1109"/>
    </row>
    <row r="2492" spans="14:20">
      <c r="N2492" s="1380"/>
      <c r="O2492" s="1381"/>
      <c r="P2492" s="1382"/>
      <c r="Q2492" s="1383"/>
      <c r="R2492" s="1384"/>
      <c r="S2492" s="1385"/>
      <c r="T2492" s="1109"/>
    </row>
    <row r="2493" spans="14:20">
      <c r="N2493" s="1380"/>
      <c r="O2493" s="1381"/>
      <c r="P2493" s="1382"/>
      <c r="Q2493" s="1383"/>
      <c r="R2493" s="1384"/>
      <c r="S2493" s="1385"/>
      <c r="T2493" s="1109"/>
    </row>
    <row r="2494" spans="14:20">
      <c r="N2494" s="1380"/>
      <c r="O2494" s="1381"/>
      <c r="P2494" s="1382"/>
      <c r="Q2494" s="1383"/>
      <c r="R2494" s="1384"/>
      <c r="S2494" s="1385"/>
      <c r="T2494" s="1109"/>
    </row>
    <row r="2495" spans="14:20">
      <c r="N2495" s="1380"/>
      <c r="O2495" s="1381"/>
      <c r="P2495" s="1382"/>
      <c r="Q2495" s="1383"/>
      <c r="R2495" s="1384"/>
      <c r="S2495" s="1385"/>
      <c r="T2495" s="1109"/>
    </row>
    <row r="2496" spans="14:20">
      <c r="N2496" s="1380"/>
      <c r="O2496" s="1381"/>
      <c r="P2496" s="1382"/>
      <c r="Q2496" s="1383"/>
      <c r="R2496" s="1384"/>
      <c r="S2496" s="1385"/>
      <c r="T2496" s="1109"/>
    </row>
    <row r="2497" spans="14:20">
      <c r="N2497" s="1380"/>
      <c r="O2497" s="1381"/>
      <c r="P2497" s="1382"/>
      <c r="Q2497" s="1383"/>
      <c r="R2497" s="1384"/>
      <c r="S2497" s="1385"/>
      <c r="T2497" s="1109"/>
    </row>
    <row r="2498" spans="14:20">
      <c r="N2498" s="1380"/>
      <c r="O2498" s="1381"/>
      <c r="P2498" s="1382"/>
      <c r="Q2498" s="1383"/>
      <c r="R2498" s="1384"/>
      <c r="S2498" s="1385"/>
      <c r="T2498" s="1109"/>
    </row>
    <row r="2499" spans="14:20">
      <c r="N2499" s="1380"/>
      <c r="O2499" s="1381"/>
      <c r="P2499" s="1382"/>
      <c r="Q2499" s="1383"/>
      <c r="R2499" s="1384"/>
      <c r="S2499" s="1385"/>
      <c r="T2499" s="1109"/>
    </row>
    <row r="2500" spans="14:20">
      <c r="N2500" s="1380"/>
      <c r="O2500" s="1381"/>
      <c r="P2500" s="1382"/>
      <c r="Q2500" s="1383"/>
      <c r="R2500" s="1384"/>
      <c r="S2500" s="1385"/>
      <c r="T2500" s="1109"/>
    </row>
    <row r="2501" spans="14:20">
      <c r="N2501" s="1380"/>
      <c r="O2501" s="1381"/>
      <c r="P2501" s="1382"/>
      <c r="Q2501" s="1383"/>
      <c r="R2501" s="1384"/>
      <c r="S2501" s="1385"/>
      <c r="T2501" s="1109"/>
    </row>
    <row r="2502" spans="14:20">
      <c r="N2502" s="1380"/>
      <c r="O2502" s="1381"/>
      <c r="P2502" s="1382"/>
      <c r="Q2502" s="1383"/>
      <c r="R2502" s="1384"/>
      <c r="S2502" s="1385"/>
      <c r="T2502" s="1109"/>
    </row>
    <row r="2503" spans="14:20">
      <c r="N2503" s="1380"/>
      <c r="O2503" s="1381"/>
      <c r="P2503" s="1382"/>
      <c r="Q2503" s="1383"/>
      <c r="R2503" s="1384"/>
      <c r="S2503" s="1385"/>
      <c r="T2503" s="1109"/>
    </row>
    <row r="2504" spans="14:20">
      <c r="N2504" s="1380"/>
      <c r="O2504" s="1381"/>
      <c r="P2504" s="1382"/>
      <c r="Q2504" s="1383"/>
      <c r="R2504" s="1384"/>
      <c r="S2504" s="1385"/>
      <c r="T2504" s="1109"/>
    </row>
    <row r="2505" spans="14:20">
      <c r="N2505" s="1380"/>
      <c r="O2505" s="1381"/>
      <c r="P2505" s="1382"/>
      <c r="Q2505" s="1383"/>
      <c r="R2505" s="1384"/>
      <c r="S2505" s="1385"/>
      <c r="T2505" s="1109"/>
    </row>
    <row r="2506" spans="14:20">
      <c r="N2506" s="1380"/>
      <c r="O2506" s="1381"/>
      <c r="P2506" s="1382"/>
      <c r="Q2506" s="1383"/>
      <c r="R2506" s="1384"/>
      <c r="S2506" s="1385"/>
      <c r="T2506" s="1109"/>
    </row>
    <row r="2507" spans="14:20">
      <c r="N2507" s="1380"/>
      <c r="O2507" s="1381"/>
      <c r="P2507" s="1382"/>
      <c r="Q2507" s="1383"/>
      <c r="R2507" s="1384"/>
      <c r="S2507" s="1385"/>
      <c r="T2507" s="1109"/>
    </row>
    <row r="2508" spans="14:20">
      <c r="N2508" s="1380"/>
      <c r="O2508" s="1381"/>
      <c r="P2508" s="1382"/>
      <c r="Q2508" s="1383"/>
      <c r="R2508" s="1384"/>
      <c r="S2508" s="1385"/>
      <c r="T2508" s="1109"/>
    </row>
    <row r="2509" spans="14:20">
      <c r="N2509" s="1380"/>
      <c r="O2509" s="1381"/>
      <c r="P2509" s="1382"/>
      <c r="Q2509" s="1383"/>
      <c r="R2509" s="1384"/>
      <c r="S2509" s="1385"/>
      <c r="T2509" s="1109"/>
    </row>
    <row r="2510" spans="14:20">
      <c r="N2510" s="1380"/>
      <c r="O2510" s="1381"/>
      <c r="P2510" s="1382"/>
      <c r="Q2510" s="1383"/>
      <c r="R2510" s="1384"/>
      <c r="S2510" s="1385"/>
      <c r="T2510" s="1109"/>
    </row>
    <row r="2511" spans="14:20">
      <c r="N2511" s="1380"/>
      <c r="O2511" s="1381"/>
      <c r="P2511" s="1382"/>
      <c r="Q2511" s="1383"/>
      <c r="R2511" s="1384"/>
      <c r="S2511" s="1385"/>
      <c r="T2511" s="1109"/>
    </row>
    <row r="2512" spans="14:20">
      <c r="N2512" s="1380"/>
      <c r="O2512" s="1381"/>
      <c r="P2512" s="1382"/>
      <c r="Q2512" s="1383"/>
      <c r="R2512" s="1384"/>
      <c r="S2512" s="1385"/>
      <c r="T2512" s="1109"/>
    </row>
    <row r="2513" spans="14:20">
      <c r="N2513" s="1380"/>
      <c r="O2513" s="1381"/>
      <c r="P2513" s="1382"/>
      <c r="Q2513" s="1383"/>
      <c r="R2513" s="1384"/>
      <c r="S2513" s="1385"/>
      <c r="T2513" s="1109"/>
    </row>
    <row r="2514" spans="14:20">
      <c r="N2514" s="1380"/>
      <c r="O2514" s="1381"/>
      <c r="P2514" s="1382"/>
      <c r="Q2514" s="1383"/>
      <c r="R2514" s="1384"/>
      <c r="S2514" s="1385"/>
      <c r="T2514" s="1109"/>
    </row>
    <row r="2515" spans="14:20">
      <c r="N2515" s="1380"/>
      <c r="O2515" s="1381"/>
      <c r="P2515" s="1382"/>
      <c r="Q2515" s="1383"/>
      <c r="R2515" s="1384"/>
      <c r="S2515" s="1385"/>
      <c r="T2515" s="1109"/>
    </row>
    <row r="2516" spans="14:20">
      <c r="N2516" s="1380"/>
      <c r="O2516" s="1381"/>
      <c r="P2516" s="1382"/>
      <c r="Q2516" s="1383"/>
      <c r="R2516" s="1384"/>
      <c r="S2516" s="1385"/>
      <c r="T2516" s="1109"/>
    </row>
    <row r="2517" spans="14:20">
      <c r="N2517" s="1380"/>
      <c r="O2517" s="1381"/>
      <c r="P2517" s="1382"/>
      <c r="Q2517" s="1383"/>
      <c r="R2517" s="1384"/>
      <c r="S2517" s="1385"/>
      <c r="T2517" s="1109"/>
    </row>
    <row r="2518" spans="14:20">
      <c r="N2518" s="1380"/>
      <c r="O2518" s="1381"/>
      <c r="P2518" s="1382"/>
      <c r="Q2518" s="1383"/>
      <c r="R2518" s="1384"/>
      <c r="S2518" s="1385"/>
      <c r="T2518" s="1109"/>
    </row>
    <row r="2519" spans="14:20">
      <c r="N2519" s="1380"/>
      <c r="O2519" s="1381"/>
      <c r="P2519" s="1382"/>
      <c r="Q2519" s="1383"/>
      <c r="R2519" s="1384"/>
      <c r="S2519" s="1385"/>
      <c r="T2519" s="1109"/>
    </row>
    <row r="2520" spans="14:20">
      <c r="N2520" s="1380"/>
      <c r="O2520" s="1381"/>
      <c r="P2520" s="1382"/>
      <c r="Q2520" s="1383"/>
      <c r="R2520" s="1384"/>
      <c r="S2520" s="1385"/>
      <c r="T2520" s="1109"/>
    </row>
    <row r="2521" spans="14:20">
      <c r="N2521" s="1380"/>
      <c r="O2521" s="1381"/>
      <c r="P2521" s="1382"/>
      <c r="Q2521" s="1383"/>
      <c r="R2521" s="1384"/>
      <c r="S2521" s="1385"/>
      <c r="T2521" s="1109"/>
    </row>
    <row r="2522" spans="14:20">
      <c r="N2522" s="1380"/>
      <c r="O2522" s="1381"/>
      <c r="P2522" s="1382"/>
      <c r="Q2522" s="1383"/>
      <c r="R2522" s="1384"/>
      <c r="S2522" s="1385"/>
      <c r="T2522" s="1109"/>
    </row>
    <row r="2523" spans="14:20">
      <c r="N2523" s="1380"/>
      <c r="O2523" s="1381"/>
      <c r="P2523" s="1382"/>
      <c r="Q2523" s="1383"/>
      <c r="R2523" s="1384"/>
      <c r="S2523" s="1385"/>
      <c r="T2523" s="1109"/>
    </row>
    <row r="2524" spans="14:20">
      <c r="N2524" s="1380"/>
      <c r="O2524" s="1381"/>
      <c r="P2524" s="1382"/>
      <c r="Q2524" s="1383"/>
      <c r="R2524" s="1384"/>
      <c r="S2524" s="1385"/>
      <c r="T2524" s="1109"/>
    </row>
    <row r="2525" spans="14:20">
      <c r="N2525" s="1380"/>
      <c r="O2525" s="1381"/>
      <c r="P2525" s="1382"/>
      <c r="Q2525" s="1383"/>
      <c r="R2525" s="1384"/>
      <c r="S2525" s="1385"/>
      <c r="T2525" s="1109"/>
    </row>
    <row r="2526" spans="14:20">
      <c r="N2526" s="1380"/>
      <c r="O2526" s="1381"/>
      <c r="P2526" s="1382"/>
      <c r="Q2526" s="1383"/>
      <c r="R2526" s="1384"/>
      <c r="S2526" s="1385"/>
      <c r="T2526" s="1109"/>
    </row>
    <row r="2527" spans="14:20">
      <c r="N2527" s="1380"/>
      <c r="O2527" s="1381"/>
      <c r="P2527" s="1382"/>
      <c r="Q2527" s="1383"/>
      <c r="R2527" s="1384"/>
      <c r="S2527" s="1385"/>
      <c r="T2527" s="1109"/>
    </row>
    <row r="2528" spans="14:20">
      <c r="N2528" s="1380"/>
      <c r="O2528" s="1381"/>
      <c r="P2528" s="1382"/>
      <c r="Q2528" s="1383"/>
      <c r="R2528" s="1384"/>
      <c r="S2528" s="1385"/>
      <c r="T2528" s="1109"/>
    </row>
    <row r="2529" spans="14:20">
      <c r="N2529" s="1380"/>
      <c r="O2529" s="1381"/>
      <c r="P2529" s="1382"/>
      <c r="Q2529" s="1383"/>
      <c r="R2529" s="1384"/>
      <c r="S2529" s="1385"/>
      <c r="T2529" s="1109"/>
    </row>
    <row r="2530" spans="14:20">
      <c r="N2530" s="1380"/>
      <c r="O2530" s="1381"/>
      <c r="P2530" s="1382"/>
      <c r="Q2530" s="1383"/>
      <c r="R2530" s="1384"/>
      <c r="S2530" s="1385"/>
      <c r="T2530" s="1109"/>
    </row>
    <row r="2531" spans="14:20">
      <c r="N2531" s="1380"/>
      <c r="O2531" s="1381"/>
      <c r="P2531" s="1382"/>
      <c r="Q2531" s="1383"/>
      <c r="R2531" s="1384"/>
      <c r="S2531" s="1385"/>
      <c r="T2531" s="1109"/>
    </row>
    <row r="2532" spans="14:20">
      <c r="N2532" s="1380"/>
      <c r="O2532" s="1381"/>
      <c r="P2532" s="1382"/>
      <c r="Q2532" s="1383"/>
      <c r="R2532" s="1384"/>
      <c r="S2532" s="1385"/>
      <c r="T2532" s="1109"/>
    </row>
    <row r="2533" spans="14:20">
      <c r="N2533" s="1380"/>
      <c r="O2533" s="1381"/>
      <c r="P2533" s="1382"/>
      <c r="Q2533" s="1383"/>
      <c r="R2533" s="1384"/>
      <c r="S2533" s="1385"/>
      <c r="T2533" s="1109"/>
    </row>
    <row r="2534" spans="14:20">
      <c r="N2534" s="1380"/>
      <c r="O2534" s="1381"/>
      <c r="P2534" s="1382"/>
      <c r="Q2534" s="1383"/>
      <c r="R2534" s="1384"/>
      <c r="S2534" s="1385"/>
      <c r="T2534" s="1109"/>
    </row>
    <row r="2535" spans="14:20">
      <c r="N2535" s="1380"/>
      <c r="O2535" s="1381"/>
      <c r="P2535" s="1382"/>
      <c r="Q2535" s="1383"/>
      <c r="R2535" s="1384"/>
      <c r="S2535" s="1385"/>
      <c r="T2535" s="1109"/>
    </row>
    <row r="2536" spans="14:20">
      <c r="N2536" s="1380"/>
      <c r="O2536" s="1381"/>
      <c r="P2536" s="1382"/>
      <c r="Q2536" s="1383"/>
      <c r="R2536" s="1384"/>
      <c r="S2536" s="1385"/>
      <c r="T2536" s="1109"/>
    </row>
    <row r="2537" spans="14:20">
      <c r="N2537" s="1380"/>
      <c r="O2537" s="1381"/>
      <c r="P2537" s="1382"/>
      <c r="Q2537" s="1383"/>
      <c r="R2537" s="1384"/>
      <c r="S2537" s="1385"/>
      <c r="T2537" s="1109"/>
    </row>
    <row r="2538" spans="14:20">
      <c r="N2538" s="1380"/>
      <c r="O2538" s="1381"/>
      <c r="P2538" s="1382"/>
      <c r="Q2538" s="1383"/>
      <c r="R2538" s="1384"/>
      <c r="S2538" s="1385"/>
      <c r="T2538" s="1109"/>
    </row>
    <row r="2539" spans="14:20">
      <c r="N2539" s="1380"/>
      <c r="O2539" s="1381"/>
      <c r="P2539" s="1382"/>
      <c r="Q2539" s="1383"/>
      <c r="R2539" s="1384"/>
      <c r="S2539" s="1385"/>
      <c r="T2539" s="1109"/>
    </row>
    <row r="2540" spans="14:20">
      <c r="N2540" s="1380"/>
      <c r="O2540" s="1381"/>
      <c r="P2540" s="1382"/>
      <c r="Q2540" s="1383"/>
      <c r="R2540" s="1384"/>
      <c r="S2540" s="1385"/>
      <c r="T2540" s="1109"/>
    </row>
    <row r="2541" spans="14:20">
      <c r="N2541" s="1380"/>
      <c r="O2541" s="1381"/>
      <c r="P2541" s="1382"/>
      <c r="Q2541" s="1383"/>
      <c r="R2541" s="1384"/>
      <c r="S2541" s="1385"/>
      <c r="T2541" s="1109"/>
    </row>
    <row r="2542" spans="14:20">
      <c r="N2542" s="1380"/>
      <c r="O2542" s="1381"/>
      <c r="P2542" s="1382"/>
      <c r="Q2542" s="1383"/>
      <c r="R2542" s="1384"/>
      <c r="S2542" s="1385"/>
      <c r="T2542" s="1109"/>
    </row>
    <row r="2543" spans="14:20">
      <c r="N2543" s="1380"/>
      <c r="O2543" s="1381"/>
      <c r="P2543" s="1382"/>
      <c r="Q2543" s="1383"/>
      <c r="R2543" s="1384"/>
      <c r="S2543" s="1385"/>
      <c r="T2543" s="1109"/>
    </row>
    <row r="2544" spans="14:20">
      <c r="N2544" s="1380"/>
      <c r="O2544" s="1381"/>
      <c r="P2544" s="1382"/>
      <c r="Q2544" s="1383"/>
      <c r="R2544" s="1384"/>
      <c r="S2544" s="1385"/>
      <c r="T2544" s="1109"/>
    </row>
    <row r="2545" spans="14:20">
      <c r="N2545" s="1380"/>
      <c r="O2545" s="1381"/>
      <c r="P2545" s="1382"/>
      <c r="Q2545" s="1383"/>
      <c r="R2545" s="1384"/>
      <c r="S2545" s="1385"/>
      <c r="T2545" s="1109"/>
    </row>
    <row r="2546" spans="14:20">
      <c r="N2546" s="1380"/>
      <c r="O2546" s="1381"/>
      <c r="P2546" s="1382"/>
      <c r="Q2546" s="1383"/>
      <c r="R2546" s="1384"/>
      <c r="S2546" s="1385"/>
      <c r="T2546" s="1109"/>
    </row>
    <row r="2547" spans="14:20">
      <c r="N2547" s="1380"/>
      <c r="O2547" s="1381"/>
      <c r="P2547" s="1382"/>
      <c r="Q2547" s="1383"/>
      <c r="R2547" s="1384"/>
      <c r="S2547" s="1385"/>
      <c r="T2547" s="1109"/>
    </row>
    <row r="2548" spans="14:20">
      <c r="N2548" s="1380"/>
      <c r="O2548" s="1381"/>
      <c r="P2548" s="1382"/>
      <c r="Q2548" s="1383"/>
      <c r="R2548" s="1384"/>
      <c r="S2548" s="1385"/>
      <c r="T2548" s="1109"/>
    </row>
    <row r="2549" spans="14:20">
      <c r="N2549" s="1380"/>
      <c r="O2549" s="1381"/>
      <c r="P2549" s="1382"/>
      <c r="Q2549" s="1383"/>
      <c r="R2549" s="1384"/>
      <c r="S2549" s="1385"/>
      <c r="T2549" s="1109"/>
    </row>
    <row r="2550" spans="14:20">
      <c r="N2550" s="1380"/>
      <c r="O2550" s="1381"/>
      <c r="P2550" s="1382"/>
      <c r="Q2550" s="1383"/>
      <c r="R2550" s="1384"/>
      <c r="S2550" s="1385"/>
      <c r="T2550" s="1109"/>
    </row>
    <row r="2551" spans="14:20">
      <c r="N2551" s="1380"/>
      <c r="O2551" s="1381"/>
      <c r="P2551" s="1382"/>
      <c r="Q2551" s="1383"/>
      <c r="R2551" s="1384"/>
      <c r="S2551" s="1385"/>
      <c r="T2551" s="1109"/>
    </row>
    <row r="2552" spans="14:20">
      <c r="N2552" s="1380"/>
      <c r="O2552" s="1381"/>
      <c r="P2552" s="1382"/>
      <c r="Q2552" s="1383"/>
      <c r="R2552" s="1384"/>
      <c r="S2552" s="1385"/>
      <c r="T2552" s="1109"/>
    </row>
    <row r="2553" spans="14:20">
      <c r="N2553" s="1380"/>
      <c r="O2553" s="1381"/>
      <c r="P2553" s="1382"/>
      <c r="Q2553" s="1383"/>
      <c r="R2553" s="1384"/>
      <c r="S2553" s="1385"/>
      <c r="T2553" s="1109"/>
    </row>
    <row r="2554" spans="14:20">
      <c r="N2554" s="1380"/>
      <c r="O2554" s="1381"/>
      <c r="P2554" s="1382"/>
      <c r="Q2554" s="1383"/>
      <c r="R2554" s="1384"/>
      <c r="S2554" s="1385"/>
      <c r="T2554" s="1109"/>
    </row>
    <row r="2555" spans="14:20">
      <c r="N2555" s="1380"/>
      <c r="O2555" s="1381"/>
      <c r="P2555" s="1382"/>
      <c r="Q2555" s="1383"/>
      <c r="R2555" s="1384"/>
      <c r="S2555" s="1385"/>
      <c r="T2555" s="1109"/>
    </row>
    <row r="2556" spans="14:20">
      <c r="N2556" s="1380"/>
      <c r="O2556" s="1381"/>
      <c r="P2556" s="1382"/>
      <c r="Q2556" s="1383"/>
      <c r="R2556" s="1384"/>
      <c r="S2556" s="1385"/>
      <c r="T2556" s="1109"/>
    </row>
    <row r="2557" spans="14:20">
      <c r="N2557" s="1380"/>
      <c r="O2557" s="1381"/>
      <c r="P2557" s="1382"/>
      <c r="Q2557" s="1383"/>
      <c r="R2557" s="1384"/>
      <c r="S2557" s="1385"/>
      <c r="T2557" s="1109"/>
    </row>
    <row r="2558" spans="14:20">
      <c r="N2558" s="1380"/>
      <c r="O2558" s="1381"/>
      <c r="P2558" s="1382"/>
      <c r="Q2558" s="1383"/>
      <c r="R2558" s="1384"/>
      <c r="S2558" s="1385"/>
      <c r="T2558" s="1109"/>
    </row>
    <row r="2559" spans="14:20">
      <c r="N2559" s="1380"/>
      <c r="O2559" s="1381"/>
      <c r="P2559" s="1382"/>
      <c r="Q2559" s="1383"/>
      <c r="R2559" s="1384"/>
      <c r="S2559" s="1385"/>
      <c r="T2559" s="1109"/>
    </row>
    <row r="2560" spans="14:20">
      <c r="N2560" s="1380"/>
      <c r="O2560" s="1381"/>
      <c r="P2560" s="1382"/>
      <c r="Q2560" s="1383"/>
      <c r="R2560" s="1384"/>
      <c r="S2560" s="1385"/>
      <c r="T2560" s="1109"/>
    </row>
    <row r="2561" spans="14:20">
      <c r="N2561" s="1380"/>
      <c r="O2561" s="1381"/>
      <c r="P2561" s="1382"/>
      <c r="Q2561" s="1383"/>
      <c r="R2561" s="1384"/>
      <c r="S2561" s="1385"/>
      <c r="T2561" s="1109"/>
    </row>
    <row r="2562" spans="14:20">
      <c r="N2562" s="1380"/>
      <c r="O2562" s="1381"/>
      <c r="P2562" s="1382"/>
      <c r="Q2562" s="1383"/>
      <c r="R2562" s="1384"/>
      <c r="S2562" s="1385"/>
      <c r="T2562" s="1109"/>
    </row>
    <row r="2563" spans="14:20">
      <c r="N2563" s="1380"/>
      <c r="O2563" s="1381"/>
      <c r="P2563" s="1382"/>
      <c r="Q2563" s="1383"/>
      <c r="R2563" s="1384"/>
      <c r="S2563" s="1385"/>
      <c r="T2563" s="1109"/>
    </row>
    <row r="2564" spans="14:20">
      <c r="N2564" s="1380"/>
      <c r="O2564" s="1381"/>
      <c r="P2564" s="1382"/>
      <c r="Q2564" s="1383"/>
      <c r="R2564" s="1384"/>
      <c r="S2564" s="1385"/>
      <c r="T2564" s="1109"/>
    </row>
    <row r="2565" spans="14:20">
      <c r="N2565" s="1380"/>
      <c r="O2565" s="1381"/>
      <c r="P2565" s="1382"/>
      <c r="Q2565" s="1383"/>
      <c r="R2565" s="1384"/>
      <c r="S2565" s="1385"/>
      <c r="T2565" s="1109"/>
    </row>
    <row r="2566" spans="14:20">
      <c r="N2566" s="1380"/>
      <c r="O2566" s="1381"/>
      <c r="P2566" s="1382"/>
      <c r="Q2566" s="1383"/>
      <c r="R2566" s="1384"/>
      <c r="S2566" s="1385"/>
      <c r="T2566" s="1109"/>
    </row>
    <row r="2567" spans="14:20">
      <c r="N2567" s="1380"/>
      <c r="O2567" s="1381"/>
      <c r="P2567" s="1382"/>
      <c r="Q2567" s="1383"/>
      <c r="R2567" s="1384"/>
      <c r="S2567" s="1385"/>
      <c r="T2567" s="1109"/>
    </row>
    <row r="2568" spans="14:20">
      <c r="N2568" s="1380"/>
      <c r="O2568" s="1381"/>
      <c r="P2568" s="1382"/>
      <c r="Q2568" s="1383"/>
      <c r="R2568" s="1384"/>
      <c r="S2568" s="1385"/>
      <c r="T2568" s="1109"/>
    </row>
    <row r="2569" spans="14:20">
      <c r="N2569" s="1380"/>
      <c r="O2569" s="1381"/>
      <c r="P2569" s="1382"/>
      <c r="Q2569" s="1383"/>
      <c r="R2569" s="1384"/>
      <c r="S2569" s="1385"/>
      <c r="T2569" s="1109"/>
    </row>
    <row r="2570" spans="14:20">
      <c r="N2570" s="1380"/>
      <c r="O2570" s="1381"/>
      <c r="P2570" s="1382"/>
      <c r="Q2570" s="1383"/>
      <c r="R2570" s="1384"/>
      <c r="S2570" s="1385"/>
      <c r="T2570" s="1109"/>
    </row>
    <row r="2571" spans="14:20">
      <c r="N2571" s="1380"/>
      <c r="O2571" s="1381"/>
      <c r="P2571" s="1382"/>
      <c r="Q2571" s="1383"/>
      <c r="R2571" s="1384"/>
      <c r="S2571" s="1385"/>
      <c r="T2571" s="1109"/>
    </row>
    <row r="2572" spans="14:20">
      <c r="N2572" s="1380"/>
      <c r="O2572" s="1381"/>
      <c r="P2572" s="1382"/>
      <c r="Q2572" s="1383"/>
      <c r="R2572" s="1384"/>
      <c r="S2572" s="1385"/>
      <c r="T2572" s="1109"/>
    </row>
    <row r="2573" spans="14:20">
      <c r="N2573" s="1380"/>
      <c r="O2573" s="1381"/>
      <c r="P2573" s="1382"/>
      <c r="Q2573" s="1383"/>
      <c r="R2573" s="1384"/>
      <c r="S2573" s="1385"/>
      <c r="T2573" s="1109"/>
    </row>
    <row r="2574" spans="14:20">
      <c r="N2574" s="1380"/>
      <c r="O2574" s="1381"/>
      <c r="P2574" s="1382"/>
      <c r="Q2574" s="1383"/>
      <c r="R2574" s="1384"/>
      <c r="S2574" s="1385"/>
      <c r="T2574" s="1109"/>
    </row>
    <row r="2575" spans="14:20">
      <c r="N2575" s="1380"/>
      <c r="O2575" s="1381"/>
      <c r="P2575" s="1382"/>
      <c r="Q2575" s="1383"/>
      <c r="R2575" s="1384"/>
      <c r="S2575" s="1385"/>
      <c r="T2575" s="1109"/>
    </row>
    <row r="2576" spans="14:20">
      <c r="N2576" s="1380"/>
      <c r="O2576" s="1381"/>
      <c r="P2576" s="1382"/>
      <c r="Q2576" s="1383"/>
      <c r="R2576" s="1384"/>
      <c r="S2576" s="1385"/>
      <c r="T2576" s="1109"/>
    </row>
    <row r="2577" spans="14:20">
      <c r="N2577" s="1380"/>
      <c r="O2577" s="1381"/>
      <c r="P2577" s="1382"/>
      <c r="Q2577" s="1383"/>
      <c r="R2577" s="1384"/>
      <c r="S2577" s="1385"/>
      <c r="T2577" s="1109"/>
    </row>
    <row r="2578" spans="14:20">
      <c r="N2578" s="1380"/>
      <c r="O2578" s="1381"/>
      <c r="P2578" s="1382"/>
      <c r="Q2578" s="1383"/>
      <c r="R2578" s="1384"/>
      <c r="S2578" s="1385"/>
      <c r="T2578" s="1109"/>
    </row>
    <row r="2579" spans="14:20">
      <c r="N2579" s="1380"/>
      <c r="O2579" s="1381"/>
      <c r="P2579" s="1382"/>
      <c r="Q2579" s="1383"/>
      <c r="R2579" s="1384"/>
      <c r="S2579" s="1385"/>
      <c r="T2579" s="1109"/>
    </row>
    <row r="2580" spans="14:20">
      <c r="N2580" s="1380"/>
      <c r="O2580" s="1381"/>
      <c r="P2580" s="1382"/>
      <c r="Q2580" s="1383"/>
      <c r="R2580" s="1384"/>
      <c r="S2580" s="1385"/>
      <c r="T2580" s="1109"/>
    </row>
    <row r="2581" spans="14:20">
      <c r="N2581" s="1380"/>
      <c r="O2581" s="1381"/>
      <c r="P2581" s="1382"/>
      <c r="Q2581" s="1383"/>
      <c r="R2581" s="1384"/>
      <c r="S2581" s="1385"/>
      <c r="T2581" s="1109"/>
    </row>
    <row r="2582" spans="14:20">
      <c r="N2582" s="1380"/>
      <c r="O2582" s="1381"/>
      <c r="P2582" s="1382"/>
      <c r="Q2582" s="1383"/>
      <c r="R2582" s="1384"/>
      <c r="S2582" s="1385"/>
      <c r="T2582" s="1109"/>
    </row>
    <row r="2583" spans="14:20">
      <c r="N2583" s="1380"/>
      <c r="O2583" s="1381"/>
      <c r="P2583" s="1382"/>
      <c r="Q2583" s="1383"/>
      <c r="R2583" s="1384"/>
      <c r="S2583" s="1385"/>
      <c r="T2583" s="1109"/>
    </row>
    <row r="2584" spans="14:20">
      <c r="N2584" s="1380"/>
      <c r="O2584" s="1381"/>
      <c r="P2584" s="1382"/>
      <c r="Q2584" s="1383"/>
      <c r="R2584" s="1384"/>
      <c r="S2584" s="1385"/>
      <c r="T2584" s="1109"/>
    </row>
    <row r="2585" spans="14:20">
      <c r="N2585" s="1380"/>
      <c r="O2585" s="1381"/>
      <c r="P2585" s="1382"/>
      <c r="Q2585" s="1383"/>
      <c r="R2585" s="1384"/>
      <c r="S2585" s="1385"/>
      <c r="T2585" s="1109"/>
    </row>
    <row r="2586" spans="14:20">
      <c r="N2586" s="1380"/>
      <c r="O2586" s="1381"/>
      <c r="P2586" s="1382"/>
      <c r="Q2586" s="1383"/>
      <c r="R2586" s="1384"/>
      <c r="S2586" s="1385"/>
      <c r="T2586" s="1109"/>
    </row>
    <row r="2587" spans="14:20">
      <c r="N2587" s="1380"/>
      <c r="O2587" s="1381"/>
      <c r="P2587" s="1382"/>
      <c r="Q2587" s="1383"/>
      <c r="R2587" s="1384"/>
      <c r="S2587" s="1385"/>
      <c r="T2587" s="1109"/>
    </row>
    <row r="2588" spans="14:20">
      <c r="N2588" s="1380"/>
      <c r="O2588" s="1381"/>
      <c r="P2588" s="1382"/>
      <c r="Q2588" s="1383"/>
      <c r="R2588" s="1384"/>
      <c r="S2588" s="1385"/>
      <c r="T2588" s="1109"/>
    </row>
    <row r="2589" spans="14:20">
      <c r="N2589" s="1380"/>
      <c r="O2589" s="1381"/>
      <c r="P2589" s="1382"/>
      <c r="Q2589" s="1383"/>
      <c r="R2589" s="1384"/>
      <c r="S2589" s="1385"/>
      <c r="T2589" s="1109"/>
    </row>
    <row r="2590" spans="14:20">
      <c r="N2590" s="1380"/>
      <c r="O2590" s="1381"/>
      <c r="P2590" s="1382"/>
      <c r="Q2590" s="1383"/>
      <c r="R2590" s="1384"/>
      <c r="S2590" s="1385"/>
      <c r="T2590" s="1109"/>
    </row>
    <row r="2591" spans="14:20">
      <c r="N2591" s="1380"/>
      <c r="O2591" s="1381"/>
      <c r="P2591" s="1382"/>
      <c r="Q2591" s="1383"/>
      <c r="R2591" s="1384"/>
      <c r="S2591" s="1385"/>
      <c r="T2591" s="1109"/>
    </row>
    <row r="2592" spans="14:20">
      <c r="N2592" s="1380"/>
      <c r="O2592" s="1381"/>
      <c r="P2592" s="1382"/>
      <c r="Q2592" s="1383"/>
      <c r="R2592" s="1384"/>
      <c r="S2592" s="1385"/>
      <c r="T2592" s="1109"/>
    </row>
    <row r="2593" spans="14:20">
      <c r="N2593" s="1380"/>
      <c r="O2593" s="1381"/>
      <c r="P2593" s="1382"/>
      <c r="Q2593" s="1383"/>
      <c r="R2593" s="1384"/>
      <c r="S2593" s="1385"/>
      <c r="T2593" s="1109"/>
    </row>
    <row r="2594" spans="14:20">
      <c r="N2594" s="1380"/>
      <c r="O2594" s="1381"/>
      <c r="P2594" s="1382"/>
      <c r="Q2594" s="1383"/>
      <c r="R2594" s="1384"/>
      <c r="S2594" s="1385"/>
      <c r="T2594" s="1109"/>
    </row>
    <row r="2595" spans="14:20">
      <c r="N2595" s="1380"/>
      <c r="O2595" s="1381"/>
      <c r="P2595" s="1382"/>
      <c r="Q2595" s="1383"/>
      <c r="R2595" s="1384"/>
      <c r="S2595" s="1385"/>
      <c r="T2595" s="1109"/>
    </row>
    <row r="2596" spans="14:20">
      <c r="N2596" s="1380"/>
      <c r="O2596" s="1381"/>
      <c r="P2596" s="1382"/>
      <c r="Q2596" s="1383"/>
      <c r="R2596" s="1384"/>
      <c r="S2596" s="1385"/>
      <c r="T2596" s="1109"/>
    </row>
    <row r="2597" spans="14:20">
      <c r="N2597" s="1380"/>
      <c r="O2597" s="1381"/>
      <c r="P2597" s="1382"/>
      <c r="Q2597" s="1383"/>
      <c r="R2597" s="1384"/>
      <c r="S2597" s="1385"/>
      <c r="T2597" s="1109"/>
    </row>
    <row r="2598" spans="14:20">
      <c r="N2598" s="1380"/>
      <c r="O2598" s="1381"/>
      <c r="P2598" s="1382"/>
      <c r="Q2598" s="1383"/>
      <c r="R2598" s="1384"/>
      <c r="S2598" s="1385"/>
      <c r="T2598" s="1109"/>
    </row>
    <row r="2599" spans="14:20">
      <c r="N2599" s="1380"/>
      <c r="O2599" s="1381"/>
      <c r="P2599" s="1382"/>
      <c r="Q2599" s="1383"/>
      <c r="R2599" s="1384"/>
      <c r="S2599" s="1385"/>
      <c r="T2599" s="1109"/>
    </row>
    <row r="2600" spans="14:20">
      <c r="N2600" s="1380"/>
      <c r="O2600" s="1381"/>
      <c r="P2600" s="1382"/>
      <c r="Q2600" s="1383"/>
      <c r="R2600" s="1384"/>
      <c r="S2600" s="1385"/>
      <c r="T2600" s="1109"/>
    </row>
    <row r="2601" spans="14:20">
      <c r="N2601" s="1380"/>
      <c r="O2601" s="1381"/>
      <c r="P2601" s="1382"/>
      <c r="Q2601" s="1383"/>
      <c r="R2601" s="1384"/>
      <c r="S2601" s="1385"/>
      <c r="T2601" s="1109"/>
    </row>
    <row r="2602" spans="14:20">
      <c r="N2602" s="1380"/>
      <c r="O2602" s="1381"/>
      <c r="P2602" s="1382"/>
      <c r="Q2602" s="1383"/>
      <c r="R2602" s="1384"/>
      <c r="S2602" s="1385"/>
      <c r="T2602" s="1109"/>
    </row>
    <row r="2603" spans="14:20">
      <c r="N2603" s="1380"/>
      <c r="O2603" s="1381"/>
      <c r="P2603" s="1382"/>
      <c r="Q2603" s="1383"/>
      <c r="R2603" s="1384"/>
      <c r="S2603" s="1385"/>
      <c r="T2603" s="1109"/>
    </row>
    <row r="2604" spans="14:20">
      <c r="N2604" s="1380"/>
      <c r="O2604" s="1381"/>
      <c r="P2604" s="1382"/>
      <c r="Q2604" s="1383"/>
      <c r="R2604" s="1384"/>
      <c r="S2604" s="1385"/>
      <c r="T2604" s="1109"/>
    </row>
    <row r="2605" spans="14:20">
      <c r="N2605" s="1380"/>
      <c r="O2605" s="1381"/>
      <c r="P2605" s="1382"/>
      <c r="Q2605" s="1383"/>
      <c r="R2605" s="1384"/>
      <c r="S2605" s="1385"/>
      <c r="T2605" s="1109"/>
    </row>
    <row r="2606" spans="14:20">
      <c r="N2606" s="1380"/>
      <c r="O2606" s="1381"/>
      <c r="P2606" s="1382"/>
      <c r="Q2606" s="1383"/>
      <c r="R2606" s="1384"/>
      <c r="S2606" s="1385"/>
      <c r="T2606" s="1109"/>
    </row>
    <row r="2607" spans="14:20">
      <c r="N2607" s="1380"/>
      <c r="O2607" s="1381"/>
      <c r="P2607" s="1382"/>
      <c r="Q2607" s="1383"/>
      <c r="R2607" s="1384"/>
      <c r="S2607" s="1385"/>
      <c r="T2607" s="1109"/>
    </row>
    <row r="2608" spans="14:20">
      <c r="N2608" s="1380"/>
      <c r="O2608" s="1381"/>
      <c r="P2608" s="1382"/>
      <c r="Q2608" s="1383"/>
      <c r="R2608" s="1384"/>
      <c r="S2608" s="1385"/>
      <c r="T2608" s="1109"/>
    </row>
    <row r="2609" spans="14:20">
      <c r="N2609" s="1380"/>
      <c r="O2609" s="1381"/>
      <c r="P2609" s="1382"/>
      <c r="Q2609" s="1383"/>
      <c r="R2609" s="1384"/>
      <c r="S2609" s="1385"/>
      <c r="T2609" s="1109"/>
    </row>
    <row r="2610" spans="14:20">
      <c r="N2610" s="1380"/>
      <c r="O2610" s="1381"/>
      <c r="P2610" s="1382"/>
      <c r="Q2610" s="1383"/>
      <c r="R2610" s="1384"/>
      <c r="S2610" s="1385"/>
      <c r="T2610" s="1109"/>
    </row>
    <row r="2611" spans="14:20">
      <c r="N2611" s="1380"/>
      <c r="O2611" s="1381"/>
      <c r="P2611" s="1382"/>
      <c r="Q2611" s="1383"/>
      <c r="R2611" s="1384"/>
      <c r="S2611" s="1385"/>
      <c r="T2611" s="1109"/>
    </row>
    <row r="2612" spans="14:20">
      <c r="N2612" s="1380"/>
      <c r="O2612" s="1381"/>
      <c r="P2612" s="1382"/>
      <c r="Q2612" s="1383"/>
      <c r="R2612" s="1384"/>
      <c r="S2612" s="1385"/>
      <c r="T2612" s="1109"/>
    </row>
    <row r="2613" spans="14:20">
      <c r="N2613" s="1380"/>
      <c r="O2613" s="1381"/>
      <c r="P2613" s="1382"/>
      <c r="Q2613" s="1383"/>
      <c r="R2613" s="1384"/>
      <c r="S2613" s="1385"/>
      <c r="T2613" s="1109"/>
    </row>
    <row r="2614" spans="14:20">
      <c r="N2614" s="1380"/>
      <c r="O2614" s="1381"/>
      <c r="P2614" s="1382"/>
      <c r="Q2614" s="1383"/>
      <c r="R2614" s="1384"/>
      <c r="S2614" s="1385"/>
      <c r="T2614" s="1109"/>
    </row>
    <row r="2615" spans="14:20">
      <c r="N2615" s="1380"/>
      <c r="O2615" s="1381"/>
      <c r="P2615" s="1382"/>
      <c r="Q2615" s="1383"/>
      <c r="R2615" s="1384"/>
      <c r="S2615" s="1385"/>
      <c r="T2615" s="1109"/>
    </row>
    <row r="2616" spans="14:20">
      <c r="N2616" s="1380"/>
      <c r="O2616" s="1381"/>
      <c r="P2616" s="1382"/>
      <c r="Q2616" s="1383"/>
      <c r="R2616" s="1384"/>
      <c r="S2616" s="1385"/>
      <c r="T2616" s="1109"/>
    </row>
    <row r="2617" spans="14:20">
      <c r="N2617" s="1380"/>
      <c r="O2617" s="1381"/>
      <c r="P2617" s="1382"/>
      <c r="Q2617" s="1383"/>
      <c r="R2617" s="1384"/>
      <c r="S2617" s="1385"/>
      <c r="T2617" s="1109"/>
    </row>
    <row r="2618" spans="14:20">
      <c r="N2618" s="1380"/>
      <c r="O2618" s="1381"/>
      <c r="P2618" s="1382"/>
      <c r="Q2618" s="1383"/>
      <c r="R2618" s="1384"/>
      <c r="S2618" s="1385"/>
      <c r="T2618" s="1109"/>
    </row>
    <row r="2619" spans="14:20">
      <c r="N2619" s="1380"/>
      <c r="O2619" s="1381"/>
      <c r="P2619" s="1382"/>
      <c r="Q2619" s="1383"/>
      <c r="R2619" s="1384"/>
      <c r="S2619" s="1385"/>
      <c r="T2619" s="1109"/>
    </row>
    <row r="2620" spans="14:20">
      <c r="N2620" s="1380"/>
      <c r="O2620" s="1381"/>
      <c r="P2620" s="1382"/>
      <c r="Q2620" s="1383"/>
      <c r="R2620" s="1384"/>
      <c r="S2620" s="1385"/>
      <c r="T2620" s="1109"/>
    </row>
    <row r="2621" spans="14:20">
      <c r="N2621" s="1380"/>
      <c r="O2621" s="1381"/>
      <c r="P2621" s="1382"/>
      <c r="Q2621" s="1383"/>
      <c r="R2621" s="1384"/>
      <c r="S2621" s="1385"/>
      <c r="T2621" s="1109"/>
    </row>
    <row r="2622" spans="14:20">
      <c r="N2622" s="1380"/>
      <c r="O2622" s="1381"/>
      <c r="P2622" s="1382"/>
      <c r="Q2622" s="1383"/>
      <c r="R2622" s="1384"/>
      <c r="S2622" s="1385"/>
      <c r="T2622" s="1109"/>
    </row>
    <row r="2623" spans="14:20">
      <c r="N2623" s="1380"/>
      <c r="O2623" s="1381"/>
      <c r="P2623" s="1382"/>
      <c r="Q2623" s="1383"/>
      <c r="R2623" s="1384"/>
      <c r="S2623" s="1385"/>
      <c r="T2623" s="1109"/>
    </row>
    <row r="2624" spans="14:20">
      <c r="N2624" s="1380"/>
      <c r="O2624" s="1381"/>
      <c r="P2624" s="1382"/>
      <c r="Q2624" s="1383"/>
      <c r="R2624" s="1384"/>
      <c r="S2624" s="1385"/>
      <c r="T2624" s="1109"/>
    </row>
    <row r="2625" spans="14:20">
      <c r="N2625" s="1380"/>
      <c r="O2625" s="1381"/>
      <c r="P2625" s="1382"/>
      <c r="Q2625" s="1383"/>
      <c r="R2625" s="1384"/>
      <c r="S2625" s="1385"/>
      <c r="T2625" s="1109"/>
    </row>
    <row r="2626" spans="14:20">
      <c r="N2626" s="1380"/>
      <c r="O2626" s="1381"/>
      <c r="P2626" s="1382"/>
      <c r="Q2626" s="1383"/>
      <c r="R2626" s="1384"/>
      <c r="S2626" s="1385"/>
      <c r="T2626" s="1109"/>
    </row>
    <row r="2627" spans="14:20">
      <c r="N2627" s="1380"/>
      <c r="O2627" s="1381"/>
      <c r="P2627" s="1382"/>
      <c r="Q2627" s="1383"/>
      <c r="R2627" s="1384"/>
      <c r="S2627" s="1385"/>
      <c r="T2627" s="1109"/>
    </row>
    <row r="2628" spans="14:20">
      <c r="N2628" s="1380"/>
      <c r="O2628" s="1381"/>
      <c r="P2628" s="1382"/>
      <c r="Q2628" s="1383"/>
      <c r="R2628" s="1384"/>
      <c r="S2628" s="1385"/>
      <c r="T2628" s="1109"/>
    </row>
    <row r="2629" spans="14:20">
      <c r="N2629" s="1380"/>
      <c r="O2629" s="1381"/>
      <c r="P2629" s="1382"/>
      <c r="Q2629" s="1383"/>
      <c r="R2629" s="1384"/>
      <c r="S2629" s="1385"/>
      <c r="T2629" s="1109"/>
    </row>
    <row r="2630" spans="14:20">
      <c r="N2630" s="1380"/>
      <c r="O2630" s="1381"/>
      <c r="P2630" s="1382"/>
      <c r="Q2630" s="1383"/>
      <c r="R2630" s="1384"/>
      <c r="S2630" s="1385"/>
      <c r="T2630" s="1109"/>
    </row>
    <row r="2631" spans="14:20">
      <c r="N2631" s="1380"/>
      <c r="O2631" s="1381"/>
      <c r="P2631" s="1382"/>
      <c r="Q2631" s="1383"/>
      <c r="R2631" s="1384"/>
      <c r="S2631" s="1385"/>
      <c r="T2631" s="1109"/>
    </row>
    <row r="2632" spans="14:20">
      <c r="N2632" s="1380"/>
      <c r="O2632" s="1381"/>
      <c r="P2632" s="1382"/>
      <c r="Q2632" s="1383"/>
      <c r="R2632" s="1384"/>
      <c r="S2632" s="1385"/>
      <c r="T2632" s="1109"/>
    </row>
    <row r="2633" spans="14:20">
      <c r="N2633" s="1380"/>
      <c r="O2633" s="1381"/>
      <c r="P2633" s="1382"/>
      <c r="Q2633" s="1383"/>
      <c r="R2633" s="1384"/>
      <c r="S2633" s="1385"/>
      <c r="T2633" s="1109"/>
    </row>
    <row r="2634" spans="14:20">
      <c r="N2634" s="1380"/>
      <c r="O2634" s="1381"/>
      <c r="P2634" s="1382"/>
      <c r="Q2634" s="1383"/>
      <c r="R2634" s="1384"/>
      <c r="S2634" s="1385"/>
      <c r="T2634" s="1109"/>
    </row>
    <row r="2635" spans="14:20">
      <c r="N2635" s="1380"/>
      <c r="O2635" s="1381"/>
      <c r="P2635" s="1382"/>
      <c r="Q2635" s="1383"/>
      <c r="R2635" s="1384"/>
      <c r="S2635" s="1385"/>
      <c r="T2635" s="1109"/>
    </row>
    <row r="2636" spans="14:20">
      <c r="N2636" s="1380"/>
      <c r="O2636" s="1381"/>
      <c r="P2636" s="1382"/>
      <c r="Q2636" s="1383"/>
      <c r="R2636" s="1384"/>
      <c r="S2636" s="1385"/>
      <c r="T2636" s="1109"/>
    </row>
    <row r="2637" spans="14:20">
      <c r="N2637" s="1380"/>
      <c r="O2637" s="1381"/>
      <c r="P2637" s="1382"/>
      <c r="Q2637" s="1383"/>
      <c r="R2637" s="1384"/>
      <c r="S2637" s="1385"/>
      <c r="T2637" s="1109"/>
    </row>
    <row r="2638" spans="14:20">
      <c r="N2638" s="1380"/>
      <c r="O2638" s="1381"/>
      <c r="P2638" s="1382"/>
      <c r="Q2638" s="1383"/>
      <c r="R2638" s="1384"/>
      <c r="S2638" s="1385"/>
      <c r="T2638" s="1109"/>
    </row>
    <row r="2639" spans="14:20">
      <c r="N2639" s="1380"/>
      <c r="O2639" s="1381"/>
      <c r="P2639" s="1382"/>
      <c r="Q2639" s="1383"/>
      <c r="R2639" s="1384"/>
      <c r="S2639" s="1385"/>
      <c r="T2639" s="1109"/>
    </row>
    <row r="2640" spans="14:20">
      <c r="N2640" s="1380"/>
      <c r="O2640" s="1381"/>
      <c r="P2640" s="1382"/>
      <c r="Q2640" s="1383"/>
      <c r="R2640" s="1384"/>
      <c r="S2640" s="1385"/>
      <c r="T2640" s="1109"/>
    </row>
    <row r="2641" spans="14:20">
      <c r="N2641" s="1380"/>
      <c r="O2641" s="1381"/>
      <c r="P2641" s="1382"/>
      <c r="Q2641" s="1383"/>
      <c r="R2641" s="1384"/>
      <c r="S2641" s="1385"/>
      <c r="T2641" s="1109"/>
    </row>
    <row r="2642" spans="14:20">
      <c r="N2642" s="1380"/>
      <c r="O2642" s="1381"/>
      <c r="P2642" s="1382"/>
      <c r="Q2642" s="1383"/>
      <c r="R2642" s="1384"/>
      <c r="S2642" s="1385"/>
      <c r="T2642" s="1109"/>
    </row>
    <row r="2643" spans="14:20">
      <c r="N2643" s="1380"/>
      <c r="O2643" s="1381"/>
      <c r="P2643" s="1382"/>
      <c r="Q2643" s="1383"/>
      <c r="R2643" s="1384"/>
      <c r="S2643" s="1385"/>
      <c r="T2643" s="1109"/>
    </row>
    <row r="2644" spans="14:20">
      <c r="N2644" s="1380"/>
      <c r="O2644" s="1381"/>
      <c r="P2644" s="1382"/>
      <c r="Q2644" s="1383"/>
      <c r="R2644" s="1384"/>
      <c r="S2644" s="1385"/>
      <c r="T2644" s="1109"/>
    </row>
    <row r="2645" spans="14:20">
      <c r="N2645" s="1380"/>
      <c r="O2645" s="1381"/>
      <c r="P2645" s="1382"/>
      <c r="Q2645" s="1383"/>
      <c r="R2645" s="1384"/>
      <c r="S2645" s="1385"/>
      <c r="T2645" s="1109"/>
    </row>
    <row r="2646" spans="14:20">
      <c r="N2646" s="1380"/>
      <c r="O2646" s="1381"/>
      <c r="P2646" s="1382"/>
      <c r="Q2646" s="1383"/>
      <c r="R2646" s="1384"/>
      <c r="S2646" s="1385"/>
      <c r="T2646" s="1109"/>
    </row>
    <row r="2647" spans="14:20">
      <c r="N2647" s="1380"/>
      <c r="O2647" s="1381"/>
      <c r="P2647" s="1382"/>
      <c r="Q2647" s="1383"/>
      <c r="R2647" s="1384"/>
      <c r="S2647" s="1385"/>
      <c r="T2647" s="1109"/>
    </row>
    <row r="2648" spans="14:20">
      <c r="N2648" s="1380"/>
      <c r="O2648" s="1381"/>
      <c r="P2648" s="1382"/>
      <c r="Q2648" s="1383"/>
      <c r="R2648" s="1384"/>
      <c r="S2648" s="1385"/>
      <c r="T2648" s="1109"/>
    </row>
    <row r="2649" spans="14:20">
      <c r="N2649" s="1380"/>
      <c r="O2649" s="1381"/>
      <c r="P2649" s="1382"/>
      <c r="Q2649" s="1383"/>
      <c r="R2649" s="1384"/>
      <c r="S2649" s="1385"/>
      <c r="T2649" s="1109"/>
    </row>
    <row r="2650" spans="14:20">
      <c r="N2650" s="1380"/>
      <c r="O2650" s="1381"/>
      <c r="P2650" s="1382"/>
      <c r="Q2650" s="1383"/>
      <c r="R2650" s="1384"/>
      <c r="S2650" s="1385"/>
      <c r="T2650" s="1109"/>
    </row>
    <row r="2651" spans="14:20">
      <c r="N2651" s="1380"/>
      <c r="O2651" s="1381"/>
      <c r="P2651" s="1382"/>
      <c r="Q2651" s="1383"/>
      <c r="R2651" s="1384"/>
      <c r="S2651" s="1385"/>
      <c r="T2651" s="1109"/>
    </row>
    <row r="2652" spans="14:20">
      <c r="N2652" s="1380"/>
      <c r="O2652" s="1381"/>
      <c r="P2652" s="1382"/>
      <c r="Q2652" s="1383"/>
      <c r="R2652" s="1384"/>
      <c r="S2652" s="1385"/>
      <c r="T2652" s="1109"/>
    </row>
    <row r="2653" spans="14:20">
      <c r="N2653" s="1380"/>
      <c r="O2653" s="1381"/>
      <c r="P2653" s="1382"/>
      <c r="Q2653" s="1383"/>
      <c r="R2653" s="1384"/>
      <c r="S2653" s="1385"/>
      <c r="T2653" s="1109"/>
    </row>
    <row r="2654" spans="14:20">
      <c r="N2654" s="1380"/>
      <c r="O2654" s="1381"/>
      <c r="P2654" s="1382"/>
      <c r="Q2654" s="1383"/>
      <c r="R2654" s="1384"/>
      <c r="S2654" s="1385"/>
      <c r="T2654" s="1109"/>
    </row>
    <row r="2655" spans="14:20">
      <c r="N2655" s="1380"/>
      <c r="O2655" s="1381"/>
      <c r="P2655" s="1382"/>
      <c r="Q2655" s="1383"/>
      <c r="R2655" s="1384"/>
      <c r="S2655" s="1385"/>
      <c r="T2655" s="1109"/>
    </row>
    <row r="2656" spans="14:20">
      <c r="N2656" s="1380"/>
      <c r="O2656" s="1381"/>
      <c r="P2656" s="1382"/>
      <c r="Q2656" s="1383"/>
      <c r="R2656" s="1384"/>
      <c r="S2656" s="1385"/>
      <c r="T2656" s="1109"/>
    </row>
    <row r="2657" spans="14:20">
      <c r="N2657" s="1380"/>
      <c r="O2657" s="1381"/>
      <c r="P2657" s="1382"/>
      <c r="Q2657" s="1383"/>
      <c r="R2657" s="1384"/>
      <c r="S2657" s="1385"/>
      <c r="T2657" s="1109"/>
    </row>
    <row r="2658" spans="14:20">
      <c r="N2658" s="1380"/>
      <c r="O2658" s="1381"/>
      <c r="P2658" s="1382"/>
      <c r="Q2658" s="1383"/>
      <c r="R2658" s="1384"/>
      <c r="S2658" s="1385"/>
      <c r="T2658" s="1109"/>
    </row>
    <row r="2659" spans="14:20">
      <c r="N2659" s="1380"/>
      <c r="O2659" s="1381"/>
      <c r="P2659" s="1382"/>
      <c r="Q2659" s="1383"/>
      <c r="R2659" s="1384"/>
      <c r="S2659" s="1385"/>
      <c r="T2659" s="1109"/>
    </row>
    <row r="2660" spans="14:20">
      <c r="N2660" s="1380"/>
      <c r="O2660" s="1381"/>
      <c r="P2660" s="1382"/>
      <c r="Q2660" s="1383"/>
      <c r="R2660" s="1384"/>
      <c r="S2660" s="1385"/>
      <c r="T2660" s="1109"/>
    </row>
    <row r="2661" spans="14:20">
      <c r="N2661" s="1380"/>
      <c r="O2661" s="1381"/>
      <c r="P2661" s="1382"/>
      <c r="Q2661" s="1383"/>
      <c r="R2661" s="1384"/>
      <c r="S2661" s="1385"/>
      <c r="T2661" s="1109"/>
    </row>
    <row r="2662" spans="14:20">
      <c r="N2662" s="1380"/>
      <c r="O2662" s="1381"/>
      <c r="P2662" s="1382"/>
      <c r="Q2662" s="1383"/>
      <c r="R2662" s="1384"/>
      <c r="S2662" s="1385"/>
      <c r="T2662" s="1109"/>
    </row>
    <row r="2663" spans="14:20">
      <c r="N2663" s="1380"/>
      <c r="O2663" s="1381"/>
      <c r="P2663" s="1382"/>
      <c r="Q2663" s="1383"/>
      <c r="R2663" s="1384"/>
      <c r="S2663" s="1385"/>
      <c r="T2663" s="1109"/>
    </row>
    <row r="2664" spans="14:20">
      <c r="N2664" s="1380"/>
      <c r="O2664" s="1381"/>
      <c r="P2664" s="1382"/>
      <c r="Q2664" s="1383"/>
      <c r="R2664" s="1384"/>
      <c r="S2664" s="1385"/>
      <c r="T2664" s="1109"/>
    </row>
    <row r="2665" spans="14:20">
      <c r="N2665" s="1380"/>
      <c r="O2665" s="1381"/>
      <c r="P2665" s="1382"/>
      <c r="Q2665" s="1383"/>
      <c r="R2665" s="1384"/>
      <c r="S2665" s="1385"/>
      <c r="T2665" s="1109"/>
    </row>
    <row r="2666" spans="14:20">
      <c r="N2666" s="1380"/>
      <c r="O2666" s="1381"/>
      <c r="P2666" s="1382"/>
      <c r="Q2666" s="1383"/>
      <c r="R2666" s="1384"/>
      <c r="S2666" s="1385"/>
      <c r="T2666" s="1109"/>
    </row>
    <row r="2667" spans="14:20">
      <c r="N2667" s="1380"/>
      <c r="O2667" s="1381"/>
      <c r="P2667" s="1382"/>
      <c r="Q2667" s="1383"/>
      <c r="R2667" s="1384"/>
      <c r="S2667" s="1385"/>
      <c r="T2667" s="1109"/>
    </row>
    <row r="2668" spans="14:20">
      <c r="N2668" s="1380"/>
      <c r="O2668" s="1381"/>
      <c r="P2668" s="1382"/>
      <c r="Q2668" s="1383"/>
      <c r="R2668" s="1384"/>
      <c r="S2668" s="1385"/>
      <c r="T2668" s="1109"/>
    </row>
    <row r="2669" spans="14:20">
      <c r="N2669" s="1380"/>
      <c r="O2669" s="1381"/>
      <c r="P2669" s="1382"/>
      <c r="Q2669" s="1383"/>
      <c r="R2669" s="1384"/>
      <c r="S2669" s="1385"/>
      <c r="T2669" s="1109"/>
    </row>
    <row r="2670" spans="14:20">
      <c r="N2670" s="1380"/>
      <c r="O2670" s="1381"/>
      <c r="P2670" s="1382"/>
      <c r="Q2670" s="1383"/>
      <c r="R2670" s="1384"/>
      <c r="S2670" s="1385"/>
      <c r="T2670" s="1109"/>
    </row>
    <row r="2671" spans="14:20">
      <c r="N2671" s="1380"/>
      <c r="O2671" s="1381"/>
      <c r="P2671" s="1382"/>
      <c r="Q2671" s="1383"/>
      <c r="R2671" s="1384"/>
      <c r="S2671" s="1385"/>
      <c r="T2671" s="1109"/>
    </row>
    <row r="2672" spans="14:20">
      <c r="N2672" s="1380"/>
      <c r="O2672" s="1381"/>
      <c r="P2672" s="1382"/>
      <c r="Q2672" s="1383"/>
      <c r="R2672" s="1384"/>
      <c r="S2672" s="1385"/>
      <c r="T2672" s="1109"/>
    </row>
    <row r="2673" spans="14:20">
      <c r="N2673" s="1380"/>
      <c r="O2673" s="1381"/>
      <c r="P2673" s="1382"/>
      <c r="Q2673" s="1383"/>
      <c r="R2673" s="1384"/>
      <c r="S2673" s="1385"/>
      <c r="T2673" s="1109"/>
    </row>
    <row r="2674" spans="14:20">
      <c r="N2674" s="1380"/>
      <c r="O2674" s="1381"/>
      <c r="P2674" s="1382"/>
      <c r="Q2674" s="1383"/>
      <c r="R2674" s="1384"/>
      <c r="S2674" s="1385"/>
      <c r="T2674" s="1109"/>
    </row>
    <row r="2675" spans="14:20">
      <c r="N2675" s="1380"/>
      <c r="O2675" s="1381"/>
      <c r="P2675" s="1382"/>
      <c r="Q2675" s="1383"/>
      <c r="R2675" s="1384"/>
      <c r="S2675" s="1385"/>
      <c r="T2675" s="1109"/>
    </row>
    <row r="2676" spans="14:20">
      <c r="N2676" s="1380"/>
      <c r="O2676" s="1381"/>
      <c r="P2676" s="1382"/>
      <c r="Q2676" s="1383"/>
      <c r="R2676" s="1384"/>
      <c r="S2676" s="1385"/>
      <c r="T2676" s="1109"/>
    </row>
    <row r="2677" spans="14:20">
      <c r="N2677" s="1380"/>
      <c r="O2677" s="1381"/>
      <c r="P2677" s="1382"/>
      <c r="Q2677" s="1383"/>
      <c r="R2677" s="1384"/>
      <c r="S2677" s="1385"/>
      <c r="T2677" s="1109"/>
    </row>
    <row r="2678" spans="14:20">
      <c r="N2678" s="1380"/>
      <c r="O2678" s="1381"/>
      <c r="P2678" s="1382"/>
      <c r="Q2678" s="1383"/>
      <c r="R2678" s="1384"/>
      <c r="S2678" s="1385"/>
      <c r="T2678" s="1109"/>
    </row>
    <row r="2679" spans="14:20">
      <c r="N2679" s="1380"/>
      <c r="O2679" s="1381"/>
      <c r="P2679" s="1382"/>
      <c r="Q2679" s="1383"/>
      <c r="R2679" s="1384"/>
      <c r="S2679" s="1385"/>
      <c r="T2679" s="1109"/>
    </row>
    <row r="2680" spans="14:20">
      <c r="N2680" s="1380"/>
      <c r="O2680" s="1381"/>
      <c r="P2680" s="1382"/>
      <c r="Q2680" s="1383"/>
      <c r="R2680" s="1384"/>
      <c r="S2680" s="1385"/>
      <c r="T2680" s="1109"/>
    </row>
    <row r="2681" spans="14:20">
      <c r="N2681" s="1380"/>
      <c r="O2681" s="1381"/>
      <c r="P2681" s="1382"/>
      <c r="Q2681" s="1383"/>
      <c r="R2681" s="1384"/>
      <c r="S2681" s="1385"/>
      <c r="T2681" s="1109"/>
    </row>
    <row r="2682" spans="14:20">
      <c r="N2682" s="1380"/>
      <c r="O2682" s="1381"/>
      <c r="P2682" s="1382"/>
      <c r="Q2682" s="1383"/>
      <c r="R2682" s="1384"/>
      <c r="S2682" s="1385"/>
      <c r="T2682" s="1109"/>
    </row>
    <row r="2683" spans="14:20">
      <c r="N2683" s="1380"/>
      <c r="O2683" s="1381"/>
      <c r="P2683" s="1382"/>
      <c r="Q2683" s="1383"/>
      <c r="R2683" s="1384"/>
      <c r="S2683" s="1385"/>
      <c r="T2683" s="1109"/>
    </row>
    <row r="2684" spans="14:20">
      <c r="N2684" s="1380"/>
      <c r="O2684" s="1381"/>
      <c r="P2684" s="1382"/>
      <c r="Q2684" s="1383"/>
      <c r="R2684" s="1384"/>
      <c r="S2684" s="1385"/>
      <c r="T2684" s="1109"/>
    </row>
    <row r="2685" spans="14:20">
      <c r="N2685" s="1380"/>
      <c r="O2685" s="1381"/>
      <c r="P2685" s="1382"/>
      <c r="Q2685" s="1383"/>
      <c r="R2685" s="1384"/>
      <c r="S2685" s="1385"/>
      <c r="T2685" s="1109"/>
    </row>
    <row r="2686" spans="14:20">
      <c r="N2686" s="1380"/>
      <c r="O2686" s="1381"/>
      <c r="P2686" s="1382"/>
      <c r="Q2686" s="1383"/>
      <c r="R2686" s="1384"/>
      <c r="S2686" s="1385"/>
      <c r="T2686" s="1109"/>
    </row>
    <row r="2687" spans="14:20">
      <c r="N2687" s="1380"/>
      <c r="O2687" s="1381"/>
      <c r="P2687" s="1382"/>
      <c r="Q2687" s="1383"/>
      <c r="R2687" s="1384"/>
      <c r="S2687" s="1385"/>
      <c r="T2687" s="1109"/>
    </row>
    <row r="2688" spans="14:20">
      <c r="N2688" s="1380"/>
      <c r="O2688" s="1381"/>
      <c r="P2688" s="1382"/>
      <c r="Q2688" s="1383"/>
      <c r="R2688" s="1384"/>
      <c r="S2688" s="1385"/>
      <c r="T2688" s="1109"/>
    </row>
    <row r="2689" spans="14:20">
      <c r="N2689" s="1380"/>
      <c r="O2689" s="1381"/>
      <c r="P2689" s="1382"/>
      <c r="Q2689" s="1383"/>
      <c r="R2689" s="1384"/>
      <c r="S2689" s="1385"/>
      <c r="T2689" s="1109"/>
    </row>
    <row r="2690" spans="14:20">
      <c r="N2690" s="1380"/>
      <c r="O2690" s="1381"/>
      <c r="P2690" s="1382"/>
      <c r="Q2690" s="1383"/>
      <c r="R2690" s="1384"/>
      <c r="S2690" s="1385"/>
      <c r="T2690" s="1109"/>
    </row>
    <row r="2691" spans="14:20">
      <c r="N2691" s="1380"/>
      <c r="O2691" s="1381"/>
      <c r="P2691" s="1382"/>
      <c r="Q2691" s="1383"/>
      <c r="R2691" s="1384"/>
      <c r="S2691" s="1385"/>
      <c r="T2691" s="1109"/>
    </row>
    <row r="2692" spans="14:20">
      <c r="N2692" s="1380"/>
      <c r="O2692" s="1381"/>
      <c r="P2692" s="1382"/>
      <c r="Q2692" s="1383"/>
      <c r="R2692" s="1384"/>
      <c r="S2692" s="1385"/>
      <c r="T2692" s="1109"/>
    </row>
    <row r="2693" spans="14:20">
      <c r="N2693" s="1380"/>
      <c r="O2693" s="1381"/>
      <c r="P2693" s="1382"/>
      <c r="Q2693" s="1383"/>
      <c r="R2693" s="1384"/>
      <c r="S2693" s="1385"/>
      <c r="T2693" s="1109"/>
    </row>
    <row r="2694" spans="14:20">
      <c r="N2694" s="1380"/>
      <c r="O2694" s="1381"/>
      <c r="P2694" s="1382"/>
      <c r="Q2694" s="1383"/>
      <c r="R2694" s="1384"/>
      <c r="S2694" s="1385"/>
      <c r="T2694" s="1109"/>
    </row>
    <row r="2695" spans="14:20">
      <c r="N2695" s="1380"/>
      <c r="O2695" s="1381"/>
      <c r="P2695" s="1382"/>
      <c r="Q2695" s="1383"/>
      <c r="R2695" s="1384"/>
      <c r="S2695" s="1385"/>
      <c r="T2695" s="1109"/>
    </row>
    <row r="2696" spans="14:20">
      <c r="N2696" s="1380"/>
      <c r="O2696" s="1381"/>
      <c r="P2696" s="1382"/>
      <c r="Q2696" s="1383"/>
      <c r="R2696" s="1384"/>
      <c r="S2696" s="1385"/>
      <c r="T2696" s="1109"/>
    </row>
    <row r="2697" spans="14:20">
      <c r="N2697" s="1380"/>
      <c r="O2697" s="1381"/>
      <c r="P2697" s="1382"/>
      <c r="Q2697" s="1383"/>
      <c r="R2697" s="1384"/>
      <c r="S2697" s="1385"/>
      <c r="T2697" s="1109"/>
    </row>
    <row r="2698" spans="14:20">
      <c r="N2698" s="1380"/>
      <c r="O2698" s="1381"/>
      <c r="P2698" s="1382"/>
      <c r="Q2698" s="1383"/>
      <c r="R2698" s="1384"/>
      <c r="S2698" s="1385"/>
      <c r="T2698" s="1109"/>
    </row>
    <row r="2699" spans="14:20">
      <c r="N2699" s="1380"/>
      <c r="O2699" s="1381"/>
      <c r="P2699" s="1382"/>
      <c r="Q2699" s="1383"/>
      <c r="R2699" s="1384"/>
      <c r="S2699" s="1385"/>
      <c r="T2699" s="1109"/>
    </row>
    <row r="2700" spans="14:20">
      <c r="N2700" s="1380"/>
      <c r="O2700" s="1381"/>
      <c r="P2700" s="1382"/>
      <c r="Q2700" s="1383"/>
      <c r="R2700" s="1384"/>
      <c r="S2700" s="1385"/>
      <c r="T2700" s="1109"/>
    </row>
    <row r="2701" spans="14:20">
      <c r="N2701" s="1380"/>
      <c r="O2701" s="1381"/>
      <c r="P2701" s="1382"/>
      <c r="Q2701" s="1383"/>
      <c r="R2701" s="1384"/>
      <c r="S2701" s="1385"/>
      <c r="T2701" s="1109"/>
    </row>
    <row r="2702" spans="14:20">
      <c r="N2702" s="1380"/>
      <c r="O2702" s="1381"/>
      <c r="P2702" s="1382"/>
      <c r="Q2702" s="1383"/>
      <c r="R2702" s="1384"/>
      <c r="S2702" s="1385"/>
      <c r="T2702" s="1109"/>
    </row>
    <row r="2703" spans="14:20">
      <c r="N2703" s="1380"/>
      <c r="O2703" s="1381"/>
      <c r="P2703" s="1382"/>
      <c r="Q2703" s="1383"/>
      <c r="R2703" s="1384"/>
      <c r="S2703" s="1385"/>
      <c r="T2703" s="1109"/>
    </row>
    <row r="2704" spans="14:20">
      <c r="N2704" s="1380"/>
      <c r="O2704" s="1381"/>
      <c r="P2704" s="1382"/>
      <c r="Q2704" s="1383"/>
      <c r="R2704" s="1384"/>
      <c r="S2704" s="1385"/>
      <c r="T2704" s="1109"/>
    </row>
    <row r="2705" spans="14:20">
      <c r="N2705" s="1380"/>
      <c r="O2705" s="1381"/>
      <c r="P2705" s="1382"/>
      <c r="Q2705" s="1383"/>
      <c r="R2705" s="1384"/>
      <c r="S2705" s="1385"/>
      <c r="T2705" s="1109"/>
    </row>
    <row r="2706" spans="14:20">
      <c r="N2706" s="1380"/>
      <c r="O2706" s="1381"/>
      <c r="P2706" s="1382"/>
      <c r="Q2706" s="1383"/>
      <c r="R2706" s="1384"/>
      <c r="S2706" s="1385"/>
      <c r="T2706" s="1109"/>
    </row>
    <row r="2707" spans="14:20">
      <c r="N2707" s="1380"/>
      <c r="O2707" s="1381"/>
      <c r="P2707" s="1382"/>
      <c r="Q2707" s="1383"/>
      <c r="R2707" s="1384"/>
      <c r="S2707" s="1385"/>
      <c r="T2707" s="1109"/>
    </row>
    <row r="2708" spans="14:20">
      <c r="N2708" s="1380"/>
      <c r="O2708" s="1381"/>
      <c r="P2708" s="1382"/>
      <c r="Q2708" s="1383"/>
      <c r="R2708" s="1384"/>
      <c r="S2708" s="1385"/>
      <c r="T2708" s="1109"/>
    </row>
    <row r="2709" spans="14:20">
      <c r="N2709" s="1380"/>
      <c r="O2709" s="1381"/>
      <c r="P2709" s="1382"/>
      <c r="Q2709" s="1383"/>
      <c r="R2709" s="1384"/>
      <c r="S2709" s="1385"/>
      <c r="T2709" s="1109"/>
    </row>
    <row r="2710" spans="14:20">
      <c r="N2710" s="1380"/>
      <c r="O2710" s="1381"/>
      <c r="P2710" s="1382"/>
      <c r="Q2710" s="1383"/>
      <c r="R2710" s="1384"/>
      <c r="S2710" s="1385"/>
      <c r="T2710" s="1109"/>
    </row>
    <row r="2711" spans="14:20">
      <c r="N2711" s="1380"/>
      <c r="O2711" s="1381"/>
      <c r="P2711" s="1382"/>
      <c r="Q2711" s="1383"/>
      <c r="R2711" s="1384"/>
      <c r="S2711" s="1385"/>
      <c r="T2711" s="1109"/>
    </row>
    <row r="2712" spans="14:20">
      <c r="N2712" s="1380"/>
      <c r="O2712" s="1381"/>
      <c r="P2712" s="1382"/>
      <c r="Q2712" s="1383"/>
      <c r="R2712" s="1384"/>
      <c r="S2712" s="1385"/>
      <c r="T2712" s="1109"/>
    </row>
    <row r="2713" spans="14:20">
      <c r="N2713" s="1380"/>
      <c r="O2713" s="1381"/>
      <c r="P2713" s="1382"/>
      <c r="Q2713" s="1383"/>
      <c r="R2713" s="1384"/>
      <c r="S2713" s="1385"/>
      <c r="T2713" s="1109"/>
    </row>
    <row r="2714" spans="14:20">
      <c r="N2714" s="1380"/>
      <c r="O2714" s="1381"/>
      <c r="P2714" s="1382"/>
      <c r="Q2714" s="1383"/>
      <c r="R2714" s="1384"/>
      <c r="S2714" s="1385"/>
      <c r="T2714" s="1109"/>
    </row>
    <row r="2715" spans="14:20">
      <c r="N2715" s="1380"/>
      <c r="O2715" s="1381"/>
      <c r="P2715" s="1382"/>
      <c r="Q2715" s="1383"/>
      <c r="R2715" s="1384"/>
      <c r="S2715" s="1385"/>
      <c r="T2715" s="1109"/>
    </row>
    <row r="2716" spans="14:20">
      <c r="N2716" s="1380"/>
      <c r="O2716" s="1381"/>
      <c r="P2716" s="1382"/>
      <c r="Q2716" s="1383"/>
      <c r="R2716" s="1384"/>
      <c r="S2716" s="1385"/>
      <c r="T2716" s="1109"/>
    </row>
    <row r="2717" spans="14:20">
      <c r="N2717" s="1380"/>
      <c r="O2717" s="1381"/>
      <c r="P2717" s="1382"/>
      <c r="Q2717" s="1383"/>
      <c r="R2717" s="1384"/>
      <c r="S2717" s="1385"/>
      <c r="T2717" s="1109"/>
    </row>
    <row r="2718" spans="14:20">
      <c r="N2718" s="1380"/>
      <c r="O2718" s="1381"/>
      <c r="P2718" s="1382"/>
      <c r="Q2718" s="1383"/>
      <c r="R2718" s="1384"/>
      <c r="S2718" s="1385"/>
      <c r="T2718" s="1109"/>
    </row>
    <row r="2719" spans="14:20">
      <c r="N2719" s="1380"/>
      <c r="O2719" s="1381"/>
      <c r="P2719" s="1382"/>
      <c r="Q2719" s="1383"/>
      <c r="R2719" s="1384"/>
      <c r="S2719" s="1385"/>
      <c r="T2719" s="1109"/>
    </row>
    <row r="2720" spans="14:20">
      <c r="N2720" s="1380"/>
      <c r="O2720" s="1381"/>
      <c r="P2720" s="1382"/>
      <c r="Q2720" s="1383"/>
      <c r="R2720" s="1384"/>
      <c r="S2720" s="1385"/>
      <c r="T2720" s="1109"/>
    </row>
    <row r="2721" spans="14:20">
      <c r="N2721" s="1380"/>
      <c r="O2721" s="1381"/>
      <c r="P2721" s="1382"/>
      <c r="Q2721" s="1383"/>
      <c r="R2721" s="1384"/>
      <c r="S2721" s="1385"/>
      <c r="T2721" s="1109"/>
    </row>
    <row r="2722" spans="14:20">
      <c r="N2722" s="1380"/>
      <c r="O2722" s="1381"/>
      <c r="P2722" s="1382"/>
      <c r="Q2722" s="1383"/>
      <c r="R2722" s="1384"/>
      <c r="S2722" s="1385"/>
      <c r="T2722" s="1109"/>
    </row>
    <row r="2723" spans="14:20">
      <c r="N2723" s="1380"/>
      <c r="O2723" s="1381"/>
      <c r="P2723" s="1382"/>
      <c r="Q2723" s="1383"/>
      <c r="R2723" s="1384"/>
      <c r="S2723" s="1385"/>
      <c r="T2723" s="1109"/>
    </row>
    <row r="2724" spans="14:20">
      <c r="N2724" s="1380"/>
      <c r="O2724" s="1381"/>
      <c r="P2724" s="1382"/>
      <c r="Q2724" s="1383"/>
      <c r="R2724" s="1384"/>
      <c r="S2724" s="1385"/>
      <c r="T2724" s="1109"/>
    </row>
    <row r="2725" spans="14:20">
      <c r="N2725" s="1380"/>
      <c r="O2725" s="1381"/>
      <c r="P2725" s="1382"/>
      <c r="Q2725" s="1383"/>
      <c r="R2725" s="1384"/>
      <c r="S2725" s="1385"/>
      <c r="T2725" s="1109"/>
    </row>
    <row r="2726" spans="14:20">
      <c r="N2726" s="1380"/>
      <c r="O2726" s="1381"/>
      <c r="P2726" s="1382"/>
      <c r="Q2726" s="1383"/>
      <c r="R2726" s="1384"/>
      <c r="S2726" s="1385"/>
      <c r="T2726" s="1109"/>
    </row>
    <row r="2727" spans="14:20">
      <c r="N2727" s="1380"/>
      <c r="O2727" s="1381"/>
      <c r="P2727" s="1382"/>
      <c r="Q2727" s="1383"/>
      <c r="R2727" s="1384"/>
      <c r="S2727" s="1385"/>
      <c r="T2727" s="1109"/>
    </row>
    <row r="2728" spans="14:20">
      <c r="N2728" s="1380"/>
      <c r="O2728" s="1381"/>
      <c r="P2728" s="1382"/>
      <c r="Q2728" s="1383"/>
      <c r="R2728" s="1384"/>
      <c r="S2728" s="1385"/>
      <c r="T2728" s="1109"/>
    </row>
    <row r="2729" spans="14:20">
      <c r="N2729" s="1380"/>
      <c r="O2729" s="1381"/>
      <c r="P2729" s="1382"/>
      <c r="Q2729" s="1383"/>
      <c r="R2729" s="1384"/>
      <c r="S2729" s="1385"/>
      <c r="T2729" s="1109"/>
    </row>
    <row r="2730" spans="14:20">
      <c r="N2730" s="1380"/>
      <c r="O2730" s="1381"/>
      <c r="P2730" s="1382"/>
      <c r="Q2730" s="1383"/>
      <c r="R2730" s="1384"/>
      <c r="S2730" s="1385"/>
      <c r="T2730" s="1109"/>
    </row>
    <row r="2731" spans="14:20">
      <c r="N2731" s="1380"/>
      <c r="O2731" s="1381"/>
      <c r="P2731" s="1382"/>
      <c r="Q2731" s="1383"/>
      <c r="R2731" s="1384"/>
      <c r="S2731" s="1385"/>
      <c r="T2731" s="1109"/>
    </row>
    <row r="2732" spans="14:20">
      <c r="N2732" s="1380"/>
      <c r="O2732" s="1381"/>
      <c r="P2732" s="1382"/>
      <c r="Q2732" s="1383"/>
      <c r="R2732" s="1384"/>
      <c r="S2732" s="1385"/>
      <c r="T2732" s="1109"/>
    </row>
    <row r="2733" spans="14:20">
      <c r="N2733" s="1380"/>
      <c r="O2733" s="1381"/>
      <c r="P2733" s="1382"/>
      <c r="Q2733" s="1383"/>
      <c r="R2733" s="1384"/>
      <c r="S2733" s="1385"/>
      <c r="T2733" s="1109"/>
    </row>
    <row r="2734" spans="14:20">
      <c r="N2734" s="1380"/>
      <c r="O2734" s="1381"/>
      <c r="P2734" s="1382"/>
      <c r="Q2734" s="1383"/>
      <c r="R2734" s="1384"/>
      <c r="S2734" s="1385"/>
      <c r="T2734" s="1109"/>
    </row>
    <row r="2735" spans="14:20">
      <c r="N2735" s="1380"/>
      <c r="O2735" s="1381"/>
      <c r="P2735" s="1382"/>
      <c r="Q2735" s="1383"/>
      <c r="R2735" s="1384"/>
      <c r="S2735" s="1385"/>
      <c r="T2735" s="1109"/>
    </row>
    <row r="2736" spans="14:20">
      <c r="N2736" s="1380"/>
      <c r="O2736" s="1381"/>
      <c r="P2736" s="1382"/>
      <c r="Q2736" s="1383"/>
      <c r="R2736" s="1384"/>
      <c r="S2736" s="1385"/>
      <c r="T2736" s="1109"/>
    </row>
    <row r="2737" spans="14:20">
      <c r="N2737" s="1380"/>
      <c r="O2737" s="1381"/>
      <c r="P2737" s="1382"/>
      <c r="Q2737" s="1383"/>
      <c r="R2737" s="1384"/>
      <c r="S2737" s="1385"/>
      <c r="T2737" s="1109"/>
    </row>
    <row r="2738" spans="14:20">
      <c r="N2738" s="1380"/>
      <c r="O2738" s="1381"/>
      <c r="P2738" s="1382"/>
      <c r="Q2738" s="1383"/>
      <c r="R2738" s="1384"/>
      <c r="S2738" s="1385"/>
      <c r="T2738" s="1109"/>
    </row>
    <row r="2739" spans="14:20">
      <c r="N2739" s="1380"/>
      <c r="O2739" s="1381"/>
      <c r="P2739" s="1382"/>
      <c r="Q2739" s="1383"/>
      <c r="R2739" s="1384"/>
      <c r="S2739" s="1385"/>
      <c r="T2739" s="1109"/>
    </row>
    <row r="2740" spans="14:20">
      <c r="N2740" s="1380"/>
      <c r="O2740" s="1381"/>
      <c r="P2740" s="1382"/>
      <c r="Q2740" s="1383"/>
      <c r="R2740" s="1384"/>
      <c r="S2740" s="1385"/>
      <c r="T2740" s="1109"/>
    </row>
    <row r="2741" spans="14:20">
      <c r="N2741" s="1380"/>
      <c r="O2741" s="1381"/>
      <c r="P2741" s="1382"/>
      <c r="Q2741" s="1383"/>
      <c r="R2741" s="1384"/>
      <c r="S2741" s="1385"/>
      <c r="T2741" s="1109"/>
    </row>
    <row r="2742" spans="14:20">
      <c r="N2742" s="1380"/>
      <c r="O2742" s="1381"/>
      <c r="P2742" s="1382"/>
      <c r="Q2742" s="1383"/>
      <c r="R2742" s="1384"/>
      <c r="S2742" s="1385"/>
      <c r="T2742" s="1109"/>
    </row>
    <row r="2743" spans="14:20">
      <c r="N2743" s="1380"/>
      <c r="O2743" s="1381"/>
      <c r="P2743" s="1382"/>
      <c r="Q2743" s="1383"/>
      <c r="R2743" s="1384"/>
      <c r="S2743" s="1385"/>
      <c r="T2743" s="1109"/>
    </row>
    <row r="2744" spans="14:20">
      <c r="N2744" s="1380"/>
      <c r="O2744" s="1381"/>
      <c r="P2744" s="1382"/>
      <c r="Q2744" s="1383"/>
      <c r="R2744" s="1384"/>
      <c r="S2744" s="1385"/>
      <c r="T2744" s="1109"/>
    </row>
    <row r="2745" spans="14:20">
      <c r="N2745" s="1380"/>
      <c r="O2745" s="1381"/>
      <c r="P2745" s="1382"/>
      <c r="Q2745" s="1383"/>
      <c r="R2745" s="1384"/>
      <c r="S2745" s="1385"/>
      <c r="T2745" s="1109"/>
    </row>
    <row r="2746" spans="14:20">
      <c r="N2746" s="1380"/>
      <c r="O2746" s="1381"/>
      <c r="P2746" s="1382"/>
      <c r="Q2746" s="1383"/>
      <c r="R2746" s="1384"/>
      <c r="S2746" s="1385"/>
      <c r="T2746" s="1109"/>
    </row>
    <row r="2747" spans="14:20">
      <c r="N2747" s="1380"/>
      <c r="O2747" s="1381"/>
      <c r="P2747" s="1382"/>
      <c r="Q2747" s="1383"/>
      <c r="R2747" s="1384"/>
      <c r="S2747" s="1385"/>
      <c r="T2747" s="1109"/>
    </row>
    <row r="2748" spans="14:20">
      <c r="N2748" s="1380"/>
      <c r="O2748" s="1381"/>
      <c r="P2748" s="1382"/>
      <c r="Q2748" s="1383"/>
      <c r="R2748" s="1384"/>
      <c r="S2748" s="1385"/>
      <c r="T2748" s="1109"/>
    </row>
    <row r="2749" spans="14:20">
      <c r="N2749" s="1380"/>
      <c r="O2749" s="1381"/>
      <c r="P2749" s="1382"/>
      <c r="Q2749" s="1383"/>
      <c r="R2749" s="1384"/>
      <c r="S2749" s="1385"/>
      <c r="T2749" s="1109"/>
    </row>
    <row r="2750" spans="14:20">
      <c r="N2750" s="1380"/>
      <c r="O2750" s="1381"/>
      <c r="P2750" s="1382"/>
      <c r="Q2750" s="1383"/>
      <c r="R2750" s="1384"/>
      <c r="S2750" s="1385"/>
      <c r="T2750" s="1109"/>
    </row>
    <row r="2751" spans="14:20">
      <c r="N2751" s="1380"/>
      <c r="O2751" s="1381"/>
      <c r="P2751" s="1382"/>
      <c r="Q2751" s="1383"/>
      <c r="R2751" s="1384"/>
      <c r="S2751" s="1385"/>
      <c r="T2751" s="1109"/>
    </row>
    <row r="2752" spans="14:20">
      <c r="N2752" s="1380"/>
      <c r="O2752" s="1381"/>
      <c r="P2752" s="1382"/>
      <c r="Q2752" s="1383"/>
      <c r="R2752" s="1384"/>
      <c r="S2752" s="1385"/>
      <c r="T2752" s="1109"/>
    </row>
    <row r="2753" spans="14:20">
      <c r="N2753" s="1380"/>
      <c r="O2753" s="1381"/>
      <c r="P2753" s="1382"/>
      <c r="Q2753" s="1383"/>
      <c r="R2753" s="1384"/>
      <c r="S2753" s="1385"/>
      <c r="T2753" s="1109"/>
    </row>
    <row r="2754" spans="14:20">
      <c r="N2754" s="1380"/>
      <c r="O2754" s="1381"/>
      <c r="P2754" s="1382"/>
      <c r="Q2754" s="1383"/>
      <c r="R2754" s="1384"/>
      <c r="S2754" s="1385"/>
      <c r="T2754" s="1109"/>
    </row>
    <row r="2755" spans="14:20">
      <c r="N2755" s="1380"/>
      <c r="O2755" s="1381"/>
      <c r="P2755" s="1382"/>
      <c r="Q2755" s="1383"/>
      <c r="R2755" s="1384"/>
      <c r="S2755" s="1385"/>
      <c r="T2755" s="1109"/>
    </row>
    <row r="2756" spans="14:20">
      <c r="N2756" s="1380"/>
      <c r="O2756" s="1381"/>
      <c r="P2756" s="1382"/>
      <c r="Q2756" s="1383"/>
      <c r="R2756" s="1384"/>
      <c r="S2756" s="1385"/>
      <c r="T2756" s="1109"/>
    </row>
    <row r="2757" spans="14:20">
      <c r="N2757" s="1380"/>
      <c r="O2757" s="1381"/>
      <c r="P2757" s="1382"/>
      <c r="Q2757" s="1383"/>
      <c r="R2757" s="1384"/>
      <c r="S2757" s="1385"/>
      <c r="T2757" s="1109"/>
    </row>
    <row r="2758" spans="14:20">
      <c r="N2758" s="1380"/>
      <c r="O2758" s="1381"/>
      <c r="P2758" s="1382"/>
      <c r="Q2758" s="1383"/>
      <c r="R2758" s="1384"/>
      <c r="S2758" s="1385"/>
      <c r="T2758" s="1109"/>
    </row>
    <row r="2759" spans="14:20">
      <c r="N2759" s="1380"/>
      <c r="O2759" s="1381"/>
      <c r="P2759" s="1382"/>
      <c r="Q2759" s="1383"/>
      <c r="R2759" s="1384"/>
      <c r="S2759" s="1385"/>
      <c r="T2759" s="1109"/>
    </row>
    <row r="2760" spans="14:20">
      <c r="N2760" s="1380"/>
      <c r="O2760" s="1381"/>
      <c r="P2760" s="1382"/>
      <c r="Q2760" s="1383"/>
      <c r="R2760" s="1384"/>
      <c r="S2760" s="1385"/>
      <c r="T2760" s="1109"/>
    </row>
    <row r="2761" spans="14:20">
      <c r="N2761" s="1380"/>
      <c r="O2761" s="1381"/>
      <c r="P2761" s="1382"/>
      <c r="Q2761" s="1383"/>
      <c r="R2761" s="1384"/>
      <c r="S2761" s="1385"/>
      <c r="T2761" s="1109"/>
    </row>
    <row r="2762" spans="14:20">
      <c r="N2762" s="1380"/>
      <c r="O2762" s="1381"/>
      <c r="P2762" s="1382"/>
      <c r="Q2762" s="1383"/>
      <c r="R2762" s="1384"/>
      <c r="S2762" s="1385"/>
      <c r="T2762" s="1109"/>
    </row>
    <row r="2763" spans="14:20">
      <c r="N2763" s="1380"/>
      <c r="O2763" s="1381"/>
      <c r="P2763" s="1382"/>
      <c r="Q2763" s="1383"/>
      <c r="R2763" s="1384"/>
      <c r="S2763" s="1385"/>
      <c r="T2763" s="1109"/>
    </row>
    <row r="2764" spans="14:20">
      <c r="N2764" s="1380"/>
      <c r="O2764" s="1381"/>
      <c r="P2764" s="1382"/>
      <c r="Q2764" s="1383"/>
      <c r="R2764" s="1384"/>
      <c r="S2764" s="1385"/>
      <c r="T2764" s="1109"/>
    </row>
    <row r="2765" spans="14:20">
      <c r="N2765" s="1380"/>
      <c r="O2765" s="1381"/>
      <c r="P2765" s="1382"/>
      <c r="Q2765" s="1383"/>
      <c r="R2765" s="1384"/>
      <c r="S2765" s="1385"/>
      <c r="T2765" s="1109"/>
    </row>
    <row r="2766" spans="14:20">
      <c r="N2766" s="1380"/>
      <c r="O2766" s="1381"/>
      <c r="P2766" s="1382"/>
      <c r="Q2766" s="1383"/>
      <c r="R2766" s="1384"/>
      <c r="S2766" s="1385"/>
      <c r="T2766" s="1109"/>
    </row>
    <row r="2767" spans="14:20">
      <c r="N2767" s="1380"/>
      <c r="O2767" s="1381"/>
      <c r="P2767" s="1382"/>
      <c r="Q2767" s="1383"/>
      <c r="R2767" s="1384"/>
      <c r="S2767" s="1385"/>
      <c r="T2767" s="1109"/>
    </row>
    <row r="2768" spans="14:20">
      <c r="N2768" s="1380"/>
      <c r="O2768" s="1381"/>
      <c r="P2768" s="1382"/>
      <c r="Q2768" s="1383"/>
      <c r="R2768" s="1384"/>
      <c r="S2768" s="1385"/>
      <c r="T2768" s="1109"/>
    </row>
    <row r="2769" spans="14:20">
      <c r="N2769" s="1380"/>
      <c r="O2769" s="1381"/>
      <c r="P2769" s="1382"/>
      <c r="Q2769" s="1383"/>
      <c r="R2769" s="1384"/>
      <c r="S2769" s="1385"/>
      <c r="T2769" s="1109"/>
    </row>
    <row r="2770" spans="14:20">
      <c r="N2770" s="1380"/>
      <c r="O2770" s="1381"/>
      <c r="P2770" s="1382"/>
      <c r="Q2770" s="1383"/>
      <c r="R2770" s="1384"/>
      <c r="S2770" s="1385"/>
      <c r="T2770" s="1109"/>
    </row>
    <row r="2771" spans="14:20">
      <c r="N2771" s="1380"/>
      <c r="O2771" s="1381"/>
      <c r="P2771" s="1382"/>
      <c r="Q2771" s="1383"/>
      <c r="R2771" s="1384"/>
      <c r="S2771" s="1385"/>
      <c r="T2771" s="1109"/>
    </row>
    <row r="2772" spans="14:20">
      <c r="N2772" s="1380"/>
      <c r="O2772" s="1381"/>
      <c r="P2772" s="1382"/>
      <c r="Q2772" s="1383"/>
      <c r="R2772" s="1384"/>
      <c r="S2772" s="1385"/>
      <c r="T2772" s="1109"/>
    </row>
    <row r="2773" spans="14:20">
      <c r="N2773" s="1380"/>
      <c r="O2773" s="1381"/>
      <c r="P2773" s="1382"/>
      <c r="Q2773" s="1383"/>
      <c r="R2773" s="1384"/>
      <c r="S2773" s="1385"/>
      <c r="T2773" s="1109"/>
    </row>
    <row r="2774" spans="14:20">
      <c r="N2774" s="1380"/>
      <c r="O2774" s="1381"/>
      <c r="P2774" s="1382"/>
      <c r="Q2774" s="1383"/>
      <c r="R2774" s="1384"/>
      <c r="S2774" s="1385"/>
      <c r="T2774" s="1109"/>
    </row>
    <row r="2775" spans="14:20">
      <c r="N2775" s="1380"/>
      <c r="O2775" s="1381"/>
      <c r="P2775" s="1382"/>
      <c r="Q2775" s="1383"/>
      <c r="R2775" s="1384"/>
      <c r="S2775" s="1385"/>
      <c r="T2775" s="1109"/>
    </row>
    <row r="2776" spans="14:20">
      <c r="N2776" s="1380"/>
      <c r="O2776" s="1381"/>
      <c r="P2776" s="1382"/>
      <c r="Q2776" s="1383"/>
      <c r="R2776" s="1384"/>
      <c r="S2776" s="1385"/>
      <c r="T2776" s="1109"/>
    </row>
    <row r="2777" spans="14:20">
      <c r="N2777" s="1380"/>
      <c r="O2777" s="1381"/>
      <c r="P2777" s="1382"/>
      <c r="Q2777" s="1383"/>
      <c r="R2777" s="1384"/>
      <c r="S2777" s="1385"/>
      <c r="T2777" s="1109"/>
    </row>
    <row r="2778" spans="14:20">
      <c r="N2778" s="1380"/>
      <c r="O2778" s="1381"/>
      <c r="P2778" s="1382"/>
      <c r="Q2778" s="1383"/>
      <c r="R2778" s="1384"/>
      <c r="S2778" s="1385"/>
      <c r="T2778" s="1109"/>
    </row>
    <row r="2779" spans="14:20">
      <c r="N2779" s="1380"/>
      <c r="O2779" s="1381"/>
      <c r="P2779" s="1382"/>
      <c r="Q2779" s="1383"/>
      <c r="R2779" s="1384"/>
      <c r="S2779" s="1385"/>
      <c r="T2779" s="1109"/>
    </row>
    <row r="2780" spans="14:20">
      <c r="N2780" s="1380"/>
      <c r="O2780" s="1381"/>
      <c r="P2780" s="1382"/>
      <c r="Q2780" s="1383"/>
      <c r="R2780" s="1384"/>
      <c r="S2780" s="1385"/>
      <c r="T2780" s="1109"/>
    </row>
    <row r="2781" spans="14:20">
      <c r="N2781" s="1380"/>
      <c r="O2781" s="1381"/>
      <c r="P2781" s="1382"/>
      <c r="Q2781" s="1383"/>
      <c r="R2781" s="1384"/>
      <c r="S2781" s="1385"/>
      <c r="T2781" s="1109"/>
    </row>
    <row r="2782" spans="14:20">
      <c r="N2782" s="1380"/>
      <c r="O2782" s="1381"/>
      <c r="P2782" s="1382"/>
      <c r="Q2782" s="1383"/>
      <c r="R2782" s="1384"/>
      <c r="S2782" s="1385"/>
      <c r="T2782" s="1109"/>
    </row>
    <row r="2783" spans="14:20">
      <c r="N2783" s="1380"/>
      <c r="O2783" s="1381"/>
      <c r="P2783" s="1382"/>
      <c r="Q2783" s="1383"/>
      <c r="R2783" s="1384"/>
      <c r="S2783" s="1385"/>
      <c r="T2783" s="1109"/>
    </row>
    <row r="2784" spans="14:20">
      <c r="N2784" s="1380"/>
      <c r="O2784" s="1381"/>
      <c r="P2784" s="1382"/>
      <c r="Q2784" s="1383"/>
      <c r="R2784" s="1384"/>
      <c r="S2784" s="1385"/>
      <c r="T2784" s="1109"/>
    </row>
    <row r="2785" spans="14:20">
      <c r="N2785" s="1380"/>
      <c r="O2785" s="1381"/>
      <c r="P2785" s="1382"/>
      <c r="Q2785" s="1383"/>
      <c r="R2785" s="1384"/>
      <c r="S2785" s="1385"/>
      <c r="T2785" s="1109"/>
    </row>
    <row r="2786" spans="14:20">
      <c r="N2786" s="1380"/>
      <c r="O2786" s="1381"/>
      <c r="P2786" s="1382"/>
      <c r="Q2786" s="1383"/>
      <c r="R2786" s="1384"/>
      <c r="S2786" s="1385"/>
      <c r="T2786" s="1109"/>
    </row>
    <row r="2787" spans="14:20">
      <c r="N2787" s="1380"/>
      <c r="O2787" s="1381"/>
      <c r="P2787" s="1382"/>
      <c r="Q2787" s="1383"/>
      <c r="R2787" s="1384"/>
      <c r="S2787" s="1385"/>
      <c r="T2787" s="1109"/>
    </row>
    <row r="2788" spans="14:20">
      <c r="N2788" s="1380"/>
      <c r="O2788" s="1381"/>
      <c r="P2788" s="1382"/>
      <c r="Q2788" s="1383"/>
      <c r="R2788" s="1384"/>
      <c r="S2788" s="1385"/>
      <c r="T2788" s="1109"/>
    </row>
    <row r="2789" spans="14:20">
      <c r="N2789" s="1380"/>
      <c r="O2789" s="1381"/>
      <c r="P2789" s="1382"/>
      <c r="Q2789" s="1383"/>
      <c r="R2789" s="1384"/>
      <c r="S2789" s="1385"/>
      <c r="T2789" s="1109"/>
    </row>
    <row r="2790" spans="14:20">
      <c r="N2790" s="1380"/>
      <c r="O2790" s="1381"/>
      <c r="P2790" s="1382"/>
      <c r="Q2790" s="1383"/>
      <c r="R2790" s="1384"/>
      <c r="S2790" s="1385"/>
      <c r="T2790" s="1109"/>
    </row>
    <row r="2791" spans="14:20">
      <c r="N2791" s="1380"/>
      <c r="O2791" s="1381"/>
      <c r="P2791" s="1382"/>
      <c r="Q2791" s="1383"/>
      <c r="R2791" s="1384"/>
      <c r="S2791" s="1385"/>
      <c r="T2791" s="1109"/>
    </row>
    <row r="2792" spans="14:20">
      <c r="N2792" s="1380"/>
      <c r="O2792" s="1381"/>
      <c r="P2792" s="1382"/>
      <c r="Q2792" s="1383"/>
      <c r="R2792" s="1384"/>
      <c r="S2792" s="1385"/>
      <c r="T2792" s="1109"/>
    </row>
    <row r="2793" spans="14:20">
      <c r="N2793" s="1380"/>
      <c r="O2793" s="1381"/>
      <c r="P2793" s="1382"/>
      <c r="Q2793" s="1383"/>
      <c r="R2793" s="1384"/>
      <c r="S2793" s="1385"/>
      <c r="T2793" s="1109"/>
    </row>
    <row r="2794" spans="14:20">
      <c r="N2794" s="1380"/>
      <c r="O2794" s="1381"/>
      <c r="P2794" s="1382"/>
      <c r="Q2794" s="1383"/>
      <c r="R2794" s="1384"/>
      <c r="S2794" s="1385"/>
      <c r="T2794" s="1109"/>
    </row>
    <row r="2795" spans="14:20">
      <c r="N2795" s="1380"/>
      <c r="O2795" s="1381"/>
      <c r="P2795" s="1382"/>
      <c r="Q2795" s="1383"/>
      <c r="R2795" s="1384"/>
      <c r="S2795" s="1385"/>
      <c r="T2795" s="1109"/>
    </row>
    <row r="2796" spans="14:20">
      <c r="N2796" s="1380"/>
      <c r="O2796" s="1381"/>
      <c r="P2796" s="1382"/>
      <c r="Q2796" s="1383"/>
      <c r="R2796" s="1384"/>
      <c r="S2796" s="1385"/>
      <c r="T2796" s="1109"/>
    </row>
    <row r="2797" spans="14:20">
      <c r="N2797" s="1380"/>
      <c r="O2797" s="1381"/>
      <c r="P2797" s="1382"/>
      <c r="Q2797" s="1383"/>
      <c r="R2797" s="1384"/>
      <c r="S2797" s="1385"/>
      <c r="T2797" s="1109"/>
    </row>
    <row r="2798" spans="14:20">
      <c r="N2798" s="1380"/>
      <c r="O2798" s="1381"/>
      <c r="P2798" s="1382"/>
      <c r="Q2798" s="1383"/>
      <c r="R2798" s="1384"/>
      <c r="S2798" s="1385"/>
      <c r="T2798" s="1109"/>
    </row>
    <row r="2799" spans="14:20">
      <c r="N2799" s="1380"/>
      <c r="O2799" s="1381"/>
      <c r="P2799" s="1382"/>
      <c r="Q2799" s="1383"/>
      <c r="R2799" s="1384"/>
      <c r="S2799" s="1385"/>
      <c r="T2799" s="1109"/>
    </row>
    <row r="2800" spans="14:20">
      <c r="N2800" s="1380"/>
      <c r="O2800" s="1381"/>
      <c r="P2800" s="1382"/>
      <c r="Q2800" s="1383"/>
      <c r="R2800" s="1384"/>
      <c r="S2800" s="1385"/>
      <c r="T2800" s="1109"/>
    </row>
    <row r="2801" spans="14:20">
      <c r="N2801" s="1380"/>
      <c r="O2801" s="1381"/>
      <c r="P2801" s="1382"/>
      <c r="Q2801" s="1383"/>
      <c r="R2801" s="1384"/>
      <c r="S2801" s="1385"/>
      <c r="T2801" s="1109"/>
    </row>
    <row r="2802" spans="14:20">
      <c r="N2802" s="1380"/>
      <c r="O2802" s="1381"/>
      <c r="P2802" s="1382"/>
      <c r="Q2802" s="1383"/>
      <c r="R2802" s="1384"/>
      <c r="S2802" s="1385"/>
      <c r="T2802" s="1109"/>
    </row>
    <row r="2803" spans="14:20">
      <c r="N2803" s="1380"/>
      <c r="O2803" s="1381"/>
      <c r="P2803" s="1382"/>
      <c r="Q2803" s="1383"/>
      <c r="R2803" s="1384"/>
      <c r="S2803" s="1385"/>
      <c r="T2803" s="1109"/>
    </row>
    <row r="2804" spans="14:20">
      <c r="N2804" s="1380"/>
      <c r="O2804" s="1381"/>
      <c r="P2804" s="1382"/>
      <c r="Q2804" s="1383"/>
      <c r="R2804" s="1384"/>
      <c r="S2804" s="1385"/>
      <c r="T2804" s="1109"/>
    </row>
    <row r="2805" spans="14:20">
      <c r="N2805" s="1380"/>
      <c r="O2805" s="1381"/>
      <c r="P2805" s="1382"/>
      <c r="Q2805" s="1383"/>
      <c r="R2805" s="1384"/>
      <c r="S2805" s="1385"/>
      <c r="T2805" s="1109"/>
    </row>
    <row r="2806" spans="14:20">
      <c r="N2806" s="1380"/>
      <c r="O2806" s="1381"/>
      <c r="P2806" s="1382"/>
      <c r="Q2806" s="1383"/>
      <c r="R2806" s="1384"/>
      <c r="S2806" s="1385"/>
      <c r="T2806" s="1109"/>
    </row>
    <row r="2807" spans="14:20">
      <c r="N2807" s="1380"/>
      <c r="O2807" s="1381"/>
      <c r="P2807" s="1382"/>
      <c r="Q2807" s="1383"/>
      <c r="R2807" s="1384"/>
      <c r="S2807" s="1385"/>
      <c r="T2807" s="1109"/>
    </row>
    <row r="2808" spans="14:20">
      <c r="N2808" s="1380"/>
      <c r="O2808" s="1381"/>
      <c r="P2808" s="1382"/>
      <c r="Q2808" s="1383"/>
      <c r="R2808" s="1384"/>
      <c r="S2808" s="1385"/>
      <c r="T2808" s="1109"/>
    </row>
    <row r="2809" spans="14:20">
      <c r="N2809" s="1380"/>
      <c r="O2809" s="1381"/>
      <c r="P2809" s="1382"/>
      <c r="Q2809" s="1383"/>
      <c r="R2809" s="1384"/>
      <c r="S2809" s="1385"/>
      <c r="T2809" s="1109"/>
    </row>
    <row r="2810" spans="14:20">
      <c r="N2810" s="1380"/>
      <c r="O2810" s="1381"/>
      <c r="P2810" s="1382"/>
      <c r="Q2810" s="1383"/>
      <c r="R2810" s="1384"/>
      <c r="S2810" s="1385"/>
      <c r="T2810" s="1109"/>
    </row>
    <row r="2811" spans="14:20">
      <c r="N2811" s="1380"/>
      <c r="O2811" s="1381"/>
      <c r="P2811" s="1382"/>
      <c r="Q2811" s="1383"/>
      <c r="R2811" s="1384"/>
      <c r="S2811" s="1385"/>
      <c r="T2811" s="1109"/>
    </row>
    <row r="2812" spans="14:20">
      <c r="N2812" s="1380"/>
      <c r="O2812" s="1381"/>
      <c r="P2812" s="1382"/>
      <c r="Q2812" s="1383"/>
      <c r="R2812" s="1384"/>
      <c r="S2812" s="1385"/>
      <c r="T2812" s="1109"/>
    </row>
    <row r="2813" spans="14:20">
      <c r="N2813" s="1380"/>
      <c r="O2813" s="1381"/>
      <c r="P2813" s="1382"/>
      <c r="Q2813" s="1383"/>
      <c r="R2813" s="1384"/>
      <c r="S2813" s="1385"/>
      <c r="T2813" s="1109"/>
    </row>
    <row r="2814" spans="14:20">
      <c r="N2814" s="1380"/>
      <c r="O2814" s="1381"/>
      <c r="P2814" s="1382"/>
      <c r="Q2814" s="1383"/>
      <c r="R2814" s="1384"/>
      <c r="S2814" s="1385"/>
      <c r="T2814" s="1109"/>
    </row>
    <row r="2815" spans="14:20">
      <c r="N2815" s="1380"/>
      <c r="O2815" s="1381"/>
      <c r="P2815" s="1382"/>
      <c r="Q2815" s="1383"/>
      <c r="R2815" s="1384"/>
      <c r="S2815" s="1385"/>
      <c r="T2815" s="1109"/>
    </row>
    <row r="2816" spans="14:20">
      <c r="N2816" s="1380"/>
      <c r="O2816" s="1381"/>
      <c r="P2816" s="1382"/>
      <c r="Q2816" s="1383"/>
      <c r="R2816" s="1384"/>
      <c r="S2816" s="1385"/>
      <c r="T2816" s="1109"/>
    </row>
    <row r="2817" spans="14:20">
      <c r="N2817" s="1380"/>
      <c r="O2817" s="1381"/>
      <c r="P2817" s="1382"/>
      <c r="Q2817" s="1383"/>
      <c r="R2817" s="1384"/>
      <c r="S2817" s="1385"/>
      <c r="T2817" s="1109"/>
    </row>
    <row r="2818" spans="14:20">
      <c r="N2818" s="1380"/>
      <c r="O2818" s="1381"/>
      <c r="P2818" s="1382"/>
      <c r="Q2818" s="1383"/>
      <c r="R2818" s="1384"/>
      <c r="S2818" s="1385"/>
      <c r="T2818" s="1109"/>
    </row>
    <row r="2819" spans="14:20">
      <c r="N2819" s="1380"/>
      <c r="O2819" s="1381"/>
      <c r="P2819" s="1382"/>
      <c r="Q2819" s="1383"/>
      <c r="R2819" s="1384"/>
      <c r="S2819" s="1385"/>
      <c r="T2819" s="1109"/>
    </row>
    <row r="2820" spans="14:20">
      <c r="N2820" s="1380"/>
      <c r="O2820" s="1381"/>
      <c r="P2820" s="1382"/>
      <c r="Q2820" s="1383"/>
      <c r="R2820" s="1384"/>
      <c r="S2820" s="1385"/>
      <c r="T2820" s="1109"/>
    </row>
    <row r="2821" spans="14:20">
      <c r="N2821" s="1380"/>
      <c r="O2821" s="1381"/>
      <c r="P2821" s="1382"/>
      <c r="Q2821" s="1383"/>
      <c r="R2821" s="1384"/>
      <c r="S2821" s="1385"/>
      <c r="T2821" s="1109"/>
    </row>
    <row r="2822" spans="14:20">
      <c r="N2822" s="1380"/>
      <c r="O2822" s="1381"/>
      <c r="P2822" s="1382"/>
      <c r="Q2822" s="1383"/>
      <c r="R2822" s="1384"/>
      <c r="S2822" s="1385"/>
      <c r="T2822" s="1109"/>
    </row>
    <row r="2823" spans="14:20">
      <c r="N2823" s="1380"/>
      <c r="O2823" s="1381"/>
      <c r="P2823" s="1382"/>
      <c r="Q2823" s="1383"/>
      <c r="R2823" s="1384"/>
      <c r="S2823" s="1385"/>
      <c r="T2823" s="1109"/>
    </row>
    <row r="2824" spans="14:20">
      <c r="N2824" s="1380"/>
      <c r="O2824" s="1381"/>
      <c r="P2824" s="1382"/>
      <c r="Q2824" s="1383"/>
      <c r="R2824" s="1384"/>
      <c r="S2824" s="1385"/>
      <c r="T2824" s="1109"/>
    </row>
    <row r="2825" spans="14:20">
      <c r="N2825" s="1380"/>
      <c r="O2825" s="1381"/>
      <c r="P2825" s="1382"/>
      <c r="Q2825" s="1383"/>
      <c r="R2825" s="1384"/>
      <c r="S2825" s="1385"/>
      <c r="T2825" s="1109"/>
    </row>
    <row r="2826" spans="14:20">
      <c r="N2826" s="1380"/>
      <c r="O2826" s="1381"/>
      <c r="P2826" s="1382"/>
      <c r="Q2826" s="1383"/>
      <c r="R2826" s="1384"/>
      <c r="S2826" s="1385"/>
      <c r="T2826" s="1109"/>
    </row>
    <row r="2827" spans="14:20">
      <c r="N2827" s="1380"/>
      <c r="O2827" s="1381"/>
      <c r="P2827" s="1382"/>
      <c r="Q2827" s="1383"/>
      <c r="R2827" s="1384"/>
      <c r="S2827" s="1385"/>
      <c r="T2827" s="1109"/>
    </row>
    <row r="2828" spans="14:20">
      <c r="N2828" s="1380"/>
      <c r="O2828" s="1381"/>
      <c r="P2828" s="1382"/>
      <c r="Q2828" s="1383"/>
      <c r="R2828" s="1384"/>
      <c r="S2828" s="1385"/>
      <c r="T2828" s="1109"/>
    </row>
    <row r="2829" spans="14:20">
      <c r="N2829" s="1380"/>
      <c r="O2829" s="1381"/>
      <c r="P2829" s="1382"/>
      <c r="Q2829" s="1383"/>
      <c r="R2829" s="1384"/>
      <c r="S2829" s="1385"/>
      <c r="T2829" s="1109"/>
    </row>
    <row r="2830" spans="14:20">
      <c r="N2830" s="1380"/>
      <c r="O2830" s="1381"/>
      <c r="P2830" s="1382"/>
      <c r="Q2830" s="1383"/>
      <c r="R2830" s="1384"/>
      <c r="S2830" s="1385"/>
      <c r="T2830" s="1109"/>
    </row>
    <row r="2831" spans="14:20">
      <c r="N2831" s="1380"/>
      <c r="O2831" s="1381"/>
      <c r="P2831" s="1382"/>
      <c r="Q2831" s="1383"/>
      <c r="R2831" s="1384"/>
      <c r="S2831" s="1385"/>
      <c r="T2831" s="1109"/>
    </row>
    <row r="2832" spans="14:20">
      <c r="N2832" s="1380"/>
      <c r="O2832" s="1381"/>
      <c r="P2832" s="1382"/>
      <c r="Q2832" s="1383"/>
      <c r="R2832" s="1384"/>
      <c r="S2832" s="1385"/>
      <c r="T2832" s="1109"/>
    </row>
    <row r="2833" spans="14:20">
      <c r="N2833" s="1380"/>
      <c r="O2833" s="1381"/>
      <c r="P2833" s="1382"/>
      <c r="Q2833" s="1383"/>
      <c r="R2833" s="1384"/>
      <c r="S2833" s="1385"/>
      <c r="T2833" s="1109"/>
    </row>
    <row r="2834" spans="14:20">
      <c r="N2834" s="1380"/>
      <c r="O2834" s="1381"/>
      <c r="P2834" s="1382"/>
      <c r="Q2834" s="1383"/>
      <c r="R2834" s="1384"/>
      <c r="S2834" s="1385"/>
      <c r="T2834" s="1109"/>
    </row>
    <row r="2835" spans="14:20">
      <c r="N2835" s="1380"/>
      <c r="O2835" s="1381"/>
      <c r="P2835" s="1382"/>
      <c r="Q2835" s="1383"/>
      <c r="R2835" s="1384"/>
      <c r="S2835" s="1385"/>
      <c r="T2835" s="1109"/>
    </row>
    <row r="2836" spans="14:20">
      <c r="N2836" s="1380"/>
      <c r="O2836" s="1381"/>
      <c r="P2836" s="1382"/>
      <c r="Q2836" s="1383"/>
      <c r="R2836" s="1384"/>
      <c r="S2836" s="1385"/>
      <c r="T2836" s="1109"/>
    </row>
    <row r="2837" spans="14:20">
      <c r="N2837" s="1380"/>
      <c r="O2837" s="1381"/>
      <c r="P2837" s="1382"/>
      <c r="Q2837" s="1383"/>
      <c r="R2837" s="1384"/>
      <c r="S2837" s="1385"/>
      <c r="T2837" s="1109"/>
    </row>
    <row r="2838" spans="14:20">
      <c r="N2838" s="1380"/>
      <c r="O2838" s="1381"/>
      <c r="P2838" s="1382"/>
      <c r="Q2838" s="1383"/>
      <c r="R2838" s="1384"/>
      <c r="S2838" s="1385"/>
      <c r="T2838" s="1109"/>
    </row>
    <row r="2839" spans="14:20">
      <c r="N2839" s="1380"/>
      <c r="O2839" s="1381"/>
      <c r="P2839" s="1382"/>
      <c r="Q2839" s="1383"/>
      <c r="R2839" s="1384"/>
      <c r="S2839" s="1385"/>
      <c r="T2839" s="1109"/>
    </row>
    <row r="2840" spans="14:20">
      <c r="N2840" s="1380"/>
      <c r="O2840" s="1381"/>
      <c r="P2840" s="1382"/>
      <c r="Q2840" s="1383"/>
      <c r="R2840" s="1384"/>
      <c r="S2840" s="1385"/>
      <c r="T2840" s="1109"/>
    </row>
    <row r="2841" spans="14:20">
      <c r="N2841" s="1380"/>
      <c r="O2841" s="1381"/>
      <c r="P2841" s="1382"/>
      <c r="Q2841" s="1383"/>
      <c r="R2841" s="1384"/>
      <c r="S2841" s="1385"/>
      <c r="T2841" s="1109"/>
    </row>
    <row r="2842" spans="14:20">
      <c r="N2842" s="1380"/>
      <c r="O2842" s="1381"/>
      <c r="P2842" s="1382"/>
      <c r="Q2842" s="1383"/>
      <c r="R2842" s="1384"/>
      <c r="S2842" s="1385"/>
      <c r="T2842" s="1109"/>
    </row>
    <row r="2843" spans="14:20">
      <c r="N2843" s="1380"/>
      <c r="O2843" s="1381"/>
      <c r="P2843" s="1382"/>
      <c r="Q2843" s="1383"/>
      <c r="R2843" s="1384"/>
      <c r="S2843" s="1385"/>
      <c r="T2843" s="1109"/>
    </row>
    <row r="2844" spans="14:20">
      <c r="N2844" s="1380"/>
      <c r="O2844" s="1381"/>
      <c r="P2844" s="1382"/>
      <c r="Q2844" s="1383"/>
      <c r="R2844" s="1384"/>
      <c r="S2844" s="1385"/>
      <c r="T2844" s="1109"/>
    </row>
    <row r="2845" spans="14:20">
      <c r="N2845" s="1380"/>
      <c r="O2845" s="1381"/>
      <c r="P2845" s="1382"/>
      <c r="Q2845" s="1383"/>
      <c r="R2845" s="1384"/>
      <c r="S2845" s="1385"/>
      <c r="T2845" s="1109"/>
    </row>
    <row r="2846" spans="14:20">
      <c r="N2846" s="1380"/>
      <c r="O2846" s="1381"/>
      <c r="P2846" s="1382"/>
      <c r="Q2846" s="1383"/>
      <c r="R2846" s="1384"/>
      <c r="S2846" s="1385"/>
      <c r="T2846" s="1109"/>
    </row>
    <row r="2847" spans="14:20">
      <c r="N2847" s="1380"/>
      <c r="O2847" s="1381"/>
      <c r="P2847" s="1382"/>
      <c r="Q2847" s="1383"/>
      <c r="R2847" s="1384"/>
      <c r="S2847" s="1385"/>
      <c r="T2847" s="1109"/>
    </row>
    <row r="2848" spans="14:20">
      <c r="N2848" s="1380"/>
      <c r="O2848" s="1381"/>
      <c r="P2848" s="1382"/>
      <c r="Q2848" s="1383"/>
      <c r="R2848" s="1384"/>
      <c r="S2848" s="1385"/>
      <c r="T2848" s="1109"/>
    </row>
    <row r="2849" spans="14:20">
      <c r="N2849" s="1380"/>
      <c r="O2849" s="1381"/>
      <c r="P2849" s="1382"/>
      <c r="Q2849" s="1383"/>
      <c r="R2849" s="1384"/>
      <c r="S2849" s="1385"/>
      <c r="T2849" s="1109"/>
    </row>
    <row r="2850" spans="14:20">
      <c r="N2850" s="1380"/>
      <c r="O2850" s="1381"/>
      <c r="P2850" s="1382"/>
      <c r="Q2850" s="1383"/>
      <c r="R2850" s="1384"/>
      <c r="S2850" s="1385"/>
      <c r="T2850" s="1109"/>
    </row>
    <row r="2851" spans="14:20">
      <c r="N2851" s="1380"/>
      <c r="O2851" s="1381"/>
      <c r="P2851" s="1382"/>
      <c r="Q2851" s="1383"/>
      <c r="R2851" s="1384"/>
      <c r="S2851" s="1385"/>
      <c r="T2851" s="1109"/>
    </row>
    <row r="2852" spans="14:20">
      <c r="N2852" s="1380"/>
      <c r="O2852" s="1381"/>
      <c r="P2852" s="1382"/>
      <c r="Q2852" s="1383"/>
      <c r="R2852" s="1384"/>
      <c r="S2852" s="1385"/>
      <c r="T2852" s="1109"/>
    </row>
    <row r="2853" spans="14:20">
      <c r="N2853" s="1380"/>
      <c r="O2853" s="1381"/>
      <c r="P2853" s="1382"/>
      <c r="Q2853" s="1383"/>
      <c r="R2853" s="1384"/>
      <c r="S2853" s="1385"/>
      <c r="T2853" s="1109"/>
    </row>
    <row r="2854" spans="14:20">
      <c r="N2854" s="1380"/>
      <c r="O2854" s="1381"/>
      <c r="P2854" s="1382"/>
      <c r="Q2854" s="1383"/>
      <c r="R2854" s="1384"/>
      <c r="S2854" s="1385"/>
      <c r="T2854" s="1109"/>
    </row>
    <row r="2855" spans="14:20">
      <c r="N2855" s="1380"/>
      <c r="O2855" s="1381"/>
      <c r="P2855" s="1382"/>
      <c r="Q2855" s="1383"/>
      <c r="R2855" s="1384"/>
      <c r="S2855" s="1385"/>
      <c r="T2855" s="1109"/>
    </row>
    <row r="2856" spans="14:20">
      <c r="N2856" s="1380"/>
      <c r="O2856" s="1381"/>
      <c r="P2856" s="1382"/>
      <c r="Q2856" s="1383"/>
      <c r="R2856" s="1384"/>
      <c r="S2856" s="1385"/>
      <c r="T2856" s="1109"/>
    </row>
    <row r="2857" spans="14:20">
      <c r="N2857" s="1380"/>
      <c r="O2857" s="1381"/>
      <c r="P2857" s="1382"/>
      <c r="Q2857" s="1383"/>
      <c r="R2857" s="1384"/>
      <c r="S2857" s="1385"/>
      <c r="T2857" s="1109"/>
    </row>
    <row r="2858" spans="14:20">
      <c r="N2858" s="1380"/>
      <c r="O2858" s="1381"/>
      <c r="P2858" s="1382"/>
      <c r="Q2858" s="1383"/>
      <c r="R2858" s="1384"/>
      <c r="S2858" s="1385"/>
      <c r="T2858" s="1109"/>
    </row>
    <row r="2859" spans="14:20">
      <c r="N2859" s="1380"/>
      <c r="O2859" s="1381"/>
      <c r="P2859" s="1382"/>
      <c r="Q2859" s="1383"/>
      <c r="R2859" s="1384"/>
      <c r="S2859" s="1385"/>
      <c r="T2859" s="1109"/>
    </row>
    <row r="2860" spans="14:20">
      <c r="N2860" s="1380"/>
      <c r="O2860" s="1381"/>
      <c r="P2860" s="1382"/>
      <c r="Q2860" s="1383"/>
      <c r="R2860" s="1384"/>
      <c r="S2860" s="1385"/>
      <c r="T2860" s="1109"/>
    </row>
    <row r="2861" spans="14:20">
      <c r="N2861" s="1380"/>
      <c r="O2861" s="1381"/>
      <c r="P2861" s="1382"/>
      <c r="Q2861" s="1383"/>
      <c r="R2861" s="1384"/>
      <c r="S2861" s="1385"/>
      <c r="T2861" s="1109"/>
    </row>
    <row r="2862" spans="14:20">
      <c r="N2862" s="1380"/>
      <c r="O2862" s="1381"/>
      <c r="P2862" s="1382"/>
      <c r="Q2862" s="1383"/>
      <c r="R2862" s="1384"/>
      <c r="S2862" s="1385"/>
      <c r="T2862" s="1109"/>
    </row>
    <row r="2863" spans="14:20">
      <c r="N2863" s="1380"/>
      <c r="O2863" s="1381"/>
      <c r="P2863" s="1382"/>
      <c r="Q2863" s="1383"/>
      <c r="R2863" s="1384"/>
      <c r="S2863" s="1385"/>
      <c r="T2863" s="1109"/>
    </row>
    <row r="2864" spans="14:20">
      <c r="N2864" s="1380"/>
      <c r="O2864" s="1381"/>
      <c r="P2864" s="1382"/>
      <c r="Q2864" s="1383"/>
      <c r="R2864" s="1384"/>
      <c r="S2864" s="1385"/>
      <c r="T2864" s="1109"/>
    </row>
    <row r="2865" spans="14:20">
      <c r="N2865" s="1380"/>
      <c r="O2865" s="1381"/>
      <c r="P2865" s="1382"/>
      <c r="Q2865" s="1383"/>
      <c r="R2865" s="1384"/>
      <c r="S2865" s="1385"/>
      <c r="T2865" s="1109"/>
    </row>
    <row r="2866" spans="14:20">
      <c r="N2866" s="1380"/>
      <c r="O2866" s="1381"/>
      <c r="P2866" s="1382"/>
      <c r="Q2866" s="1383"/>
      <c r="R2866" s="1384"/>
      <c r="S2866" s="1385"/>
      <c r="T2866" s="1109"/>
    </row>
    <row r="2867" spans="14:20">
      <c r="N2867" s="1380"/>
      <c r="O2867" s="1381"/>
      <c r="P2867" s="1382"/>
      <c r="Q2867" s="1383"/>
      <c r="R2867" s="1384"/>
      <c r="S2867" s="1385"/>
      <c r="T2867" s="1109"/>
    </row>
    <row r="2868" spans="14:20">
      <c r="N2868" s="1380"/>
      <c r="O2868" s="1381"/>
      <c r="P2868" s="1382"/>
      <c r="Q2868" s="1383"/>
      <c r="R2868" s="1384"/>
      <c r="S2868" s="1385"/>
      <c r="T2868" s="1109"/>
    </row>
    <row r="2869" spans="14:20">
      <c r="N2869" s="1380"/>
      <c r="O2869" s="1381"/>
      <c r="P2869" s="1382"/>
      <c r="Q2869" s="1383"/>
      <c r="R2869" s="1384"/>
      <c r="S2869" s="1385"/>
      <c r="T2869" s="1109"/>
    </row>
    <row r="2870" spans="14:20">
      <c r="N2870" s="1380"/>
      <c r="O2870" s="1381"/>
      <c r="P2870" s="1382"/>
      <c r="Q2870" s="1383"/>
      <c r="R2870" s="1384"/>
      <c r="S2870" s="1385"/>
      <c r="T2870" s="1109"/>
    </row>
    <row r="2871" spans="14:20">
      <c r="N2871" s="1380"/>
      <c r="O2871" s="1381"/>
      <c r="P2871" s="1382"/>
      <c r="Q2871" s="1383"/>
      <c r="R2871" s="1384"/>
      <c r="S2871" s="1385"/>
      <c r="T2871" s="1109"/>
    </row>
    <row r="2872" spans="14:20">
      <c r="N2872" s="1380"/>
      <c r="O2872" s="1381"/>
      <c r="P2872" s="1382"/>
      <c r="Q2872" s="1383"/>
      <c r="R2872" s="1384"/>
      <c r="S2872" s="1385"/>
      <c r="T2872" s="1109"/>
    </row>
    <row r="2873" spans="14:20">
      <c r="N2873" s="1380"/>
      <c r="O2873" s="1381"/>
      <c r="P2873" s="1382"/>
      <c r="Q2873" s="1383"/>
      <c r="R2873" s="1384"/>
      <c r="S2873" s="1385"/>
      <c r="T2873" s="1109"/>
    </row>
    <row r="2874" spans="14:20">
      <c r="N2874" s="1380"/>
      <c r="O2874" s="1381"/>
      <c r="P2874" s="1382"/>
      <c r="Q2874" s="1383"/>
      <c r="R2874" s="1384"/>
      <c r="S2874" s="1385"/>
      <c r="T2874" s="1109"/>
    </row>
    <row r="2875" spans="14:20">
      <c r="N2875" s="1380"/>
      <c r="O2875" s="1381"/>
      <c r="P2875" s="1382"/>
      <c r="Q2875" s="1383"/>
      <c r="R2875" s="1384"/>
      <c r="S2875" s="1385"/>
      <c r="T2875" s="1109"/>
    </row>
    <row r="2876" spans="14:20">
      <c r="N2876" s="1380"/>
      <c r="O2876" s="1381"/>
      <c r="P2876" s="1382"/>
      <c r="Q2876" s="1383"/>
      <c r="R2876" s="1384"/>
      <c r="S2876" s="1385"/>
      <c r="T2876" s="1109"/>
    </row>
    <row r="2877" spans="14:20">
      <c r="N2877" s="1380"/>
      <c r="O2877" s="1381"/>
      <c r="P2877" s="1382"/>
      <c r="Q2877" s="1383"/>
      <c r="R2877" s="1384"/>
      <c r="S2877" s="1385"/>
      <c r="T2877" s="1109"/>
    </row>
    <row r="2878" spans="14:20">
      <c r="N2878" s="1380"/>
      <c r="O2878" s="1381"/>
      <c r="P2878" s="1382"/>
      <c r="Q2878" s="1383"/>
      <c r="R2878" s="1384"/>
      <c r="S2878" s="1385"/>
      <c r="T2878" s="1109"/>
    </row>
    <row r="2879" spans="14:20">
      <c r="N2879" s="1380"/>
      <c r="O2879" s="1381"/>
      <c r="P2879" s="1382"/>
      <c r="Q2879" s="1383"/>
      <c r="R2879" s="1384"/>
      <c r="S2879" s="1385"/>
      <c r="T2879" s="1109"/>
    </row>
    <row r="2880" spans="14:20">
      <c r="N2880" s="1380"/>
      <c r="O2880" s="1381"/>
      <c r="P2880" s="1382"/>
      <c r="Q2880" s="1383"/>
      <c r="R2880" s="1384"/>
      <c r="S2880" s="1385"/>
      <c r="T2880" s="1109"/>
    </row>
    <row r="2881" spans="14:20">
      <c r="N2881" s="1380"/>
      <c r="O2881" s="1381"/>
      <c r="P2881" s="1382"/>
      <c r="Q2881" s="1383"/>
      <c r="R2881" s="1384"/>
      <c r="S2881" s="1385"/>
      <c r="T2881" s="1109"/>
    </row>
    <row r="2882" spans="14:20">
      <c r="N2882" s="1380"/>
      <c r="O2882" s="1381"/>
      <c r="P2882" s="1382"/>
      <c r="Q2882" s="1383"/>
      <c r="R2882" s="1384"/>
      <c r="S2882" s="1385"/>
      <c r="T2882" s="1109"/>
    </row>
    <row r="2883" spans="14:20">
      <c r="N2883" s="1380"/>
      <c r="O2883" s="1381"/>
      <c r="P2883" s="1382"/>
      <c r="Q2883" s="1383"/>
      <c r="R2883" s="1384"/>
      <c r="S2883" s="1385"/>
      <c r="T2883" s="1109"/>
    </row>
    <row r="2884" spans="14:20">
      <c r="N2884" s="1380"/>
      <c r="O2884" s="1381"/>
      <c r="P2884" s="1382"/>
      <c r="Q2884" s="1383"/>
      <c r="R2884" s="1384"/>
      <c r="S2884" s="1385"/>
      <c r="T2884" s="1109"/>
    </row>
    <row r="2885" spans="14:20">
      <c r="N2885" s="1380"/>
      <c r="O2885" s="1381"/>
      <c r="P2885" s="1382"/>
      <c r="Q2885" s="1383"/>
      <c r="R2885" s="1384"/>
      <c r="S2885" s="1385"/>
      <c r="T2885" s="1109"/>
    </row>
    <row r="2886" spans="14:20">
      <c r="N2886" s="1380"/>
      <c r="O2886" s="1381"/>
      <c r="P2886" s="1382"/>
      <c r="Q2886" s="1383"/>
      <c r="R2886" s="1384"/>
      <c r="S2886" s="1385"/>
      <c r="T2886" s="1109"/>
    </row>
    <row r="2887" spans="14:20">
      <c r="N2887" s="1380"/>
      <c r="O2887" s="1381"/>
      <c r="P2887" s="1382"/>
      <c r="Q2887" s="1383"/>
      <c r="R2887" s="1384"/>
      <c r="S2887" s="1385"/>
      <c r="T2887" s="1109"/>
    </row>
    <row r="2888" spans="14:20">
      <c r="N2888" s="1380"/>
      <c r="O2888" s="1381"/>
      <c r="P2888" s="1382"/>
      <c r="Q2888" s="1383"/>
      <c r="R2888" s="1384"/>
      <c r="S2888" s="1385"/>
      <c r="T2888" s="1109"/>
    </row>
    <row r="2889" spans="14:20">
      <c r="N2889" s="1380"/>
      <c r="O2889" s="1381"/>
      <c r="P2889" s="1382"/>
      <c r="Q2889" s="1383"/>
      <c r="R2889" s="1384"/>
      <c r="S2889" s="1385"/>
      <c r="T2889" s="1109"/>
    </row>
    <row r="2890" spans="14:20">
      <c r="N2890" s="1380"/>
      <c r="O2890" s="1381"/>
      <c r="P2890" s="1382"/>
      <c r="Q2890" s="1383"/>
      <c r="R2890" s="1384"/>
      <c r="S2890" s="1385"/>
      <c r="T2890" s="1109"/>
    </row>
    <row r="2891" spans="14:20">
      <c r="N2891" s="1380"/>
      <c r="O2891" s="1381"/>
      <c r="P2891" s="1382"/>
      <c r="Q2891" s="1383"/>
      <c r="R2891" s="1384"/>
      <c r="S2891" s="1385"/>
      <c r="T2891" s="1109"/>
    </row>
    <row r="2892" spans="14:20">
      <c r="N2892" s="1380"/>
      <c r="O2892" s="1381"/>
      <c r="P2892" s="1382"/>
      <c r="Q2892" s="1383"/>
      <c r="R2892" s="1384"/>
      <c r="S2892" s="1385"/>
      <c r="T2892" s="1109"/>
    </row>
    <row r="2893" spans="14:20">
      <c r="N2893" s="1380"/>
      <c r="O2893" s="1381"/>
      <c r="P2893" s="1382"/>
      <c r="Q2893" s="1383"/>
      <c r="R2893" s="1384"/>
      <c r="S2893" s="1385"/>
      <c r="T2893" s="1109"/>
    </row>
    <row r="2894" spans="14:20">
      <c r="N2894" s="1380"/>
      <c r="O2894" s="1381"/>
      <c r="P2894" s="1382"/>
      <c r="Q2894" s="1383"/>
      <c r="R2894" s="1384"/>
      <c r="S2894" s="1385"/>
      <c r="T2894" s="1109"/>
    </row>
    <row r="2895" spans="14:20">
      <c r="N2895" s="1380"/>
      <c r="O2895" s="1381"/>
      <c r="P2895" s="1382"/>
      <c r="Q2895" s="1383"/>
      <c r="R2895" s="1384"/>
      <c r="S2895" s="1385"/>
      <c r="T2895" s="1109"/>
    </row>
    <row r="2896" spans="14:20">
      <c r="N2896" s="1380"/>
      <c r="O2896" s="1381"/>
      <c r="P2896" s="1382"/>
      <c r="Q2896" s="1383"/>
      <c r="R2896" s="1384"/>
      <c r="S2896" s="1385"/>
      <c r="T2896" s="1109"/>
    </row>
    <row r="2897" spans="14:20">
      <c r="N2897" s="1380"/>
      <c r="O2897" s="1381"/>
      <c r="P2897" s="1382"/>
      <c r="Q2897" s="1383"/>
      <c r="R2897" s="1384"/>
      <c r="S2897" s="1385"/>
      <c r="T2897" s="1109"/>
    </row>
    <row r="2898" spans="14:20">
      <c r="N2898" s="1380"/>
      <c r="O2898" s="1381"/>
      <c r="P2898" s="1382"/>
      <c r="Q2898" s="1383"/>
      <c r="R2898" s="1384"/>
      <c r="S2898" s="1385"/>
      <c r="T2898" s="1109"/>
    </row>
    <row r="2899" spans="14:20">
      <c r="N2899" s="1380"/>
      <c r="O2899" s="1381"/>
      <c r="P2899" s="1382"/>
      <c r="Q2899" s="1383"/>
      <c r="R2899" s="1384"/>
      <c r="S2899" s="1385"/>
      <c r="T2899" s="1109"/>
    </row>
    <row r="2900" spans="14:20">
      <c r="N2900" s="1380"/>
      <c r="O2900" s="1381"/>
      <c r="P2900" s="1382"/>
      <c r="Q2900" s="1383"/>
      <c r="R2900" s="1384"/>
      <c r="S2900" s="1385"/>
      <c r="T2900" s="1109"/>
    </row>
    <row r="2901" spans="14:20">
      <c r="N2901" s="1380"/>
      <c r="O2901" s="1381"/>
      <c r="P2901" s="1382"/>
      <c r="Q2901" s="1383"/>
      <c r="R2901" s="1384"/>
      <c r="S2901" s="1385"/>
      <c r="T2901" s="1109"/>
    </row>
    <row r="2902" spans="14:20">
      <c r="N2902" s="1380"/>
      <c r="O2902" s="1381"/>
      <c r="P2902" s="1382"/>
      <c r="Q2902" s="1383"/>
      <c r="R2902" s="1384"/>
      <c r="S2902" s="1385"/>
      <c r="T2902" s="1109"/>
    </row>
    <row r="2903" spans="14:20">
      <c r="N2903" s="1380"/>
      <c r="O2903" s="1381"/>
      <c r="P2903" s="1382"/>
      <c r="Q2903" s="1383"/>
      <c r="R2903" s="1384"/>
      <c r="S2903" s="1385"/>
      <c r="T2903" s="1109"/>
    </row>
    <row r="2904" spans="14:20">
      <c r="N2904" s="1380"/>
      <c r="O2904" s="1381"/>
      <c r="P2904" s="1382"/>
      <c r="Q2904" s="1383"/>
      <c r="R2904" s="1384"/>
      <c r="S2904" s="1385"/>
      <c r="T2904" s="1109"/>
    </row>
    <row r="2905" spans="14:20">
      <c r="N2905" s="1380"/>
      <c r="O2905" s="1381"/>
      <c r="P2905" s="1382"/>
      <c r="Q2905" s="1383"/>
      <c r="R2905" s="1384"/>
      <c r="S2905" s="1385"/>
      <c r="T2905" s="1109"/>
    </row>
    <row r="2906" spans="14:20">
      <c r="N2906" s="1380"/>
      <c r="O2906" s="1381"/>
      <c r="P2906" s="1382"/>
      <c r="Q2906" s="1383"/>
      <c r="R2906" s="1384"/>
      <c r="S2906" s="1385"/>
      <c r="T2906" s="1109"/>
    </row>
    <row r="2907" spans="14:20">
      <c r="N2907" s="1380"/>
      <c r="O2907" s="1381"/>
      <c r="P2907" s="1382"/>
      <c r="Q2907" s="1383"/>
      <c r="R2907" s="1384"/>
      <c r="S2907" s="1385"/>
      <c r="T2907" s="1109"/>
    </row>
    <row r="2908" spans="14:20">
      <c r="N2908" s="1380"/>
      <c r="O2908" s="1381"/>
      <c r="P2908" s="1382"/>
      <c r="Q2908" s="1383"/>
      <c r="R2908" s="1384"/>
      <c r="S2908" s="1385"/>
      <c r="T2908" s="1109"/>
    </row>
    <row r="2909" spans="14:20">
      <c r="N2909" s="1380"/>
      <c r="O2909" s="1381"/>
      <c r="P2909" s="1382"/>
      <c r="Q2909" s="1383"/>
      <c r="R2909" s="1384"/>
      <c r="S2909" s="1385"/>
      <c r="T2909" s="1109"/>
    </row>
    <row r="2910" spans="14:20">
      <c r="N2910" s="1380"/>
      <c r="O2910" s="1381"/>
      <c r="P2910" s="1382"/>
      <c r="Q2910" s="1383"/>
      <c r="R2910" s="1384"/>
      <c r="S2910" s="1385"/>
      <c r="T2910" s="1109"/>
    </row>
    <row r="2911" spans="14:20">
      <c r="N2911" s="1380"/>
      <c r="O2911" s="1381"/>
      <c r="P2911" s="1382"/>
      <c r="Q2911" s="1383"/>
      <c r="R2911" s="1384"/>
      <c r="S2911" s="1385"/>
      <c r="T2911" s="1109"/>
    </row>
    <row r="2912" spans="14:20">
      <c r="N2912" s="1380"/>
      <c r="O2912" s="1381"/>
      <c r="P2912" s="1382"/>
      <c r="Q2912" s="1383"/>
      <c r="R2912" s="1384"/>
      <c r="S2912" s="1385"/>
      <c r="T2912" s="1109"/>
    </row>
    <row r="2913" spans="14:20">
      <c r="N2913" s="1380"/>
      <c r="O2913" s="1381"/>
      <c r="P2913" s="1382"/>
      <c r="Q2913" s="1383"/>
      <c r="R2913" s="1384"/>
      <c r="S2913" s="1385"/>
      <c r="T2913" s="1109"/>
    </row>
    <row r="2914" spans="14:20">
      <c r="N2914" s="1380"/>
      <c r="O2914" s="1381"/>
      <c r="P2914" s="1382"/>
      <c r="Q2914" s="1383"/>
      <c r="R2914" s="1384"/>
      <c r="S2914" s="1385"/>
      <c r="T2914" s="1109"/>
    </row>
    <row r="2915" spans="14:20">
      <c r="N2915" s="1380"/>
      <c r="O2915" s="1381"/>
      <c r="P2915" s="1382"/>
      <c r="Q2915" s="1383"/>
      <c r="R2915" s="1384"/>
      <c r="S2915" s="1385"/>
      <c r="T2915" s="1109"/>
    </row>
    <row r="2916" spans="14:20">
      <c r="N2916" s="1380"/>
      <c r="O2916" s="1381"/>
      <c r="P2916" s="1382"/>
      <c r="Q2916" s="1383"/>
      <c r="R2916" s="1384"/>
      <c r="S2916" s="1385"/>
      <c r="T2916" s="1109"/>
    </row>
    <row r="2917" spans="14:20">
      <c r="N2917" s="1380"/>
      <c r="O2917" s="1381"/>
      <c r="P2917" s="1382"/>
      <c r="Q2917" s="1383"/>
      <c r="R2917" s="1384"/>
      <c r="S2917" s="1385"/>
      <c r="T2917" s="1109"/>
    </row>
    <row r="2918" spans="14:20">
      <c r="N2918" s="1380"/>
      <c r="O2918" s="1381"/>
      <c r="P2918" s="1382"/>
      <c r="Q2918" s="1383"/>
      <c r="R2918" s="1384"/>
      <c r="S2918" s="1385"/>
      <c r="T2918" s="1109"/>
    </row>
    <row r="2919" spans="14:20">
      <c r="N2919" s="1380"/>
      <c r="O2919" s="1381"/>
      <c r="P2919" s="1382"/>
      <c r="Q2919" s="1383"/>
      <c r="R2919" s="1384"/>
      <c r="S2919" s="1385"/>
      <c r="T2919" s="1109"/>
    </row>
    <row r="2920" spans="14:20">
      <c r="N2920" s="1380"/>
      <c r="O2920" s="1381"/>
      <c r="P2920" s="1382"/>
      <c r="Q2920" s="1383"/>
      <c r="R2920" s="1384"/>
      <c r="S2920" s="1385"/>
      <c r="T2920" s="1109"/>
    </row>
    <row r="2921" spans="14:20">
      <c r="N2921" s="1380"/>
      <c r="O2921" s="1381"/>
      <c r="P2921" s="1382"/>
      <c r="Q2921" s="1383"/>
      <c r="R2921" s="1384"/>
      <c r="S2921" s="1385"/>
      <c r="T2921" s="1109"/>
    </row>
    <row r="2922" spans="14:20">
      <c r="N2922" s="1380"/>
      <c r="O2922" s="1381"/>
      <c r="P2922" s="1382"/>
      <c r="Q2922" s="1383"/>
      <c r="R2922" s="1384"/>
      <c r="S2922" s="1385"/>
      <c r="T2922" s="1109"/>
    </row>
    <row r="2923" spans="14:20">
      <c r="N2923" s="1380"/>
      <c r="O2923" s="1381"/>
      <c r="P2923" s="1382"/>
      <c r="Q2923" s="1383"/>
      <c r="R2923" s="1384"/>
      <c r="S2923" s="1385"/>
      <c r="T2923" s="1109"/>
    </row>
    <row r="2924" spans="14:20">
      <c r="N2924" s="1380"/>
      <c r="O2924" s="1381"/>
      <c r="P2924" s="1382"/>
      <c r="Q2924" s="1383"/>
      <c r="R2924" s="1384"/>
      <c r="S2924" s="1385"/>
      <c r="T2924" s="1109"/>
    </row>
    <row r="2925" spans="14:20">
      <c r="N2925" s="1380"/>
      <c r="O2925" s="1381"/>
      <c r="P2925" s="1382"/>
      <c r="Q2925" s="1383"/>
      <c r="R2925" s="1384"/>
      <c r="S2925" s="1385"/>
      <c r="T2925" s="1109"/>
    </row>
    <row r="2926" spans="14:20">
      <c r="N2926" s="1380"/>
      <c r="O2926" s="1381"/>
      <c r="P2926" s="1382"/>
      <c r="Q2926" s="1383"/>
      <c r="R2926" s="1384"/>
      <c r="S2926" s="1385"/>
      <c r="T2926" s="1109"/>
    </row>
    <row r="2927" spans="14:20">
      <c r="N2927" s="1380"/>
      <c r="O2927" s="1381"/>
      <c r="P2927" s="1382"/>
      <c r="Q2927" s="1383"/>
      <c r="R2927" s="1384"/>
      <c r="S2927" s="1385"/>
      <c r="T2927" s="1109"/>
    </row>
    <row r="2928" spans="14:20">
      <c r="N2928" s="1380"/>
      <c r="O2928" s="1381"/>
      <c r="P2928" s="1382"/>
      <c r="Q2928" s="1383"/>
      <c r="R2928" s="1384"/>
      <c r="S2928" s="1385"/>
      <c r="T2928" s="1109"/>
    </row>
    <row r="2929" spans="14:20">
      <c r="N2929" s="1380"/>
      <c r="O2929" s="1381"/>
      <c r="P2929" s="1382"/>
      <c r="Q2929" s="1383"/>
      <c r="R2929" s="1384"/>
      <c r="S2929" s="1385"/>
      <c r="T2929" s="1109"/>
    </row>
    <row r="2930" spans="14:20">
      <c r="N2930" s="1380"/>
      <c r="O2930" s="1381"/>
      <c r="P2930" s="1382"/>
      <c r="Q2930" s="1383"/>
      <c r="R2930" s="1384"/>
      <c r="S2930" s="1385"/>
      <c r="T2930" s="1109"/>
    </row>
    <row r="2931" spans="14:20">
      <c r="N2931" s="1380"/>
      <c r="O2931" s="1381"/>
      <c r="P2931" s="1382"/>
      <c r="Q2931" s="1383"/>
      <c r="R2931" s="1384"/>
      <c r="S2931" s="1385"/>
      <c r="T2931" s="1109"/>
    </row>
    <row r="2932" spans="14:20">
      <c r="N2932" s="1380"/>
      <c r="O2932" s="1381"/>
      <c r="P2932" s="1382"/>
      <c r="Q2932" s="1383"/>
      <c r="R2932" s="1384"/>
      <c r="S2932" s="1385"/>
      <c r="T2932" s="1109"/>
    </row>
    <row r="2933" spans="14:20">
      <c r="N2933" s="1380"/>
      <c r="O2933" s="1381"/>
      <c r="P2933" s="1382"/>
      <c r="Q2933" s="1383"/>
      <c r="R2933" s="1384"/>
      <c r="S2933" s="1385"/>
      <c r="T2933" s="1109"/>
    </row>
    <row r="2934" spans="14:20">
      <c r="N2934" s="1380"/>
      <c r="O2934" s="1381"/>
      <c r="P2934" s="1382"/>
      <c r="Q2934" s="1383"/>
      <c r="R2934" s="1384"/>
      <c r="S2934" s="1385"/>
      <c r="T2934" s="1109"/>
    </row>
    <row r="2935" spans="14:20">
      <c r="N2935" s="1380"/>
      <c r="O2935" s="1381"/>
      <c r="P2935" s="1382"/>
      <c r="Q2935" s="1383"/>
      <c r="R2935" s="1384"/>
      <c r="S2935" s="1385"/>
      <c r="T2935" s="1109"/>
    </row>
    <row r="2936" spans="14:20">
      <c r="N2936" s="1380"/>
      <c r="O2936" s="1381"/>
      <c r="P2936" s="1382"/>
      <c r="Q2936" s="1383"/>
      <c r="R2936" s="1384"/>
      <c r="S2936" s="1385"/>
      <c r="T2936" s="1109"/>
    </row>
    <row r="2937" spans="14:20">
      <c r="N2937" s="1380"/>
      <c r="O2937" s="1381"/>
      <c r="P2937" s="1382"/>
      <c r="Q2937" s="1383"/>
      <c r="R2937" s="1384"/>
      <c r="S2937" s="1385"/>
      <c r="T2937" s="1109"/>
    </row>
    <row r="2938" spans="14:20">
      <c r="N2938" s="1380"/>
      <c r="O2938" s="1381"/>
      <c r="P2938" s="1382"/>
      <c r="Q2938" s="1383"/>
      <c r="R2938" s="1384"/>
      <c r="S2938" s="1385"/>
      <c r="T2938" s="1109"/>
    </row>
    <row r="2939" spans="14:20">
      <c r="N2939" s="1380"/>
      <c r="O2939" s="1381"/>
      <c r="P2939" s="1382"/>
      <c r="Q2939" s="1383"/>
      <c r="R2939" s="1384"/>
      <c r="S2939" s="1385"/>
      <c r="T2939" s="1109"/>
    </row>
    <row r="2940" spans="14:20">
      <c r="N2940" s="1380"/>
      <c r="O2940" s="1381"/>
      <c r="P2940" s="1382"/>
      <c r="Q2940" s="1383"/>
      <c r="R2940" s="1384"/>
      <c r="S2940" s="1385"/>
      <c r="T2940" s="1109"/>
    </row>
    <row r="2941" spans="14:20">
      <c r="N2941" s="1380"/>
      <c r="O2941" s="1381"/>
      <c r="P2941" s="1382"/>
      <c r="Q2941" s="1383"/>
      <c r="R2941" s="1384"/>
      <c r="S2941" s="1385"/>
      <c r="T2941" s="1109"/>
    </row>
    <row r="2942" spans="14:20">
      <c r="N2942" s="1380"/>
      <c r="O2942" s="1381"/>
      <c r="P2942" s="1382"/>
      <c r="Q2942" s="1383"/>
      <c r="R2942" s="1384"/>
      <c r="S2942" s="1385"/>
      <c r="T2942" s="1109"/>
    </row>
    <row r="2943" spans="14:20">
      <c r="N2943" s="1380"/>
      <c r="O2943" s="1381"/>
      <c r="P2943" s="1382"/>
      <c r="Q2943" s="1383"/>
      <c r="R2943" s="1384"/>
      <c r="S2943" s="1385"/>
      <c r="T2943" s="1109"/>
    </row>
    <row r="2944" spans="14:20">
      <c r="N2944" s="1380"/>
      <c r="O2944" s="1381"/>
      <c r="P2944" s="1382"/>
      <c r="Q2944" s="1383"/>
      <c r="R2944" s="1384"/>
      <c r="S2944" s="1385"/>
      <c r="T2944" s="1109"/>
    </row>
    <row r="2945" spans="14:20">
      <c r="N2945" s="1380"/>
      <c r="O2945" s="1381"/>
      <c r="P2945" s="1382"/>
      <c r="Q2945" s="1383"/>
      <c r="R2945" s="1384"/>
      <c r="S2945" s="1385"/>
      <c r="T2945" s="1109"/>
    </row>
    <row r="2946" spans="14:20">
      <c r="N2946" s="1380"/>
      <c r="O2946" s="1381"/>
      <c r="P2946" s="1382"/>
      <c r="Q2946" s="1383"/>
      <c r="R2946" s="1384"/>
      <c r="S2946" s="1385"/>
      <c r="T2946" s="1109"/>
    </row>
    <row r="2947" spans="14:20">
      <c r="N2947" s="1380"/>
      <c r="O2947" s="1381"/>
      <c r="P2947" s="1382"/>
      <c r="Q2947" s="1383"/>
      <c r="R2947" s="1384"/>
      <c r="S2947" s="1385"/>
      <c r="T2947" s="1109"/>
    </row>
    <row r="2948" spans="14:20">
      <c r="N2948" s="1380"/>
      <c r="O2948" s="1381"/>
      <c r="P2948" s="1382"/>
      <c r="Q2948" s="1383"/>
      <c r="R2948" s="1384"/>
      <c r="S2948" s="1385"/>
      <c r="T2948" s="1109"/>
    </row>
    <row r="2949" spans="14:20">
      <c r="N2949" s="1380"/>
      <c r="O2949" s="1381"/>
      <c r="P2949" s="1382"/>
      <c r="Q2949" s="1383"/>
      <c r="R2949" s="1384"/>
      <c r="S2949" s="1385"/>
      <c r="T2949" s="1109"/>
    </row>
    <row r="2950" spans="14:20">
      <c r="N2950" s="1380"/>
      <c r="O2950" s="1381"/>
      <c r="P2950" s="1382"/>
      <c r="Q2950" s="1383"/>
      <c r="R2950" s="1384"/>
      <c r="S2950" s="1385"/>
      <c r="T2950" s="1109"/>
    </row>
    <row r="2951" spans="14:20">
      <c r="N2951" s="1380"/>
      <c r="O2951" s="1381"/>
      <c r="P2951" s="1382"/>
      <c r="Q2951" s="1383"/>
      <c r="R2951" s="1384"/>
      <c r="S2951" s="1385"/>
      <c r="T2951" s="1109"/>
    </row>
    <row r="2952" spans="14:20">
      <c r="N2952" s="1380"/>
      <c r="O2952" s="1381"/>
      <c r="P2952" s="1382"/>
      <c r="Q2952" s="1383"/>
      <c r="R2952" s="1384"/>
      <c r="S2952" s="1385"/>
      <c r="T2952" s="1109"/>
    </row>
    <row r="2953" spans="14:20">
      <c r="N2953" s="1380"/>
      <c r="O2953" s="1381"/>
      <c r="P2953" s="1382"/>
      <c r="Q2953" s="1383"/>
      <c r="R2953" s="1384"/>
      <c r="S2953" s="1385"/>
      <c r="T2953" s="1109"/>
    </row>
    <row r="2954" spans="14:20">
      <c r="N2954" s="1380"/>
      <c r="O2954" s="1381"/>
      <c r="P2954" s="1382"/>
      <c r="Q2954" s="1383"/>
      <c r="R2954" s="1384"/>
      <c r="S2954" s="1385"/>
      <c r="T2954" s="1109"/>
    </row>
    <row r="2955" spans="14:20">
      <c r="N2955" s="1380"/>
      <c r="O2955" s="1381"/>
      <c r="P2955" s="1382"/>
      <c r="Q2955" s="1383"/>
      <c r="R2955" s="1384"/>
      <c r="S2955" s="1385"/>
      <c r="T2955" s="1109"/>
    </row>
    <row r="2956" spans="14:20">
      <c r="N2956" s="1380"/>
      <c r="O2956" s="1381"/>
      <c r="P2956" s="1382"/>
      <c r="Q2956" s="1383"/>
      <c r="R2956" s="1384"/>
      <c r="S2956" s="1385"/>
      <c r="T2956" s="1109"/>
    </row>
    <row r="2957" spans="14:20">
      <c r="N2957" s="1380"/>
      <c r="O2957" s="1381"/>
      <c r="P2957" s="1382"/>
      <c r="Q2957" s="1383"/>
      <c r="R2957" s="1384"/>
      <c r="S2957" s="1385"/>
      <c r="T2957" s="1109"/>
    </row>
    <row r="2958" spans="14:20">
      <c r="N2958" s="1380"/>
      <c r="O2958" s="1381"/>
      <c r="P2958" s="1382"/>
      <c r="Q2958" s="1383"/>
      <c r="R2958" s="1384"/>
      <c r="S2958" s="1385"/>
      <c r="T2958" s="1109"/>
    </row>
    <row r="2959" spans="14:20">
      <c r="N2959" s="1380"/>
      <c r="O2959" s="1381"/>
      <c r="P2959" s="1382"/>
      <c r="Q2959" s="1383"/>
      <c r="R2959" s="1384"/>
      <c r="S2959" s="1385"/>
      <c r="T2959" s="1109"/>
    </row>
    <row r="2960" spans="14:20">
      <c r="N2960" s="1380"/>
      <c r="O2960" s="1381"/>
      <c r="P2960" s="1382"/>
      <c r="Q2960" s="1383"/>
      <c r="R2960" s="1384"/>
      <c r="S2960" s="1385"/>
      <c r="T2960" s="1109"/>
    </row>
    <row r="2961" spans="14:20">
      <c r="N2961" s="1380"/>
      <c r="O2961" s="1381"/>
      <c r="P2961" s="1382"/>
      <c r="Q2961" s="1383"/>
      <c r="R2961" s="1384"/>
      <c r="S2961" s="1385"/>
      <c r="T2961" s="1109"/>
    </row>
    <row r="2962" spans="14:20">
      <c r="N2962" s="1380"/>
      <c r="O2962" s="1381"/>
      <c r="P2962" s="1382"/>
      <c r="Q2962" s="1383"/>
      <c r="R2962" s="1384"/>
      <c r="S2962" s="1385"/>
      <c r="T2962" s="1109"/>
    </row>
    <row r="2963" spans="14:20">
      <c r="N2963" s="1380"/>
      <c r="O2963" s="1381"/>
      <c r="P2963" s="1382"/>
      <c r="Q2963" s="1383"/>
      <c r="R2963" s="1384"/>
      <c r="S2963" s="1385"/>
      <c r="T2963" s="1109"/>
    </row>
    <row r="2964" spans="14:20">
      <c r="N2964" s="1380"/>
      <c r="O2964" s="1381"/>
      <c r="P2964" s="1382"/>
      <c r="Q2964" s="1383"/>
      <c r="R2964" s="1384"/>
      <c r="S2964" s="1385"/>
      <c r="T2964" s="1109"/>
    </row>
    <row r="2965" spans="14:20">
      <c r="N2965" s="1380"/>
      <c r="O2965" s="1381"/>
      <c r="P2965" s="1382"/>
      <c r="Q2965" s="1383"/>
      <c r="R2965" s="1384"/>
      <c r="S2965" s="1385"/>
      <c r="T2965" s="1109"/>
    </row>
    <row r="2966" spans="14:20">
      <c r="N2966" s="1380"/>
      <c r="O2966" s="1381"/>
      <c r="P2966" s="1382"/>
      <c r="Q2966" s="1383"/>
      <c r="R2966" s="1384"/>
      <c r="S2966" s="1385"/>
      <c r="T2966" s="1109"/>
    </row>
    <row r="2967" spans="14:20">
      <c r="N2967" s="1380"/>
      <c r="O2967" s="1381"/>
      <c r="P2967" s="1382"/>
      <c r="Q2967" s="1383"/>
      <c r="R2967" s="1384"/>
      <c r="S2967" s="1385"/>
      <c r="T2967" s="1109"/>
    </row>
    <row r="2968" spans="14:20">
      <c r="N2968" s="1380"/>
      <c r="O2968" s="1381"/>
      <c r="P2968" s="1382"/>
      <c r="Q2968" s="1383"/>
      <c r="R2968" s="1384"/>
      <c r="S2968" s="1385"/>
      <c r="T2968" s="1109"/>
    </row>
    <row r="2969" spans="14:20">
      <c r="N2969" s="1380"/>
      <c r="O2969" s="1381"/>
      <c r="P2969" s="1382"/>
      <c r="Q2969" s="1383"/>
      <c r="R2969" s="1384"/>
      <c r="S2969" s="1385"/>
      <c r="T2969" s="1109"/>
    </row>
    <row r="2970" spans="14:20">
      <c r="N2970" s="1380"/>
      <c r="O2970" s="1381"/>
      <c r="P2970" s="1382"/>
      <c r="Q2970" s="1383"/>
      <c r="R2970" s="1384"/>
      <c r="S2970" s="1385"/>
      <c r="T2970" s="1109"/>
    </row>
    <row r="2971" spans="14:20">
      <c r="N2971" s="1380"/>
      <c r="O2971" s="1381"/>
      <c r="P2971" s="1382"/>
      <c r="Q2971" s="1383"/>
      <c r="R2971" s="1384"/>
      <c r="S2971" s="1385"/>
      <c r="T2971" s="1109"/>
    </row>
    <row r="2972" spans="14:20">
      <c r="N2972" s="1380"/>
      <c r="O2972" s="1381"/>
      <c r="P2972" s="1382"/>
      <c r="Q2972" s="1383"/>
      <c r="R2972" s="1384"/>
      <c r="S2972" s="1385"/>
      <c r="T2972" s="1109"/>
    </row>
    <row r="2973" spans="14:20">
      <c r="N2973" s="1380"/>
      <c r="O2973" s="1381"/>
      <c r="P2973" s="1382"/>
      <c r="Q2973" s="1383"/>
      <c r="R2973" s="1384"/>
      <c r="S2973" s="1385"/>
      <c r="T2973" s="1109"/>
    </row>
    <row r="2974" spans="14:20">
      <c r="N2974" s="1380"/>
      <c r="O2974" s="1381"/>
      <c r="P2974" s="1382"/>
      <c r="Q2974" s="1383"/>
      <c r="R2974" s="1384"/>
      <c r="S2974" s="1385"/>
      <c r="T2974" s="1109"/>
    </row>
    <row r="2975" spans="14:20">
      <c r="N2975" s="1380"/>
      <c r="O2975" s="1381"/>
      <c r="P2975" s="1382"/>
      <c r="Q2975" s="1383"/>
      <c r="R2975" s="1384"/>
      <c r="S2975" s="1385"/>
      <c r="T2975" s="1109"/>
    </row>
    <row r="2976" spans="14:20">
      <c r="N2976" s="1380"/>
      <c r="O2976" s="1381"/>
      <c r="P2976" s="1382"/>
      <c r="Q2976" s="1383"/>
      <c r="R2976" s="1384"/>
      <c r="S2976" s="1385"/>
      <c r="T2976" s="1109"/>
    </row>
    <row r="2977" spans="14:20">
      <c r="N2977" s="1380"/>
      <c r="O2977" s="1381"/>
      <c r="P2977" s="1382"/>
      <c r="Q2977" s="1383"/>
      <c r="R2977" s="1384"/>
      <c r="S2977" s="1385"/>
      <c r="T2977" s="1109"/>
    </row>
    <row r="2978" spans="14:20">
      <c r="N2978" s="1380"/>
      <c r="O2978" s="1381"/>
      <c r="P2978" s="1382"/>
      <c r="Q2978" s="1383"/>
      <c r="R2978" s="1384"/>
      <c r="S2978" s="1385"/>
      <c r="T2978" s="1109"/>
    </row>
    <row r="2979" spans="14:20">
      <c r="N2979" s="1380"/>
      <c r="O2979" s="1381"/>
      <c r="P2979" s="1382"/>
      <c r="Q2979" s="1383"/>
      <c r="R2979" s="1384"/>
      <c r="S2979" s="1385"/>
      <c r="T2979" s="1109"/>
    </row>
    <row r="2980" spans="14:20">
      <c r="N2980" s="1380"/>
      <c r="O2980" s="1381"/>
      <c r="P2980" s="1382"/>
      <c r="Q2980" s="1383"/>
      <c r="R2980" s="1384"/>
      <c r="S2980" s="1385"/>
      <c r="T2980" s="1109"/>
    </row>
    <row r="2981" spans="14:20">
      <c r="N2981" s="1380"/>
      <c r="O2981" s="1381"/>
      <c r="P2981" s="1382"/>
      <c r="Q2981" s="1383"/>
      <c r="R2981" s="1384"/>
      <c r="S2981" s="1385"/>
      <c r="T2981" s="1109"/>
    </row>
    <row r="2982" spans="14:20">
      <c r="N2982" s="1380"/>
      <c r="O2982" s="1381"/>
      <c r="P2982" s="1382"/>
      <c r="Q2982" s="1383"/>
      <c r="R2982" s="1384"/>
      <c r="S2982" s="1385"/>
      <c r="T2982" s="1109"/>
    </row>
    <row r="2983" spans="14:20">
      <c r="N2983" s="1380"/>
      <c r="O2983" s="1381"/>
      <c r="P2983" s="1382"/>
      <c r="Q2983" s="1383"/>
      <c r="R2983" s="1384"/>
      <c r="S2983" s="1385"/>
      <c r="T2983" s="1109"/>
    </row>
    <row r="2984" spans="14:20">
      <c r="N2984" s="1380"/>
      <c r="O2984" s="1381"/>
      <c r="P2984" s="1382"/>
      <c r="Q2984" s="1383"/>
      <c r="R2984" s="1384"/>
      <c r="S2984" s="1385"/>
      <c r="T2984" s="1109"/>
    </row>
    <row r="2985" spans="14:20">
      <c r="N2985" s="1380"/>
      <c r="O2985" s="1381"/>
      <c r="P2985" s="1382"/>
      <c r="Q2985" s="1383"/>
      <c r="R2985" s="1384"/>
      <c r="S2985" s="1385"/>
      <c r="T2985" s="1109"/>
    </row>
    <row r="2986" spans="14:20">
      <c r="N2986" s="1380"/>
      <c r="O2986" s="1381"/>
      <c r="P2986" s="1382"/>
      <c r="Q2986" s="1383"/>
      <c r="R2986" s="1384"/>
      <c r="S2986" s="1385"/>
      <c r="T2986" s="1109"/>
    </row>
    <row r="2987" spans="14:20">
      <c r="N2987" s="1380"/>
      <c r="O2987" s="1381"/>
      <c r="P2987" s="1382"/>
      <c r="Q2987" s="1383"/>
      <c r="R2987" s="1384"/>
      <c r="S2987" s="1385"/>
      <c r="T2987" s="1109"/>
    </row>
    <row r="2988" spans="14:20">
      <c r="N2988" s="1380"/>
      <c r="O2988" s="1381"/>
      <c r="P2988" s="1382"/>
      <c r="Q2988" s="1383"/>
      <c r="R2988" s="1384"/>
      <c r="S2988" s="1385"/>
      <c r="T2988" s="1109"/>
    </row>
    <row r="2989" spans="14:20">
      <c r="N2989" s="1380"/>
      <c r="O2989" s="1381"/>
      <c r="P2989" s="1382"/>
      <c r="Q2989" s="1383"/>
      <c r="R2989" s="1384"/>
      <c r="S2989" s="1385"/>
      <c r="T2989" s="1109"/>
    </row>
    <row r="2990" spans="14:20">
      <c r="N2990" s="1380"/>
      <c r="O2990" s="1381"/>
      <c r="P2990" s="1382"/>
      <c r="Q2990" s="1383"/>
      <c r="R2990" s="1384"/>
      <c r="S2990" s="1385"/>
      <c r="T2990" s="1109"/>
    </row>
    <row r="2991" spans="14:20">
      <c r="N2991" s="1380"/>
      <c r="O2991" s="1381"/>
      <c r="P2991" s="1382"/>
      <c r="Q2991" s="1383"/>
      <c r="R2991" s="1384"/>
      <c r="S2991" s="1385"/>
      <c r="T2991" s="1109"/>
    </row>
    <row r="2992" spans="14:20">
      <c r="N2992" s="1380"/>
      <c r="O2992" s="1381"/>
      <c r="P2992" s="1382"/>
      <c r="Q2992" s="1383"/>
      <c r="R2992" s="1384"/>
      <c r="S2992" s="1385"/>
      <c r="T2992" s="1109"/>
    </row>
    <row r="2993" spans="14:20">
      <c r="N2993" s="1380"/>
      <c r="O2993" s="1381"/>
      <c r="P2993" s="1382"/>
      <c r="Q2993" s="1383"/>
      <c r="R2993" s="1384"/>
      <c r="S2993" s="1385"/>
      <c r="T2993" s="1109"/>
    </row>
    <row r="2994" spans="14:20">
      <c r="N2994" s="1380"/>
      <c r="O2994" s="1381"/>
      <c r="P2994" s="1382"/>
      <c r="Q2994" s="1383"/>
      <c r="R2994" s="1384"/>
      <c r="S2994" s="1385"/>
      <c r="T2994" s="1109"/>
    </row>
    <row r="2995" spans="14:20">
      <c r="N2995" s="1380"/>
      <c r="O2995" s="1381"/>
      <c r="P2995" s="1382"/>
      <c r="Q2995" s="1383"/>
      <c r="R2995" s="1384"/>
      <c r="S2995" s="1385"/>
      <c r="T2995" s="1109"/>
    </row>
    <row r="2996" spans="14:20">
      <c r="N2996" s="1380"/>
      <c r="O2996" s="1381"/>
      <c r="P2996" s="1382"/>
      <c r="Q2996" s="1383"/>
      <c r="R2996" s="1384"/>
      <c r="S2996" s="1385"/>
      <c r="T2996" s="1109"/>
    </row>
    <row r="2997" spans="14:20">
      <c r="N2997" s="1380"/>
      <c r="O2997" s="1381"/>
      <c r="P2997" s="1382"/>
      <c r="Q2997" s="1383"/>
      <c r="R2997" s="1384"/>
      <c r="S2997" s="1385"/>
      <c r="T2997" s="1109"/>
    </row>
    <row r="2998" spans="14:20">
      <c r="N2998" s="1380"/>
      <c r="O2998" s="1381"/>
      <c r="P2998" s="1382"/>
      <c r="Q2998" s="1383"/>
      <c r="R2998" s="1384"/>
      <c r="S2998" s="1385"/>
      <c r="T2998" s="1109"/>
    </row>
    <row r="2999" spans="14:20">
      <c r="N2999" s="1380"/>
      <c r="O2999" s="1381"/>
      <c r="P2999" s="1382"/>
      <c r="Q2999" s="1383"/>
      <c r="R2999" s="1384"/>
      <c r="S2999" s="1385"/>
      <c r="T2999" s="1109"/>
    </row>
    <row r="3000" spans="14:20">
      <c r="N3000" s="1380"/>
      <c r="O3000" s="1381"/>
      <c r="P3000" s="1382"/>
      <c r="Q3000" s="1383"/>
      <c r="R3000" s="1384"/>
      <c r="S3000" s="1385"/>
      <c r="T3000" s="1109"/>
    </row>
    <row r="3001" spans="14:20">
      <c r="N3001" s="1380"/>
      <c r="O3001" s="1381"/>
      <c r="P3001" s="1382"/>
      <c r="Q3001" s="1383"/>
      <c r="R3001" s="1384"/>
      <c r="S3001" s="1385"/>
      <c r="T3001" s="1109"/>
    </row>
    <row r="3002" spans="14:20">
      <c r="N3002" s="1380"/>
      <c r="O3002" s="1381"/>
      <c r="P3002" s="1382"/>
      <c r="Q3002" s="1383"/>
      <c r="R3002" s="1384"/>
      <c r="S3002" s="1385"/>
      <c r="T3002" s="1109"/>
    </row>
    <row r="3003" spans="14:20">
      <c r="N3003" s="1380"/>
      <c r="O3003" s="1381"/>
      <c r="P3003" s="1382"/>
      <c r="Q3003" s="1383"/>
      <c r="R3003" s="1384"/>
      <c r="S3003" s="1385"/>
      <c r="T3003" s="1109"/>
    </row>
    <row r="3004" spans="14:20">
      <c r="N3004" s="1380"/>
      <c r="O3004" s="1381"/>
      <c r="P3004" s="1382"/>
      <c r="Q3004" s="1383"/>
      <c r="R3004" s="1384"/>
      <c r="S3004" s="1385"/>
      <c r="T3004" s="1109"/>
    </row>
    <row r="3005" spans="14:20">
      <c r="N3005" s="1380"/>
      <c r="O3005" s="1381"/>
      <c r="P3005" s="1382"/>
      <c r="Q3005" s="1383"/>
      <c r="R3005" s="1384"/>
      <c r="S3005" s="1385"/>
      <c r="T3005" s="1109"/>
    </row>
    <row r="3006" spans="14:20">
      <c r="N3006" s="1380"/>
      <c r="O3006" s="1381"/>
      <c r="P3006" s="1382"/>
      <c r="Q3006" s="1383"/>
      <c r="R3006" s="1384"/>
      <c r="S3006" s="1385"/>
      <c r="T3006" s="1109"/>
    </row>
    <row r="3007" spans="14:20">
      <c r="N3007" s="1380"/>
      <c r="O3007" s="1381"/>
      <c r="P3007" s="1382"/>
      <c r="Q3007" s="1383"/>
      <c r="R3007" s="1384"/>
      <c r="S3007" s="1385"/>
      <c r="T3007" s="1109"/>
    </row>
    <row r="3008" spans="14:20">
      <c r="N3008" s="1380"/>
      <c r="O3008" s="1381"/>
      <c r="P3008" s="1382"/>
      <c r="Q3008" s="1383"/>
      <c r="R3008" s="1384"/>
      <c r="S3008" s="1385"/>
      <c r="T3008" s="1109"/>
    </row>
    <row r="3009" spans="14:20">
      <c r="N3009" s="1380"/>
      <c r="O3009" s="1381"/>
      <c r="P3009" s="1382"/>
      <c r="Q3009" s="1383"/>
      <c r="R3009" s="1384"/>
      <c r="S3009" s="1385"/>
      <c r="T3009" s="1109"/>
    </row>
    <row r="3010" spans="14:20">
      <c r="N3010" s="1380"/>
      <c r="O3010" s="1381"/>
      <c r="P3010" s="1382"/>
      <c r="Q3010" s="1383"/>
      <c r="R3010" s="1384"/>
      <c r="S3010" s="1385"/>
      <c r="T3010" s="1109"/>
    </row>
    <row r="3011" spans="14:20">
      <c r="N3011" s="1380"/>
      <c r="O3011" s="1381"/>
      <c r="P3011" s="1382"/>
      <c r="Q3011" s="1383"/>
      <c r="R3011" s="1384"/>
      <c r="S3011" s="1385"/>
      <c r="T3011" s="1109"/>
    </row>
    <row r="3012" spans="14:20">
      <c r="N3012" s="1380"/>
      <c r="O3012" s="1381"/>
      <c r="P3012" s="1382"/>
      <c r="Q3012" s="1383"/>
      <c r="R3012" s="1384"/>
      <c r="S3012" s="1385"/>
      <c r="T3012" s="1109"/>
    </row>
    <row r="3013" spans="14:20">
      <c r="N3013" s="1380"/>
      <c r="O3013" s="1381"/>
      <c r="P3013" s="1382"/>
      <c r="Q3013" s="1383"/>
      <c r="R3013" s="1384"/>
      <c r="S3013" s="1385"/>
      <c r="T3013" s="1109"/>
    </row>
    <row r="3014" spans="14:20">
      <c r="N3014" s="1380"/>
      <c r="O3014" s="1381"/>
      <c r="P3014" s="1382"/>
      <c r="Q3014" s="1383"/>
      <c r="R3014" s="1384"/>
      <c r="S3014" s="1385"/>
      <c r="T3014" s="1109"/>
    </row>
    <row r="3015" spans="14:20">
      <c r="N3015" s="1380"/>
      <c r="O3015" s="1381"/>
      <c r="P3015" s="1382"/>
      <c r="Q3015" s="1383"/>
      <c r="R3015" s="1384"/>
      <c r="S3015" s="1385"/>
      <c r="T3015" s="1109"/>
    </row>
    <row r="3016" spans="14:20">
      <c r="N3016" s="1380"/>
      <c r="O3016" s="1381"/>
      <c r="P3016" s="1382"/>
      <c r="Q3016" s="1383"/>
      <c r="R3016" s="1384"/>
      <c r="S3016" s="1385"/>
      <c r="T3016" s="1109"/>
    </row>
    <row r="3017" spans="14:20">
      <c r="N3017" s="1380"/>
      <c r="O3017" s="1381"/>
      <c r="P3017" s="1382"/>
      <c r="Q3017" s="1383"/>
      <c r="R3017" s="1384"/>
      <c r="S3017" s="1385"/>
      <c r="T3017" s="1109"/>
    </row>
    <row r="3018" spans="14:20">
      <c r="N3018" s="1380"/>
      <c r="O3018" s="1381"/>
      <c r="P3018" s="1382"/>
      <c r="Q3018" s="1383"/>
      <c r="R3018" s="1384"/>
      <c r="S3018" s="1385"/>
      <c r="T3018" s="1109"/>
    </row>
    <row r="3019" spans="14:20">
      <c r="N3019" s="1380"/>
      <c r="O3019" s="1381"/>
      <c r="P3019" s="1382"/>
      <c r="Q3019" s="1383"/>
      <c r="R3019" s="1384"/>
      <c r="S3019" s="1385"/>
      <c r="T3019" s="1109"/>
    </row>
    <row r="3020" spans="14:20">
      <c r="N3020" s="1380"/>
      <c r="O3020" s="1381"/>
      <c r="P3020" s="1382"/>
      <c r="Q3020" s="1383"/>
      <c r="R3020" s="1384"/>
      <c r="S3020" s="1385"/>
      <c r="T3020" s="1109"/>
    </row>
    <row r="3021" spans="14:20">
      <c r="N3021" s="1380"/>
      <c r="O3021" s="1381"/>
      <c r="P3021" s="1382"/>
      <c r="Q3021" s="1383"/>
      <c r="R3021" s="1384"/>
      <c r="S3021" s="1385"/>
      <c r="T3021" s="1109"/>
    </row>
    <row r="3022" spans="14:20">
      <c r="N3022" s="1380"/>
      <c r="O3022" s="1381"/>
      <c r="P3022" s="1382"/>
      <c r="Q3022" s="1383"/>
      <c r="R3022" s="1384"/>
      <c r="S3022" s="1385"/>
      <c r="T3022" s="1109"/>
    </row>
    <row r="3023" spans="14:20">
      <c r="N3023" s="1380"/>
      <c r="O3023" s="1381"/>
      <c r="P3023" s="1382"/>
      <c r="Q3023" s="1383"/>
      <c r="R3023" s="1384"/>
      <c r="S3023" s="1385"/>
      <c r="T3023" s="1109"/>
    </row>
    <row r="3024" spans="14:20">
      <c r="N3024" s="1380"/>
      <c r="O3024" s="1381"/>
      <c r="P3024" s="1382"/>
      <c r="Q3024" s="1383"/>
      <c r="R3024" s="1384"/>
      <c r="S3024" s="1385"/>
      <c r="T3024" s="1109"/>
    </row>
    <row r="3025" spans="14:20">
      <c r="N3025" s="1380"/>
      <c r="O3025" s="1381"/>
      <c r="P3025" s="1382"/>
      <c r="Q3025" s="1383"/>
      <c r="R3025" s="1384"/>
      <c r="S3025" s="1385"/>
      <c r="T3025" s="1109"/>
    </row>
    <row r="3026" spans="14:20">
      <c r="N3026" s="1380"/>
      <c r="O3026" s="1381"/>
      <c r="P3026" s="1382"/>
      <c r="Q3026" s="1383"/>
      <c r="R3026" s="1384"/>
      <c r="S3026" s="1385"/>
      <c r="T3026" s="1109"/>
    </row>
    <row r="3027" spans="14:20">
      <c r="N3027" s="1380"/>
      <c r="O3027" s="1381"/>
      <c r="P3027" s="1382"/>
      <c r="Q3027" s="1383"/>
      <c r="R3027" s="1384"/>
      <c r="S3027" s="1385"/>
      <c r="T3027" s="1109"/>
    </row>
    <row r="3028" spans="14:20">
      <c r="N3028" s="1380"/>
      <c r="O3028" s="1381"/>
      <c r="P3028" s="1382"/>
      <c r="Q3028" s="1383"/>
      <c r="R3028" s="1384"/>
      <c r="S3028" s="1385"/>
      <c r="T3028" s="1109"/>
    </row>
    <row r="3029" spans="14:20">
      <c r="N3029" s="1380"/>
      <c r="O3029" s="1381"/>
      <c r="P3029" s="1382"/>
      <c r="Q3029" s="1383"/>
      <c r="R3029" s="1384"/>
      <c r="S3029" s="1385"/>
      <c r="T3029" s="1109"/>
    </row>
    <row r="3030" spans="14:20">
      <c r="N3030" s="1380"/>
      <c r="O3030" s="1381"/>
      <c r="P3030" s="1382"/>
      <c r="Q3030" s="1383"/>
      <c r="R3030" s="1384"/>
      <c r="S3030" s="1385"/>
      <c r="T3030" s="1109"/>
    </row>
    <row r="3031" spans="14:20">
      <c r="N3031" s="1380"/>
      <c r="O3031" s="1381"/>
      <c r="P3031" s="1382"/>
      <c r="Q3031" s="1383"/>
      <c r="R3031" s="1384"/>
      <c r="S3031" s="1385"/>
      <c r="T3031" s="1109"/>
    </row>
    <row r="3032" spans="14:20">
      <c r="N3032" s="1380"/>
      <c r="O3032" s="1381"/>
      <c r="P3032" s="1382"/>
      <c r="Q3032" s="1383"/>
      <c r="R3032" s="1384"/>
      <c r="S3032" s="1385"/>
      <c r="T3032" s="1109"/>
    </row>
    <row r="3033" spans="14:20">
      <c r="N3033" s="1380"/>
      <c r="O3033" s="1381"/>
      <c r="P3033" s="1382"/>
      <c r="Q3033" s="1383"/>
      <c r="R3033" s="1384"/>
      <c r="S3033" s="1385"/>
      <c r="T3033" s="1109"/>
    </row>
    <row r="3034" spans="14:20">
      <c r="N3034" s="1380"/>
      <c r="O3034" s="1381"/>
      <c r="P3034" s="1382"/>
      <c r="Q3034" s="1383"/>
      <c r="R3034" s="1384"/>
      <c r="S3034" s="1385"/>
      <c r="T3034" s="1109"/>
    </row>
    <row r="3035" spans="14:20">
      <c r="N3035" s="1380"/>
      <c r="O3035" s="1381"/>
      <c r="P3035" s="1382"/>
      <c r="Q3035" s="1383"/>
      <c r="R3035" s="1384"/>
      <c r="S3035" s="1385"/>
      <c r="T3035" s="1109"/>
    </row>
    <row r="3036" spans="14:20">
      <c r="N3036" s="1380"/>
      <c r="O3036" s="1381"/>
      <c r="P3036" s="1382"/>
      <c r="Q3036" s="1383"/>
      <c r="R3036" s="1384"/>
      <c r="S3036" s="1385"/>
      <c r="T3036" s="1109"/>
    </row>
    <row r="3037" spans="14:20">
      <c r="N3037" s="1380"/>
      <c r="O3037" s="1381"/>
      <c r="P3037" s="1382"/>
      <c r="Q3037" s="1383"/>
      <c r="R3037" s="1384"/>
      <c r="S3037" s="1385"/>
      <c r="T3037" s="1109"/>
    </row>
    <row r="3038" spans="14:20">
      <c r="N3038" s="1380"/>
      <c r="O3038" s="1381"/>
      <c r="P3038" s="1382"/>
      <c r="Q3038" s="1383"/>
      <c r="R3038" s="1384"/>
      <c r="S3038" s="1385"/>
      <c r="T3038" s="1109"/>
    </row>
    <row r="3039" spans="14:20">
      <c r="N3039" s="1380"/>
      <c r="O3039" s="1381"/>
      <c r="P3039" s="1382"/>
      <c r="Q3039" s="1383"/>
      <c r="R3039" s="1384"/>
      <c r="S3039" s="1385"/>
      <c r="T3039" s="1109"/>
    </row>
    <row r="3040" spans="14:20">
      <c r="N3040" s="1380"/>
      <c r="O3040" s="1381"/>
      <c r="P3040" s="1382"/>
      <c r="Q3040" s="1383"/>
      <c r="R3040" s="1384"/>
      <c r="S3040" s="1385"/>
      <c r="T3040" s="1109"/>
    </row>
    <row r="3041" spans="14:20">
      <c r="N3041" s="1380"/>
      <c r="O3041" s="1381"/>
      <c r="P3041" s="1382"/>
      <c r="Q3041" s="1383"/>
      <c r="R3041" s="1384"/>
      <c r="S3041" s="1385"/>
      <c r="T3041" s="1109"/>
    </row>
    <row r="3042" spans="14:20">
      <c r="N3042" s="1380"/>
      <c r="O3042" s="1381"/>
      <c r="P3042" s="1382"/>
      <c r="Q3042" s="1383"/>
      <c r="R3042" s="1384"/>
      <c r="S3042" s="1385"/>
      <c r="T3042" s="1109"/>
    </row>
    <row r="3043" spans="14:20">
      <c r="N3043" s="1380"/>
      <c r="O3043" s="1381"/>
      <c r="P3043" s="1382"/>
      <c r="Q3043" s="1383"/>
      <c r="R3043" s="1384"/>
      <c r="S3043" s="1385"/>
      <c r="T3043" s="1109"/>
    </row>
    <row r="3044" spans="14:20">
      <c r="N3044" s="1380"/>
      <c r="O3044" s="1381"/>
      <c r="P3044" s="1382"/>
      <c r="Q3044" s="1383"/>
      <c r="R3044" s="1384"/>
      <c r="S3044" s="1385"/>
      <c r="T3044" s="1109"/>
    </row>
    <row r="3045" spans="14:20">
      <c r="N3045" s="1380"/>
      <c r="O3045" s="1381"/>
      <c r="P3045" s="1382"/>
      <c r="Q3045" s="1383"/>
      <c r="R3045" s="1384"/>
      <c r="S3045" s="1385"/>
      <c r="T3045" s="1109"/>
    </row>
    <row r="3046" spans="14:20">
      <c r="N3046" s="1380"/>
      <c r="O3046" s="1381"/>
      <c r="P3046" s="1382"/>
      <c r="Q3046" s="1383"/>
      <c r="R3046" s="1384"/>
      <c r="S3046" s="1385"/>
      <c r="T3046" s="1109"/>
    </row>
    <row r="3047" spans="14:20">
      <c r="N3047" s="1380"/>
      <c r="O3047" s="1381"/>
      <c r="P3047" s="1382"/>
      <c r="Q3047" s="1383"/>
      <c r="R3047" s="1384"/>
      <c r="S3047" s="1385"/>
      <c r="T3047" s="1109"/>
    </row>
    <row r="3048" spans="14:20">
      <c r="N3048" s="1380"/>
      <c r="O3048" s="1381"/>
      <c r="P3048" s="1382"/>
      <c r="Q3048" s="1383"/>
      <c r="R3048" s="1384"/>
      <c r="S3048" s="1385"/>
      <c r="T3048" s="1109"/>
    </row>
    <row r="3049" spans="14:20">
      <c r="N3049" s="1380"/>
      <c r="O3049" s="1381"/>
      <c r="P3049" s="1382"/>
      <c r="Q3049" s="1383"/>
      <c r="R3049" s="1384"/>
      <c r="S3049" s="1385"/>
      <c r="T3049" s="1109"/>
    </row>
    <row r="3050" spans="14:20">
      <c r="N3050" s="1380"/>
      <c r="O3050" s="1381"/>
      <c r="P3050" s="1382"/>
      <c r="Q3050" s="1383"/>
      <c r="R3050" s="1384"/>
      <c r="S3050" s="1385"/>
      <c r="T3050" s="1109"/>
    </row>
    <row r="3051" spans="14:20">
      <c r="N3051" s="1380"/>
      <c r="O3051" s="1381"/>
      <c r="P3051" s="1382"/>
      <c r="Q3051" s="1383"/>
      <c r="R3051" s="1384"/>
      <c r="S3051" s="1385"/>
      <c r="T3051" s="1109"/>
    </row>
    <row r="3052" spans="14:20">
      <c r="N3052" s="1380"/>
      <c r="O3052" s="1381"/>
      <c r="P3052" s="1382"/>
      <c r="Q3052" s="1383"/>
      <c r="R3052" s="1384"/>
      <c r="S3052" s="1385"/>
      <c r="T3052" s="1109"/>
    </row>
    <row r="3053" spans="14:20">
      <c r="N3053" s="1380"/>
      <c r="O3053" s="1381"/>
      <c r="P3053" s="1382"/>
      <c r="Q3053" s="1383"/>
      <c r="R3053" s="1384"/>
      <c r="S3053" s="1385"/>
      <c r="T3053" s="1109"/>
    </row>
    <row r="3054" spans="14:20">
      <c r="N3054" s="1380"/>
      <c r="O3054" s="1381"/>
      <c r="P3054" s="1382"/>
      <c r="Q3054" s="1383"/>
      <c r="R3054" s="1384"/>
      <c r="S3054" s="1385"/>
      <c r="T3054" s="1109"/>
    </row>
    <row r="3055" spans="14:20">
      <c r="N3055" s="1380"/>
      <c r="O3055" s="1381"/>
      <c r="P3055" s="1382"/>
      <c r="Q3055" s="1383"/>
      <c r="R3055" s="1384"/>
      <c r="S3055" s="1385"/>
      <c r="T3055" s="1109"/>
    </row>
    <row r="3056" spans="14:20">
      <c r="N3056" s="1380"/>
      <c r="O3056" s="1381"/>
      <c r="P3056" s="1382"/>
      <c r="Q3056" s="1383"/>
      <c r="R3056" s="1384"/>
      <c r="S3056" s="1385"/>
      <c r="T3056" s="1109"/>
    </row>
    <row r="3057" spans="14:20">
      <c r="N3057" s="1380"/>
      <c r="O3057" s="1381"/>
      <c r="P3057" s="1382"/>
      <c r="Q3057" s="1383"/>
      <c r="R3057" s="1384"/>
      <c r="S3057" s="1385"/>
      <c r="T3057" s="1109"/>
    </row>
    <row r="3058" spans="14:20">
      <c r="N3058" s="1380"/>
      <c r="O3058" s="1381"/>
      <c r="P3058" s="1382"/>
      <c r="Q3058" s="1383"/>
      <c r="R3058" s="1384"/>
      <c r="S3058" s="1385"/>
      <c r="T3058" s="1109"/>
    </row>
    <row r="3059" spans="14:20">
      <c r="N3059" s="1380"/>
      <c r="O3059" s="1381"/>
      <c r="P3059" s="1382"/>
      <c r="Q3059" s="1383"/>
      <c r="R3059" s="1384"/>
      <c r="S3059" s="1385"/>
      <c r="T3059" s="1109"/>
    </row>
    <row r="3060" spans="14:20">
      <c r="N3060" s="1380"/>
      <c r="O3060" s="1381"/>
      <c r="P3060" s="1382"/>
      <c r="Q3060" s="1383"/>
      <c r="R3060" s="1384"/>
      <c r="S3060" s="1385"/>
      <c r="T3060" s="1109"/>
    </row>
    <row r="3061" spans="14:20">
      <c r="N3061" s="1380"/>
      <c r="O3061" s="1381"/>
      <c r="P3061" s="1382"/>
      <c r="Q3061" s="1383"/>
      <c r="R3061" s="1384"/>
      <c r="S3061" s="1385"/>
      <c r="T3061" s="1109"/>
    </row>
    <row r="3062" spans="14:20">
      <c r="N3062" s="1380"/>
      <c r="O3062" s="1381"/>
      <c r="P3062" s="1382"/>
      <c r="Q3062" s="1383"/>
      <c r="R3062" s="1384"/>
      <c r="S3062" s="1385"/>
      <c r="T3062" s="1109"/>
    </row>
    <row r="3063" spans="14:20">
      <c r="N3063" s="1380"/>
      <c r="O3063" s="1381"/>
      <c r="P3063" s="1382"/>
      <c r="Q3063" s="1383"/>
      <c r="R3063" s="1384"/>
      <c r="S3063" s="1385"/>
      <c r="T3063" s="1109"/>
    </row>
    <row r="3064" spans="14:20">
      <c r="N3064" s="1380"/>
      <c r="O3064" s="1381"/>
      <c r="P3064" s="1382"/>
      <c r="Q3064" s="1383"/>
      <c r="R3064" s="1384"/>
      <c r="S3064" s="1385"/>
      <c r="T3064" s="1109"/>
    </row>
    <row r="3065" spans="14:20">
      <c r="N3065" s="1380"/>
      <c r="O3065" s="1381"/>
      <c r="P3065" s="1382"/>
      <c r="Q3065" s="1383"/>
      <c r="R3065" s="1384"/>
      <c r="S3065" s="1385"/>
      <c r="T3065" s="1109"/>
    </row>
    <row r="3066" spans="14:20">
      <c r="N3066" s="1380"/>
      <c r="O3066" s="1381"/>
      <c r="P3066" s="1382"/>
      <c r="Q3066" s="1383"/>
      <c r="R3066" s="1384"/>
      <c r="S3066" s="1385"/>
      <c r="T3066" s="1109"/>
    </row>
    <row r="3067" spans="14:20">
      <c r="N3067" s="1380"/>
      <c r="O3067" s="1381"/>
      <c r="P3067" s="1382"/>
      <c r="Q3067" s="1383"/>
      <c r="R3067" s="1384"/>
      <c r="S3067" s="1385"/>
      <c r="T3067" s="1109"/>
    </row>
    <row r="3068" spans="14:20">
      <c r="N3068" s="1380"/>
      <c r="O3068" s="1381"/>
      <c r="P3068" s="1382"/>
      <c r="Q3068" s="1383"/>
      <c r="R3068" s="1384"/>
      <c r="S3068" s="1385"/>
      <c r="T3068" s="1109"/>
    </row>
    <row r="3069" spans="14:20">
      <c r="N3069" s="1380"/>
      <c r="O3069" s="1381"/>
      <c r="P3069" s="1382"/>
      <c r="Q3069" s="1383"/>
      <c r="R3069" s="1384"/>
      <c r="S3069" s="1385"/>
      <c r="T3069" s="1109"/>
    </row>
    <row r="3070" spans="14:20">
      <c r="N3070" s="1380"/>
      <c r="O3070" s="1381"/>
      <c r="P3070" s="1382"/>
      <c r="Q3070" s="1383"/>
      <c r="R3070" s="1384"/>
      <c r="S3070" s="1385"/>
      <c r="T3070" s="1109"/>
    </row>
    <row r="3071" spans="14:20">
      <c r="N3071" s="1380"/>
      <c r="O3071" s="1381"/>
      <c r="P3071" s="1382"/>
      <c r="Q3071" s="1383"/>
      <c r="R3071" s="1384"/>
      <c r="S3071" s="1385"/>
      <c r="T3071" s="1109"/>
    </row>
    <row r="3072" spans="14:20">
      <c r="N3072" s="1380"/>
      <c r="O3072" s="1381"/>
      <c r="P3072" s="1382"/>
      <c r="Q3072" s="1383"/>
      <c r="R3072" s="1384"/>
      <c r="S3072" s="1385"/>
      <c r="T3072" s="1109"/>
    </row>
    <row r="3073" spans="14:20">
      <c r="N3073" s="1380"/>
      <c r="O3073" s="1381"/>
      <c r="P3073" s="1382"/>
      <c r="Q3073" s="1383"/>
      <c r="R3073" s="1384"/>
      <c r="S3073" s="1385"/>
      <c r="T3073" s="1109"/>
    </row>
    <row r="3074" spans="14:20">
      <c r="N3074" s="1380"/>
      <c r="O3074" s="1381"/>
      <c r="P3074" s="1382"/>
      <c r="Q3074" s="1383"/>
      <c r="R3074" s="1384"/>
      <c r="S3074" s="1385"/>
      <c r="T3074" s="1109"/>
    </row>
    <row r="3075" spans="14:20">
      <c r="N3075" s="1380"/>
      <c r="O3075" s="1381"/>
      <c r="P3075" s="1382"/>
      <c r="Q3075" s="1383"/>
      <c r="R3075" s="1384"/>
      <c r="S3075" s="1385"/>
      <c r="T3075" s="1109"/>
    </row>
    <row r="3076" spans="14:20">
      <c r="N3076" s="1380"/>
      <c r="O3076" s="1381"/>
      <c r="P3076" s="1382"/>
      <c r="Q3076" s="1383"/>
      <c r="R3076" s="1384"/>
      <c r="S3076" s="1385"/>
      <c r="T3076" s="1109"/>
    </row>
    <row r="3077" spans="14:20">
      <c r="N3077" s="1380"/>
      <c r="O3077" s="1381"/>
      <c r="P3077" s="1382"/>
      <c r="Q3077" s="1383"/>
      <c r="R3077" s="1384"/>
      <c r="S3077" s="1385"/>
      <c r="T3077" s="1109"/>
    </row>
    <row r="3078" spans="14:20">
      <c r="N3078" s="1380"/>
      <c r="O3078" s="1381"/>
      <c r="P3078" s="1382"/>
      <c r="Q3078" s="1383"/>
      <c r="R3078" s="1384"/>
      <c r="S3078" s="1385"/>
      <c r="T3078" s="1109"/>
    </row>
    <row r="3079" spans="14:20">
      <c r="N3079" s="1380"/>
      <c r="O3079" s="1381"/>
      <c r="P3079" s="1382"/>
      <c r="Q3079" s="1383"/>
      <c r="R3079" s="1384"/>
      <c r="S3079" s="1385"/>
      <c r="T3079" s="1109"/>
    </row>
    <row r="3080" spans="14:20">
      <c r="N3080" s="1380"/>
      <c r="O3080" s="1381"/>
      <c r="P3080" s="1382"/>
      <c r="Q3080" s="1383"/>
      <c r="R3080" s="1384"/>
      <c r="S3080" s="1385"/>
      <c r="T3080" s="1109"/>
    </row>
    <row r="3081" spans="14:20">
      <c r="N3081" s="1380"/>
      <c r="O3081" s="1381"/>
      <c r="P3081" s="1382"/>
      <c r="Q3081" s="1383"/>
      <c r="R3081" s="1384"/>
      <c r="S3081" s="1385"/>
      <c r="T3081" s="1109"/>
    </row>
    <row r="3082" spans="14:20">
      <c r="N3082" s="1380"/>
      <c r="O3082" s="1381"/>
      <c r="P3082" s="1382"/>
      <c r="Q3082" s="1383"/>
      <c r="R3082" s="1384"/>
      <c r="S3082" s="1385"/>
      <c r="T3082" s="1109"/>
    </row>
    <row r="3083" spans="14:20">
      <c r="N3083" s="1380"/>
      <c r="O3083" s="1381"/>
      <c r="P3083" s="1382"/>
      <c r="Q3083" s="1383"/>
      <c r="R3083" s="1384"/>
      <c r="S3083" s="1385"/>
      <c r="T3083" s="1109"/>
    </row>
    <row r="3084" spans="14:20">
      <c r="N3084" s="1380"/>
      <c r="O3084" s="1381"/>
      <c r="P3084" s="1382"/>
      <c r="Q3084" s="1383"/>
      <c r="R3084" s="1384"/>
      <c r="S3084" s="1385"/>
      <c r="T3084" s="1109"/>
    </row>
    <row r="3085" spans="14:20">
      <c r="N3085" s="1380"/>
      <c r="O3085" s="1381"/>
      <c r="P3085" s="1382"/>
      <c r="Q3085" s="1383"/>
      <c r="R3085" s="1384"/>
      <c r="S3085" s="1385"/>
      <c r="T3085" s="1109"/>
    </row>
    <row r="3086" spans="14:20">
      <c r="N3086" s="1380"/>
      <c r="O3086" s="1381"/>
      <c r="P3086" s="1382"/>
      <c r="Q3086" s="1383"/>
      <c r="R3086" s="1384"/>
      <c r="S3086" s="1385"/>
      <c r="T3086" s="1109"/>
    </row>
    <row r="3087" spans="14:20">
      <c r="N3087" s="1380"/>
      <c r="O3087" s="1381"/>
      <c r="P3087" s="1382"/>
      <c r="Q3087" s="1383"/>
      <c r="R3087" s="1384"/>
      <c r="S3087" s="1385"/>
      <c r="T3087" s="1109"/>
    </row>
    <row r="3088" spans="14:20">
      <c r="N3088" s="1380"/>
      <c r="O3088" s="1381"/>
      <c r="P3088" s="1382"/>
      <c r="Q3088" s="1383"/>
      <c r="R3088" s="1384"/>
      <c r="S3088" s="1385"/>
      <c r="T3088" s="1109"/>
    </row>
    <row r="3089" spans="14:20">
      <c r="N3089" s="1380"/>
      <c r="O3089" s="1381"/>
      <c r="P3089" s="1382"/>
      <c r="Q3089" s="1383"/>
      <c r="R3089" s="1384"/>
      <c r="S3089" s="1385"/>
      <c r="T3089" s="1109"/>
    </row>
    <row r="3090" spans="14:20">
      <c r="N3090" s="1380"/>
      <c r="O3090" s="1381"/>
      <c r="P3090" s="1382"/>
      <c r="Q3090" s="1383"/>
      <c r="R3090" s="1384"/>
      <c r="S3090" s="1385"/>
      <c r="T3090" s="1109"/>
    </row>
    <row r="3091" spans="14:20">
      <c r="N3091" s="1380"/>
      <c r="O3091" s="1381"/>
      <c r="P3091" s="1382"/>
      <c r="Q3091" s="1383"/>
      <c r="R3091" s="1384"/>
      <c r="S3091" s="1385"/>
      <c r="T3091" s="1109"/>
    </row>
    <row r="3092" spans="14:20">
      <c r="N3092" s="1380"/>
      <c r="O3092" s="1381"/>
      <c r="P3092" s="1382"/>
      <c r="Q3092" s="1383"/>
      <c r="R3092" s="1384"/>
      <c r="S3092" s="1385"/>
      <c r="T3092" s="1109"/>
    </row>
    <row r="3093" spans="14:20">
      <c r="N3093" s="1380"/>
      <c r="O3093" s="1381"/>
      <c r="P3093" s="1382"/>
      <c r="Q3093" s="1383"/>
      <c r="R3093" s="1384"/>
      <c r="S3093" s="1385"/>
      <c r="T3093" s="1109"/>
    </row>
    <row r="3094" spans="14:20">
      <c r="N3094" s="1380"/>
      <c r="O3094" s="1381"/>
      <c r="P3094" s="1382"/>
      <c r="Q3094" s="1383"/>
      <c r="R3094" s="1384"/>
      <c r="S3094" s="1385"/>
      <c r="T3094" s="1109"/>
    </row>
    <row r="3095" spans="14:20">
      <c r="N3095" s="1380"/>
      <c r="O3095" s="1381"/>
      <c r="P3095" s="1382"/>
      <c r="Q3095" s="1383"/>
      <c r="R3095" s="1384"/>
      <c r="S3095" s="1385"/>
      <c r="T3095" s="1109"/>
    </row>
    <row r="3096" spans="14:20">
      <c r="N3096" s="1380"/>
      <c r="O3096" s="1381"/>
      <c r="P3096" s="1382"/>
      <c r="Q3096" s="1383"/>
      <c r="R3096" s="1384"/>
      <c r="S3096" s="1385"/>
      <c r="T3096" s="1109"/>
    </row>
    <row r="3097" spans="14:20">
      <c r="N3097" s="1380"/>
      <c r="O3097" s="1381"/>
      <c r="P3097" s="1382"/>
      <c r="Q3097" s="1383"/>
      <c r="R3097" s="1384"/>
      <c r="S3097" s="1385"/>
      <c r="T3097" s="1109"/>
    </row>
    <row r="3098" spans="14:20">
      <c r="N3098" s="1380"/>
      <c r="O3098" s="1381"/>
      <c r="P3098" s="1382"/>
      <c r="Q3098" s="1383"/>
      <c r="R3098" s="1384"/>
      <c r="S3098" s="1385"/>
      <c r="T3098" s="1109"/>
    </row>
    <row r="3099" spans="14:20">
      <c r="N3099" s="1380"/>
      <c r="O3099" s="1381"/>
      <c r="P3099" s="1382"/>
      <c r="Q3099" s="1383"/>
      <c r="R3099" s="1384"/>
      <c r="S3099" s="1385"/>
      <c r="T3099" s="1109"/>
    </row>
    <row r="3100" spans="14:20">
      <c r="N3100" s="1380"/>
      <c r="O3100" s="1381"/>
      <c r="P3100" s="1382"/>
      <c r="Q3100" s="1383"/>
      <c r="R3100" s="1384"/>
      <c r="S3100" s="1385"/>
      <c r="T3100" s="1109"/>
    </row>
    <row r="3101" spans="14:20">
      <c r="N3101" s="1380"/>
      <c r="O3101" s="1381"/>
      <c r="P3101" s="1382"/>
      <c r="Q3101" s="1383"/>
      <c r="R3101" s="1384"/>
      <c r="S3101" s="1385"/>
      <c r="T3101" s="1109"/>
    </row>
    <row r="3102" spans="14:20">
      <c r="N3102" s="1380"/>
      <c r="O3102" s="1381"/>
      <c r="P3102" s="1382"/>
      <c r="Q3102" s="1383"/>
      <c r="R3102" s="1384"/>
      <c r="S3102" s="1385"/>
      <c r="T3102" s="1109"/>
    </row>
    <row r="3103" spans="14:20">
      <c r="N3103" s="1380"/>
      <c r="O3103" s="1381"/>
      <c r="P3103" s="1382"/>
      <c r="Q3103" s="1383"/>
      <c r="R3103" s="1384"/>
      <c r="S3103" s="1385"/>
      <c r="T3103" s="1109"/>
    </row>
    <row r="3104" spans="14:20">
      <c r="N3104" s="1380"/>
      <c r="O3104" s="1381"/>
      <c r="P3104" s="1382"/>
      <c r="Q3104" s="1383"/>
      <c r="R3104" s="1384"/>
      <c r="S3104" s="1385"/>
      <c r="T3104" s="1109"/>
    </row>
    <row r="3105" spans="14:20">
      <c r="N3105" s="1380"/>
      <c r="O3105" s="1381"/>
      <c r="P3105" s="1382"/>
      <c r="Q3105" s="1383"/>
      <c r="R3105" s="1384"/>
      <c r="S3105" s="1385"/>
      <c r="T3105" s="1109"/>
    </row>
    <row r="3106" spans="14:20">
      <c r="N3106" s="1380"/>
      <c r="O3106" s="1381"/>
      <c r="P3106" s="1382"/>
      <c r="Q3106" s="1383"/>
      <c r="R3106" s="1384"/>
      <c r="S3106" s="1385"/>
      <c r="T3106" s="1109"/>
    </row>
    <row r="3107" spans="14:20">
      <c r="N3107" s="1380"/>
      <c r="O3107" s="1381"/>
      <c r="P3107" s="1382"/>
      <c r="Q3107" s="1383"/>
      <c r="R3107" s="1384"/>
      <c r="S3107" s="1385"/>
      <c r="T3107" s="1109"/>
    </row>
    <row r="3108" spans="14:20">
      <c r="N3108" s="1380"/>
      <c r="O3108" s="1381"/>
      <c r="P3108" s="1382"/>
      <c r="Q3108" s="1383"/>
      <c r="R3108" s="1384"/>
      <c r="S3108" s="1385"/>
      <c r="T3108" s="1109"/>
    </row>
    <row r="3109" spans="14:20">
      <c r="N3109" s="1380"/>
      <c r="O3109" s="1381"/>
      <c r="P3109" s="1382"/>
      <c r="Q3109" s="1383"/>
      <c r="R3109" s="1384"/>
      <c r="S3109" s="1385"/>
      <c r="T3109" s="1109"/>
    </row>
    <row r="3110" spans="14:20">
      <c r="N3110" s="1380"/>
      <c r="O3110" s="1381"/>
      <c r="P3110" s="1382"/>
      <c r="Q3110" s="1383"/>
      <c r="R3110" s="1384"/>
      <c r="S3110" s="1385"/>
      <c r="T3110" s="1109"/>
    </row>
    <row r="3111" spans="14:20">
      <c r="N3111" s="1380"/>
      <c r="O3111" s="1381"/>
      <c r="P3111" s="1382"/>
      <c r="Q3111" s="1383"/>
      <c r="R3111" s="1384"/>
      <c r="S3111" s="1385"/>
      <c r="T3111" s="1109"/>
    </row>
    <row r="3112" spans="14:20">
      <c r="N3112" s="1380"/>
      <c r="O3112" s="1381"/>
      <c r="P3112" s="1382"/>
      <c r="Q3112" s="1383"/>
      <c r="R3112" s="1384"/>
      <c r="S3112" s="1385"/>
      <c r="T3112" s="1109"/>
    </row>
    <row r="3113" spans="14:20">
      <c r="N3113" s="1380"/>
      <c r="O3113" s="1381"/>
      <c r="P3113" s="1382"/>
      <c r="Q3113" s="1383"/>
      <c r="R3113" s="1384"/>
      <c r="S3113" s="1385"/>
      <c r="T3113" s="1109"/>
    </row>
    <row r="3114" spans="14:20">
      <c r="N3114" s="1380"/>
      <c r="O3114" s="1381"/>
      <c r="P3114" s="1382"/>
      <c r="Q3114" s="1383"/>
      <c r="R3114" s="1384"/>
      <c r="S3114" s="1385"/>
      <c r="T3114" s="1109"/>
    </row>
    <row r="3115" spans="14:20">
      <c r="N3115" s="1380"/>
      <c r="O3115" s="1381"/>
      <c r="P3115" s="1382"/>
      <c r="Q3115" s="1383"/>
      <c r="R3115" s="1384"/>
      <c r="S3115" s="1385"/>
      <c r="T3115" s="1109"/>
    </row>
    <row r="3116" spans="14:20">
      <c r="N3116" s="1380"/>
      <c r="O3116" s="1381"/>
      <c r="P3116" s="1382"/>
      <c r="Q3116" s="1383"/>
      <c r="R3116" s="1384"/>
      <c r="S3116" s="1385"/>
      <c r="T3116" s="1109"/>
    </row>
    <row r="3117" spans="14:20">
      <c r="N3117" s="1380"/>
      <c r="O3117" s="1381"/>
      <c r="P3117" s="1382"/>
      <c r="Q3117" s="1383"/>
      <c r="R3117" s="1384"/>
      <c r="S3117" s="1385"/>
      <c r="T3117" s="1109"/>
    </row>
    <row r="3118" spans="14:20">
      <c r="N3118" s="1380"/>
      <c r="O3118" s="1381"/>
      <c r="P3118" s="1382"/>
      <c r="Q3118" s="1383"/>
      <c r="R3118" s="1384"/>
      <c r="S3118" s="1385"/>
      <c r="T3118" s="1109"/>
    </row>
    <row r="3119" spans="14:20">
      <c r="N3119" s="1380"/>
      <c r="O3119" s="1381"/>
      <c r="P3119" s="1382"/>
      <c r="Q3119" s="1383"/>
      <c r="R3119" s="1384"/>
      <c r="S3119" s="1385"/>
      <c r="T3119" s="1109"/>
    </row>
    <row r="3120" spans="14:20">
      <c r="N3120" s="1380"/>
      <c r="O3120" s="1381"/>
      <c r="P3120" s="1382"/>
      <c r="Q3120" s="1383"/>
      <c r="R3120" s="1384"/>
      <c r="S3120" s="1385"/>
      <c r="T3120" s="1109"/>
    </row>
    <row r="3121" spans="14:20">
      <c r="N3121" s="1380"/>
      <c r="O3121" s="1381"/>
      <c r="P3121" s="1382"/>
      <c r="Q3121" s="1383"/>
      <c r="R3121" s="1384"/>
      <c r="S3121" s="1385"/>
      <c r="T3121" s="1109"/>
    </row>
    <row r="3122" spans="14:20">
      <c r="N3122" s="1380"/>
      <c r="O3122" s="1381"/>
      <c r="P3122" s="1382"/>
      <c r="Q3122" s="1383"/>
      <c r="R3122" s="1384"/>
      <c r="S3122" s="1385"/>
      <c r="T3122" s="1109"/>
    </row>
    <row r="3123" spans="14:20">
      <c r="N3123" s="1380"/>
      <c r="O3123" s="1381"/>
      <c r="P3123" s="1382"/>
      <c r="Q3123" s="1383"/>
      <c r="R3123" s="1384"/>
      <c r="S3123" s="1385"/>
      <c r="T3123" s="1109"/>
    </row>
    <row r="3124" spans="14:20">
      <c r="N3124" s="1380"/>
      <c r="O3124" s="1381"/>
      <c r="P3124" s="1382"/>
      <c r="Q3124" s="1383"/>
      <c r="R3124" s="1384"/>
      <c r="S3124" s="1385"/>
      <c r="T3124" s="1109"/>
    </row>
    <row r="3125" spans="14:20">
      <c r="N3125" s="1380"/>
      <c r="O3125" s="1381"/>
      <c r="P3125" s="1382"/>
      <c r="Q3125" s="1383"/>
      <c r="R3125" s="1384"/>
      <c r="S3125" s="1385"/>
      <c r="T3125" s="1109"/>
    </row>
    <row r="3126" spans="14:20">
      <c r="N3126" s="1380"/>
      <c r="O3126" s="1381"/>
      <c r="P3126" s="1382"/>
      <c r="Q3126" s="1383"/>
      <c r="R3126" s="1384"/>
      <c r="S3126" s="1385"/>
      <c r="T3126" s="1109"/>
    </row>
    <row r="3127" spans="14:20">
      <c r="N3127" s="1380"/>
      <c r="O3127" s="1381"/>
      <c r="P3127" s="1382"/>
      <c r="Q3127" s="1383"/>
      <c r="R3127" s="1384"/>
      <c r="S3127" s="1385"/>
      <c r="T3127" s="1109"/>
    </row>
    <row r="3128" spans="14:20">
      <c r="N3128" s="1380"/>
      <c r="O3128" s="1381"/>
      <c r="P3128" s="1382"/>
      <c r="Q3128" s="1383"/>
      <c r="R3128" s="1384"/>
      <c r="S3128" s="1385"/>
      <c r="T3128" s="1109"/>
    </row>
    <row r="3129" spans="14:20">
      <c r="N3129" s="1380"/>
      <c r="O3129" s="1381"/>
      <c r="P3129" s="1382"/>
      <c r="Q3129" s="1383"/>
      <c r="R3129" s="1384"/>
      <c r="S3129" s="1385"/>
      <c r="T3129" s="1109"/>
    </row>
    <row r="3130" spans="14:20">
      <c r="N3130" s="1380"/>
      <c r="O3130" s="1381"/>
      <c r="P3130" s="1382"/>
      <c r="Q3130" s="1383"/>
      <c r="R3130" s="1384"/>
      <c r="S3130" s="1385"/>
      <c r="T3130" s="1109"/>
    </row>
    <row r="3131" spans="14:20">
      <c r="N3131" s="1380"/>
      <c r="O3131" s="1381"/>
      <c r="P3131" s="1382"/>
      <c r="Q3131" s="1383"/>
      <c r="R3131" s="1384"/>
      <c r="S3131" s="1385"/>
      <c r="T3131" s="1109"/>
    </row>
    <row r="3132" spans="14:20">
      <c r="N3132" s="1380"/>
      <c r="O3132" s="1381"/>
      <c r="P3132" s="1382"/>
      <c r="Q3132" s="1383"/>
      <c r="R3132" s="1384"/>
      <c r="S3132" s="1385"/>
      <c r="T3132" s="1109"/>
    </row>
    <row r="3133" spans="14:20">
      <c r="N3133" s="1380"/>
      <c r="O3133" s="1381"/>
      <c r="P3133" s="1382"/>
      <c r="Q3133" s="1383"/>
      <c r="R3133" s="1384"/>
      <c r="S3133" s="1385"/>
      <c r="T3133" s="1109"/>
    </row>
    <row r="3134" spans="14:20">
      <c r="N3134" s="1380"/>
      <c r="O3134" s="1381"/>
      <c r="P3134" s="1382"/>
      <c r="Q3134" s="1383"/>
      <c r="R3134" s="1384"/>
      <c r="S3134" s="1385"/>
      <c r="T3134" s="1109"/>
    </row>
    <row r="3135" spans="14:20">
      <c r="N3135" s="1380"/>
      <c r="O3135" s="1381"/>
      <c r="P3135" s="1382"/>
      <c r="Q3135" s="1383"/>
      <c r="R3135" s="1384"/>
      <c r="S3135" s="1385"/>
      <c r="T3135" s="1109"/>
    </row>
    <row r="3136" spans="14:20">
      <c r="N3136" s="1380"/>
      <c r="O3136" s="1381"/>
      <c r="P3136" s="1382"/>
      <c r="Q3136" s="1383"/>
      <c r="R3136" s="1384"/>
      <c r="S3136" s="1385"/>
      <c r="T3136" s="1109"/>
    </row>
    <row r="3137" spans="14:20">
      <c r="N3137" s="1380"/>
      <c r="O3137" s="1381"/>
      <c r="P3137" s="1382"/>
      <c r="Q3137" s="1383"/>
      <c r="R3137" s="1384"/>
      <c r="S3137" s="1385"/>
      <c r="T3137" s="1109"/>
    </row>
    <row r="3138" spans="14:20">
      <c r="N3138" s="1380"/>
      <c r="O3138" s="1381"/>
      <c r="P3138" s="1382"/>
      <c r="Q3138" s="1383"/>
      <c r="R3138" s="1384"/>
      <c r="S3138" s="1385"/>
      <c r="T3138" s="1109"/>
    </row>
    <row r="3139" spans="14:20">
      <c r="N3139" s="1380"/>
      <c r="O3139" s="1381"/>
      <c r="P3139" s="1382"/>
      <c r="Q3139" s="1383"/>
      <c r="R3139" s="1384"/>
      <c r="S3139" s="1385"/>
      <c r="T3139" s="1109"/>
    </row>
    <row r="3140" spans="14:20">
      <c r="N3140" s="1380"/>
      <c r="O3140" s="1381"/>
      <c r="P3140" s="1382"/>
      <c r="Q3140" s="1383"/>
      <c r="R3140" s="1384"/>
      <c r="S3140" s="1385"/>
      <c r="T3140" s="1109"/>
    </row>
    <row r="3141" spans="14:20">
      <c r="N3141" s="1380"/>
      <c r="O3141" s="1381"/>
      <c r="P3141" s="1382"/>
      <c r="Q3141" s="1383"/>
      <c r="R3141" s="1384"/>
      <c r="S3141" s="1385"/>
      <c r="T3141" s="1109"/>
    </row>
    <row r="3142" spans="14:20">
      <c r="N3142" s="1380"/>
      <c r="O3142" s="1381"/>
      <c r="P3142" s="1382"/>
      <c r="Q3142" s="1383"/>
      <c r="R3142" s="1384"/>
      <c r="S3142" s="1385"/>
      <c r="T3142" s="1109"/>
    </row>
    <row r="3143" spans="14:20">
      <c r="N3143" s="1380"/>
      <c r="O3143" s="1381"/>
      <c r="P3143" s="1382"/>
      <c r="Q3143" s="1383"/>
      <c r="R3143" s="1384"/>
      <c r="S3143" s="1385"/>
      <c r="T3143" s="1109"/>
    </row>
    <row r="3144" spans="14:20">
      <c r="N3144" s="1380"/>
      <c r="O3144" s="1381"/>
      <c r="P3144" s="1382"/>
      <c r="Q3144" s="1383"/>
      <c r="R3144" s="1384"/>
      <c r="S3144" s="1385"/>
      <c r="T3144" s="1109"/>
    </row>
    <row r="3145" spans="14:20">
      <c r="N3145" s="1380"/>
      <c r="O3145" s="1381"/>
      <c r="P3145" s="1382"/>
      <c r="Q3145" s="1383"/>
      <c r="R3145" s="1384"/>
      <c r="S3145" s="1385"/>
      <c r="T3145" s="1109"/>
    </row>
    <row r="3146" spans="14:20">
      <c r="N3146" s="1380"/>
      <c r="O3146" s="1381"/>
      <c r="P3146" s="1382"/>
      <c r="Q3146" s="1383"/>
      <c r="R3146" s="1384"/>
      <c r="S3146" s="1385"/>
      <c r="T3146" s="1109"/>
    </row>
    <row r="3147" spans="14:20">
      <c r="N3147" s="1380"/>
      <c r="O3147" s="1381"/>
      <c r="P3147" s="1382"/>
      <c r="Q3147" s="1383"/>
      <c r="R3147" s="1384"/>
      <c r="S3147" s="1385"/>
      <c r="T3147" s="1109"/>
    </row>
    <row r="3148" spans="14:20">
      <c r="N3148" s="1380"/>
      <c r="O3148" s="1381"/>
      <c r="P3148" s="1382"/>
      <c r="Q3148" s="1383"/>
      <c r="R3148" s="1384"/>
      <c r="S3148" s="1385"/>
      <c r="T3148" s="1109"/>
    </row>
    <row r="3149" spans="14:20">
      <c r="N3149" s="1380"/>
      <c r="O3149" s="1381"/>
      <c r="P3149" s="1382"/>
      <c r="Q3149" s="1383"/>
      <c r="R3149" s="1384"/>
      <c r="S3149" s="1385"/>
      <c r="T3149" s="1109"/>
    </row>
    <row r="3150" spans="14:20">
      <c r="N3150" s="1380"/>
      <c r="O3150" s="1381"/>
      <c r="P3150" s="1382"/>
      <c r="Q3150" s="1383"/>
      <c r="R3150" s="1384"/>
      <c r="S3150" s="1385"/>
      <c r="T3150" s="1109"/>
    </row>
    <row r="3151" spans="14:20">
      <c r="N3151" s="1380"/>
      <c r="O3151" s="1381"/>
      <c r="P3151" s="1382"/>
      <c r="Q3151" s="1383"/>
      <c r="R3151" s="1384"/>
      <c r="S3151" s="1385"/>
      <c r="T3151" s="1109"/>
    </row>
    <row r="3152" spans="14:20">
      <c r="N3152" s="1380"/>
      <c r="O3152" s="1381"/>
      <c r="P3152" s="1382"/>
      <c r="Q3152" s="1383"/>
      <c r="R3152" s="1384"/>
      <c r="S3152" s="1385"/>
      <c r="T3152" s="1109"/>
    </row>
    <row r="3153" spans="14:20">
      <c r="N3153" s="1380"/>
      <c r="O3153" s="1381"/>
      <c r="P3153" s="1382"/>
      <c r="Q3153" s="1383"/>
      <c r="R3153" s="1384"/>
      <c r="S3153" s="1385"/>
      <c r="T3153" s="1109"/>
    </row>
    <row r="3154" spans="14:20">
      <c r="N3154" s="1380"/>
      <c r="O3154" s="1381"/>
      <c r="P3154" s="1382"/>
      <c r="Q3154" s="1383"/>
      <c r="R3154" s="1384"/>
      <c r="S3154" s="1385"/>
      <c r="T3154" s="1109"/>
    </row>
    <row r="3155" spans="14:20">
      <c r="N3155" s="1380"/>
      <c r="O3155" s="1381"/>
      <c r="P3155" s="1382"/>
      <c r="Q3155" s="1383"/>
      <c r="R3155" s="1384"/>
      <c r="S3155" s="1385"/>
      <c r="T3155" s="1109"/>
    </row>
    <row r="3156" spans="14:20">
      <c r="N3156" s="1380"/>
      <c r="O3156" s="1381"/>
      <c r="P3156" s="1382"/>
      <c r="Q3156" s="1383"/>
      <c r="R3156" s="1384"/>
      <c r="S3156" s="1385"/>
      <c r="T3156" s="1109"/>
    </row>
    <row r="3157" spans="14:20">
      <c r="N3157" s="1380"/>
      <c r="O3157" s="1381"/>
      <c r="P3157" s="1382"/>
      <c r="Q3157" s="1383"/>
      <c r="R3157" s="1384"/>
      <c r="S3157" s="1385"/>
      <c r="T3157" s="1109"/>
    </row>
    <row r="3158" spans="14:20">
      <c r="N3158" s="1380"/>
      <c r="O3158" s="1381"/>
      <c r="P3158" s="1382"/>
      <c r="Q3158" s="1383"/>
      <c r="R3158" s="1384"/>
      <c r="S3158" s="1385"/>
      <c r="T3158" s="1109"/>
    </row>
    <row r="3159" spans="14:20">
      <c r="N3159" s="1380"/>
      <c r="O3159" s="1381"/>
      <c r="P3159" s="1382"/>
      <c r="Q3159" s="1383"/>
      <c r="R3159" s="1384"/>
      <c r="S3159" s="1385"/>
      <c r="T3159" s="1109"/>
    </row>
    <row r="3160" spans="14:20">
      <c r="N3160" s="1380"/>
      <c r="O3160" s="1381"/>
      <c r="P3160" s="1382"/>
      <c r="Q3160" s="1383"/>
      <c r="R3160" s="1384"/>
      <c r="S3160" s="1385"/>
      <c r="T3160" s="1109"/>
    </row>
    <row r="3161" spans="14:20">
      <c r="N3161" s="1380"/>
      <c r="O3161" s="1381"/>
      <c r="P3161" s="1382"/>
      <c r="Q3161" s="1383"/>
      <c r="R3161" s="1384"/>
      <c r="S3161" s="1385"/>
      <c r="T3161" s="1109"/>
    </row>
    <row r="3162" spans="14:20">
      <c r="N3162" s="1380"/>
      <c r="O3162" s="1381"/>
      <c r="P3162" s="1382"/>
      <c r="Q3162" s="1383"/>
      <c r="R3162" s="1384"/>
      <c r="S3162" s="1385"/>
      <c r="T3162" s="1109"/>
    </row>
    <row r="3163" spans="14:20">
      <c r="N3163" s="1380"/>
      <c r="O3163" s="1381"/>
      <c r="P3163" s="1382"/>
      <c r="Q3163" s="1383"/>
      <c r="R3163" s="1384"/>
      <c r="S3163" s="1385"/>
      <c r="T3163" s="1109"/>
    </row>
    <row r="3164" spans="14:20">
      <c r="N3164" s="1380"/>
      <c r="O3164" s="1381"/>
      <c r="P3164" s="1382"/>
      <c r="Q3164" s="1383"/>
      <c r="R3164" s="1384"/>
      <c r="S3164" s="1385"/>
      <c r="T3164" s="1109"/>
    </row>
    <row r="3165" spans="14:20">
      <c r="N3165" s="1380"/>
      <c r="O3165" s="1381"/>
      <c r="P3165" s="1382"/>
      <c r="Q3165" s="1383"/>
      <c r="R3165" s="1384"/>
      <c r="S3165" s="1385"/>
      <c r="T3165" s="1109"/>
    </row>
    <row r="3166" spans="14:20">
      <c r="N3166" s="1380"/>
      <c r="O3166" s="1381"/>
      <c r="P3166" s="1382"/>
      <c r="Q3166" s="1383"/>
      <c r="R3166" s="1384"/>
      <c r="S3166" s="1385"/>
      <c r="T3166" s="1109"/>
    </row>
    <row r="3167" spans="14:20">
      <c r="N3167" s="1380"/>
      <c r="O3167" s="1381"/>
      <c r="P3167" s="1382"/>
      <c r="Q3167" s="1383"/>
      <c r="R3167" s="1384"/>
      <c r="S3167" s="1385"/>
      <c r="T3167" s="1109"/>
    </row>
    <row r="3168" spans="14:20">
      <c r="N3168" s="1380"/>
      <c r="O3168" s="1381"/>
      <c r="P3168" s="1382"/>
      <c r="Q3168" s="1383"/>
      <c r="R3168" s="1384"/>
      <c r="S3168" s="1385"/>
      <c r="T3168" s="1109"/>
    </row>
    <row r="3169" spans="14:20">
      <c r="N3169" s="1380"/>
      <c r="O3169" s="1381"/>
      <c r="P3169" s="1382"/>
      <c r="Q3169" s="1383"/>
      <c r="R3169" s="1384"/>
      <c r="S3169" s="1385"/>
      <c r="T3169" s="1109"/>
    </row>
    <row r="3170" spans="14:20">
      <c r="N3170" s="1380"/>
      <c r="O3170" s="1381"/>
      <c r="P3170" s="1382"/>
      <c r="Q3170" s="1383"/>
      <c r="R3170" s="1384"/>
      <c r="S3170" s="1385"/>
      <c r="T3170" s="1109"/>
    </row>
    <row r="3171" spans="14:20">
      <c r="N3171" s="1380"/>
      <c r="O3171" s="1381"/>
      <c r="P3171" s="1382"/>
      <c r="Q3171" s="1383"/>
      <c r="R3171" s="1384"/>
      <c r="S3171" s="1385"/>
      <c r="T3171" s="1109"/>
    </row>
    <row r="3172" spans="14:20">
      <c r="N3172" s="1380"/>
      <c r="O3172" s="1381"/>
      <c r="P3172" s="1382"/>
      <c r="Q3172" s="1383"/>
      <c r="R3172" s="1384"/>
      <c r="S3172" s="1385"/>
      <c r="T3172" s="1109"/>
    </row>
    <row r="3173" spans="14:20">
      <c r="N3173" s="1380"/>
      <c r="O3173" s="1381"/>
      <c r="P3173" s="1382"/>
      <c r="Q3173" s="1383"/>
      <c r="R3173" s="1384"/>
      <c r="S3173" s="1385"/>
      <c r="T3173" s="1109"/>
    </row>
    <row r="3174" spans="14:20">
      <c r="N3174" s="1380"/>
      <c r="O3174" s="1381"/>
      <c r="P3174" s="1382"/>
      <c r="Q3174" s="1383"/>
      <c r="R3174" s="1384"/>
      <c r="S3174" s="1385"/>
      <c r="T3174" s="1109"/>
    </row>
    <row r="3175" spans="14:20">
      <c r="N3175" s="1380"/>
      <c r="O3175" s="1381"/>
      <c r="P3175" s="1382"/>
      <c r="Q3175" s="1383"/>
      <c r="R3175" s="1384"/>
      <c r="S3175" s="1385"/>
      <c r="T3175" s="1109"/>
    </row>
    <row r="3176" spans="14:20">
      <c r="N3176" s="1380"/>
      <c r="O3176" s="1381"/>
      <c r="P3176" s="1382"/>
      <c r="Q3176" s="1383"/>
      <c r="R3176" s="1384"/>
      <c r="S3176" s="1385"/>
      <c r="T3176" s="1109"/>
    </row>
    <row r="3177" spans="14:20">
      <c r="N3177" s="1380"/>
      <c r="O3177" s="1381"/>
      <c r="P3177" s="1382"/>
      <c r="Q3177" s="1383"/>
      <c r="R3177" s="1384"/>
      <c r="S3177" s="1385"/>
      <c r="T3177" s="1109"/>
    </row>
    <row r="3178" spans="14:20">
      <c r="N3178" s="1380"/>
      <c r="O3178" s="1381"/>
      <c r="P3178" s="1382"/>
      <c r="Q3178" s="1383"/>
      <c r="R3178" s="1384"/>
      <c r="S3178" s="1385"/>
      <c r="T3178" s="1109"/>
    </row>
    <row r="3179" spans="14:20">
      <c r="N3179" s="1380"/>
      <c r="O3179" s="1381"/>
      <c r="P3179" s="1382"/>
      <c r="Q3179" s="1383"/>
      <c r="R3179" s="1384"/>
      <c r="S3179" s="1385"/>
      <c r="T3179" s="1109"/>
    </row>
    <row r="3180" spans="14:20">
      <c r="N3180" s="1380"/>
      <c r="O3180" s="1381"/>
      <c r="P3180" s="1382"/>
      <c r="Q3180" s="1383"/>
      <c r="R3180" s="1384"/>
      <c r="S3180" s="1385"/>
      <c r="T3180" s="1109"/>
    </row>
    <row r="3181" spans="14:20">
      <c r="N3181" s="1380"/>
      <c r="O3181" s="1381"/>
      <c r="P3181" s="1382"/>
      <c r="Q3181" s="1383"/>
      <c r="R3181" s="1384"/>
      <c r="S3181" s="1385"/>
      <c r="T3181" s="1109"/>
    </row>
    <row r="3182" spans="14:20">
      <c r="N3182" s="1380"/>
      <c r="O3182" s="1381"/>
      <c r="P3182" s="1382"/>
      <c r="Q3182" s="1383"/>
      <c r="R3182" s="1384"/>
      <c r="S3182" s="1385"/>
      <c r="T3182" s="1109"/>
    </row>
    <row r="3183" spans="14:20">
      <c r="N3183" s="1380"/>
      <c r="O3183" s="1381"/>
      <c r="P3183" s="1382"/>
      <c r="Q3183" s="1383"/>
      <c r="R3183" s="1384"/>
      <c r="S3183" s="1385"/>
      <c r="T3183" s="1109"/>
    </row>
    <row r="3184" spans="14:20">
      <c r="N3184" s="1380"/>
      <c r="O3184" s="1381"/>
      <c r="P3184" s="1382"/>
      <c r="Q3184" s="1383"/>
      <c r="R3184" s="1384"/>
      <c r="S3184" s="1385"/>
      <c r="T3184" s="1109"/>
    </row>
    <row r="3185" spans="14:20">
      <c r="N3185" s="1380"/>
      <c r="O3185" s="1381"/>
      <c r="P3185" s="1382"/>
      <c r="Q3185" s="1383"/>
      <c r="R3185" s="1384"/>
      <c r="S3185" s="1385"/>
      <c r="T3185" s="1109"/>
    </row>
    <row r="3186" spans="14:20">
      <c r="N3186" s="1380"/>
      <c r="O3186" s="1381"/>
      <c r="P3186" s="1382"/>
      <c r="Q3186" s="1383"/>
      <c r="R3186" s="1384"/>
      <c r="S3186" s="1385"/>
      <c r="T3186" s="1109"/>
    </row>
    <row r="3187" spans="14:20">
      <c r="N3187" s="1380"/>
      <c r="O3187" s="1381"/>
      <c r="P3187" s="1382"/>
      <c r="Q3187" s="1383"/>
      <c r="R3187" s="1384"/>
      <c r="S3187" s="1385"/>
      <c r="T3187" s="1109"/>
    </row>
    <row r="3188" spans="14:20">
      <c r="N3188" s="1380"/>
      <c r="O3188" s="1381"/>
      <c r="P3188" s="1382"/>
      <c r="Q3188" s="1383"/>
      <c r="R3188" s="1384"/>
      <c r="S3188" s="1385"/>
      <c r="T3188" s="1109"/>
    </row>
    <row r="3189" spans="14:20">
      <c r="N3189" s="1380"/>
      <c r="O3189" s="1381"/>
      <c r="P3189" s="1382"/>
      <c r="Q3189" s="1383"/>
      <c r="R3189" s="1384"/>
      <c r="S3189" s="1385"/>
      <c r="T3189" s="1109"/>
    </row>
    <row r="3190" spans="14:20">
      <c r="N3190" s="1380"/>
      <c r="O3190" s="1381"/>
      <c r="P3190" s="1382"/>
      <c r="Q3190" s="1383"/>
      <c r="R3190" s="1384"/>
      <c r="S3190" s="1385"/>
      <c r="T3190" s="1109"/>
    </row>
    <row r="3191" spans="14:20">
      <c r="N3191" s="1389"/>
      <c r="O3191" s="1390"/>
      <c r="P3191" s="1391"/>
      <c r="Q3191" s="1392"/>
      <c r="R3191" s="1393"/>
      <c r="S3191" s="1394"/>
      <c r="T3191" s="1395"/>
    </row>
    <row r="3192" spans="14:20">
      <c r="N3192" s="1389"/>
      <c r="O3192" s="1390"/>
      <c r="P3192" s="1391"/>
      <c r="Q3192" s="1392"/>
      <c r="R3192" s="1393"/>
      <c r="S3192" s="1394"/>
      <c r="T3192" s="1395"/>
    </row>
    <row r="3193" spans="14:20">
      <c r="N3193" s="1389"/>
      <c r="O3193" s="1390"/>
      <c r="P3193" s="1391"/>
      <c r="Q3193" s="1392"/>
      <c r="R3193" s="1393"/>
      <c r="S3193" s="1394"/>
      <c r="T3193" s="1395"/>
    </row>
    <row r="3194" spans="14:20">
      <c r="N3194" s="1389"/>
      <c r="O3194" s="1390"/>
      <c r="P3194" s="1391"/>
      <c r="Q3194" s="1392"/>
      <c r="R3194" s="1393"/>
      <c r="S3194" s="1394"/>
      <c r="T3194" s="1395"/>
    </row>
    <row r="3195" spans="14:20">
      <c r="N3195" s="1389"/>
      <c r="O3195" s="1390"/>
      <c r="P3195" s="1391"/>
      <c r="Q3195" s="1392"/>
      <c r="R3195" s="1393"/>
      <c r="S3195" s="1394"/>
      <c r="T3195" s="1395"/>
    </row>
    <row r="3196" spans="14:20">
      <c r="N3196" s="1389"/>
      <c r="O3196" s="1390"/>
      <c r="P3196" s="1391"/>
      <c r="Q3196" s="1392"/>
      <c r="R3196" s="1393"/>
      <c r="S3196" s="1394"/>
      <c r="T3196" s="1395"/>
    </row>
    <row r="3197" spans="14:20">
      <c r="N3197" s="1389"/>
      <c r="O3197" s="1390"/>
      <c r="P3197" s="1391"/>
      <c r="Q3197" s="1392"/>
      <c r="R3197" s="1393"/>
      <c r="S3197" s="1394"/>
      <c r="T3197" s="1395"/>
    </row>
    <row r="3198" spans="14:20">
      <c r="N3198" s="1389"/>
      <c r="O3198" s="1390"/>
      <c r="P3198" s="1391"/>
      <c r="Q3198" s="1392"/>
      <c r="R3198" s="1393"/>
      <c r="S3198" s="1394"/>
      <c r="T3198" s="1395"/>
    </row>
    <row r="3199" spans="14:20">
      <c r="N3199" s="1389"/>
      <c r="O3199" s="1390"/>
      <c r="P3199" s="1391"/>
      <c r="Q3199" s="1392"/>
      <c r="R3199" s="1393"/>
      <c r="S3199" s="1394"/>
      <c r="T3199" s="1395"/>
    </row>
    <row r="3200" spans="14:20">
      <c r="N3200" s="1389"/>
      <c r="O3200" s="1390"/>
      <c r="P3200" s="1391"/>
      <c r="Q3200" s="1392"/>
      <c r="R3200" s="1393"/>
      <c r="S3200" s="1394"/>
      <c r="T3200" s="1395"/>
    </row>
    <row r="3201" spans="14:20">
      <c r="N3201" s="1389"/>
      <c r="O3201" s="1390"/>
      <c r="P3201" s="1391"/>
      <c r="Q3201" s="1392"/>
      <c r="R3201" s="1393"/>
      <c r="S3201" s="1394"/>
      <c r="T3201" s="1395"/>
    </row>
    <row r="3202" spans="14:20">
      <c r="N3202" s="1389"/>
      <c r="O3202" s="1390"/>
      <c r="P3202" s="1391"/>
      <c r="Q3202" s="1392"/>
      <c r="R3202" s="1393"/>
      <c r="S3202" s="1394"/>
      <c r="T3202" s="1395"/>
    </row>
    <row r="3203" spans="14:20">
      <c r="N3203" s="1389"/>
      <c r="O3203" s="1390"/>
      <c r="P3203" s="1391"/>
      <c r="Q3203" s="1392"/>
      <c r="R3203" s="1393"/>
      <c r="S3203" s="1394"/>
      <c r="T3203" s="1395"/>
    </row>
    <row r="3204" spans="14:20">
      <c r="N3204" s="1389"/>
      <c r="O3204" s="1390"/>
      <c r="P3204" s="1391"/>
      <c r="Q3204" s="1392"/>
      <c r="R3204" s="1393"/>
      <c r="S3204" s="1394"/>
      <c r="T3204" s="1395"/>
    </row>
    <row r="3205" spans="14:20">
      <c r="N3205" s="1389"/>
      <c r="O3205" s="1390"/>
      <c r="P3205" s="1391"/>
      <c r="Q3205" s="1392"/>
      <c r="R3205" s="1393"/>
      <c r="S3205" s="1394"/>
      <c r="T3205" s="1395"/>
    </row>
    <row r="3206" spans="14:20">
      <c r="N3206" s="1389"/>
      <c r="O3206" s="1390"/>
      <c r="P3206" s="1391"/>
      <c r="Q3206" s="1392"/>
      <c r="R3206" s="1393"/>
      <c r="S3206" s="1394"/>
      <c r="T3206" s="1395"/>
    </row>
    <row r="3207" spans="14:20">
      <c r="N3207" s="1389"/>
      <c r="O3207" s="1390"/>
      <c r="P3207" s="1391"/>
      <c r="Q3207" s="1392"/>
      <c r="R3207" s="1393"/>
      <c r="S3207" s="1394"/>
      <c r="T3207" s="1395"/>
    </row>
    <row r="3208" spans="14:20">
      <c r="N3208" s="1389"/>
      <c r="O3208" s="1390"/>
      <c r="P3208" s="1391"/>
      <c r="Q3208" s="1392"/>
      <c r="R3208" s="1393"/>
      <c r="S3208" s="1394"/>
      <c r="T3208" s="1395"/>
    </row>
    <row r="3209" spans="14:20">
      <c r="N3209" s="1389"/>
      <c r="O3209" s="1390"/>
      <c r="P3209" s="1391"/>
      <c r="Q3209" s="1392"/>
      <c r="R3209" s="1393"/>
      <c r="S3209" s="1394"/>
      <c r="T3209" s="1395"/>
    </row>
    <row r="3210" spans="14:20">
      <c r="N3210" s="1389"/>
      <c r="O3210" s="1390"/>
      <c r="P3210" s="1391"/>
      <c r="Q3210" s="1392"/>
      <c r="R3210" s="1393"/>
      <c r="S3210" s="1394"/>
      <c r="T3210" s="1395"/>
    </row>
    <row r="3211" spans="14:20">
      <c r="N3211" s="1389"/>
      <c r="O3211" s="1390"/>
      <c r="P3211" s="1391"/>
      <c r="Q3211" s="1392"/>
      <c r="R3211" s="1393"/>
      <c r="S3211" s="1394"/>
      <c r="T3211" s="1395"/>
    </row>
    <row r="3212" spans="14:20">
      <c r="N3212" s="1380"/>
      <c r="O3212" s="1381"/>
      <c r="P3212" s="1382"/>
      <c r="Q3212" s="1383"/>
      <c r="R3212" s="1384"/>
      <c r="S3212" s="1385"/>
      <c r="T3212" s="1109"/>
    </row>
    <row r="3213" spans="14:20">
      <c r="N3213" s="1389"/>
      <c r="O3213" s="1390"/>
      <c r="P3213" s="1391"/>
      <c r="Q3213" s="1392"/>
      <c r="R3213" s="1393"/>
      <c r="S3213" s="1394"/>
      <c r="T3213" s="1395"/>
    </row>
    <row r="3214" spans="14:20">
      <c r="N3214" s="1389"/>
      <c r="O3214" s="1390"/>
      <c r="P3214" s="1391"/>
      <c r="Q3214" s="1392"/>
      <c r="R3214" s="1393"/>
      <c r="S3214" s="1394"/>
      <c r="T3214" s="1395"/>
    </row>
    <row r="3215" spans="14:20">
      <c r="N3215" s="1389"/>
      <c r="O3215" s="1390"/>
      <c r="P3215" s="1391"/>
      <c r="Q3215" s="1392"/>
      <c r="R3215" s="1393"/>
      <c r="S3215" s="1394"/>
      <c r="T3215" s="1395"/>
    </row>
    <row r="3216" spans="14:20">
      <c r="N3216" s="1389"/>
      <c r="O3216" s="1390"/>
      <c r="P3216" s="1391"/>
      <c r="Q3216" s="1392"/>
      <c r="R3216" s="1393"/>
      <c r="S3216" s="1394"/>
      <c r="T3216" s="1395"/>
    </row>
    <row r="3217" spans="14:20">
      <c r="N3217" s="1389"/>
      <c r="O3217" s="1390"/>
      <c r="P3217" s="1391"/>
      <c r="Q3217" s="1392"/>
      <c r="R3217" s="1393"/>
      <c r="S3217" s="1394"/>
      <c r="T3217" s="1395"/>
    </row>
    <row r="3218" spans="14:20">
      <c r="N3218" s="1389"/>
      <c r="O3218" s="1390"/>
      <c r="P3218" s="1391"/>
      <c r="Q3218" s="1392"/>
      <c r="R3218" s="1393"/>
      <c r="S3218" s="1394"/>
      <c r="T3218" s="1395"/>
    </row>
    <row r="3219" spans="14:20">
      <c r="N3219" s="1389"/>
      <c r="O3219" s="1390"/>
      <c r="P3219" s="1391"/>
      <c r="Q3219" s="1392"/>
      <c r="R3219" s="1393"/>
      <c r="S3219" s="1394"/>
      <c r="T3219" s="1395"/>
    </row>
    <row r="3220" spans="14:20">
      <c r="N3220" s="1389"/>
      <c r="O3220" s="1390"/>
      <c r="P3220" s="1391"/>
      <c r="Q3220" s="1392"/>
      <c r="R3220" s="1393"/>
      <c r="S3220" s="1394"/>
      <c r="T3220" s="1395"/>
    </row>
    <row r="3221" spans="14:20">
      <c r="N3221" s="1389"/>
      <c r="O3221" s="1390"/>
      <c r="P3221" s="1391"/>
      <c r="Q3221" s="1392"/>
      <c r="R3221" s="1393"/>
      <c r="S3221" s="1394"/>
      <c r="T3221" s="1395"/>
    </row>
    <row r="3222" spans="14:20">
      <c r="N3222" s="1389"/>
      <c r="O3222" s="1390"/>
      <c r="P3222" s="1391"/>
      <c r="Q3222" s="1392"/>
      <c r="R3222" s="1393"/>
      <c r="S3222" s="1394"/>
      <c r="T3222" s="1395"/>
    </row>
    <row r="3223" spans="14:20">
      <c r="N3223" s="1389"/>
      <c r="O3223" s="1390"/>
      <c r="P3223" s="1391"/>
      <c r="Q3223" s="1392"/>
      <c r="R3223" s="1393"/>
      <c r="S3223" s="1394"/>
      <c r="T3223" s="1395"/>
    </row>
    <row r="3224" spans="14:20">
      <c r="N3224" s="1389"/>
      <c r="O3224" s="1390"/>
      <c r="P3224" s="1391"/>
      <c r="Q3224" s="1392"/>
      <c r="R3224" s="1393"/>
      <c r="S3224" s="1394"/>
      <c r="T3224" s="1395"/>
    </row>
    <row r="3225" spans="14:20">
      <c r="N3225" s="1389"/>
      <c r="O3225" s="1390"/>
      <c r="P3225" s="1391"/>
      <c r="Q3225" s="1392"/>
      <c r="R3225" s="1393"/>
      <c r="S3225" s="1394"/>
      <c r="T3225" s="1395"/>
    </row>
    <row r="3226" spans="14:20">
      <c r="N3226" s="1389"/>
      <c r="O3226" s="1390"/>
      <c r="P3226" s="1391"/>
      <c r="Q3226" s="1392"/>
      <c r="R3226" s="1393"/>
      <c r="S3226" s="1394"/>
      <c r="T3226" s="1395"/>
    </row>
    <row r="3227" spans="14:20">
      <c r="N3227" s="1389"/>
      <c r="O3227" s="1390"/>
      <c r="P3227" s="1391"/>
      <c r="Q3227" s="1392"/>
      <c r="R3227" s="1393"/>
      <c r="S3227" s="1394"/>
      <c r="T3227" s="1395"/>
    </row>
    <row r="3228" spans="14:20">
      <c r="N3228" s="1389"/>
      <c r="O3228" s="1390"/>
      <c r="P3228" s="1391"/>
      <c r="Q3228" s="1392"/>
      <c r="R3228" s="1393"/>
      <c r="S3228" s="1394"/>
      <c r="T3228" s="1395"/>
    </row>
    <row r="3229" spans="14:20">
      <c r="N3229" s="1389"/>
      <c r="O3229" s="1390"/>
      <c r="P3229" s="1391"/>
      <c r="Q3229" s="1392"/>
      <c r="R3229" s="1393"/>
      <c r="S3229" s="1394"/>
      <c r="T3229" s="1395"/>
    </row>
    <row r="3230" spans="14:20">
      <c r="N3230" s="1389"/>
      <c r="O3230" s="1390"/>
      <c r="P3230" s="1391"/>
      <c r="Q3230" s="1392"/>
      <c r="R3230" s="1393"/>
      <c r="S3230" s="1394"/>
      <c r="T3230" s="1395"/>
    </row>
    <row r="3231" spans="14:20">
      <c r="N3231" s="1389"/>
      <c r="O3231" s="1390"/>
      <c r="P3231" s="1391"/>
      <c r="Q3231" s="1392"/>
      <c r="R3231" s="1393"/>
      <c r="S3231" s="1394"/>
      <c r="T3231" s="1395"/>
    </row>
    <row r="3232" spans="14:20">
      <c r="N3232" s="1389"/>
      <c r="O3232" s="1390"/>
      <c r="P3232" s="1391"/>
      <c r="Q3232" s="1392"/>
      <c r="R3232" s="1393"/>
      <c r="S3232" s="1394"/>
      <c r="T3232" s="1395"/>
    </row>
    <row r="3233" spans="14:20">
      <c r="N3233" s="1389"/>
      <c r="O3233" s="1390"/>
      <c r="P3233" s="1391"/>
      <c r="Q3233" s="1392"/>
      <c r="R3233" s="1393"/>
      <c r="S3233" s="1394"/>
      <c r="T3233" s="1395"/>
    </row>
    <row r="3234" spans="14:20">
      <c r="N3234" s="1389"/>
      <c r="O3234" s="1390"/>
      <c r="P3234" s="1391"/>
      <c r="Q3234" s="1392"/>
      <c r="R3234" s="1393"/>
      <c r="S3234" s="1394"/>
      <c r="T3234" s="1395"/>
    </row>
    <row r="3235" spans="14:20">
      <c r="N3235" s="1389"/>
      <c r="O3235" s="1390"/>
      <c r="P3235" s="1391"/>
      <c r="Q3235" s="1392"/>
      <c r="R3235" s="1393"/>
      <c r="S3235" s="1394"/>
      <c r="T3235" s="1395"/>
    </row>
    <row r="3236" spans="14:20">
      <c r="N3236" s="1389"/>
      <c r="O3236" s="1390"/>
      <c r="P3236" s="1391"/>
      <c r="Q3236" s="1392"/>
      <c r="R3236" s="1393"/>
      <c r="S3236" s="1394"/>
      <c r="T3236" s="1395"/>
    </row>
    <row r="3237" spans="14:20">
      <c r="N3237" s="1389"/>
      <c r="O3237" s="1390"/>
      <c r="P3237" s="1391"/>
      <c r="Q3237" s="1392"/>
      <c r="R3237" s="1393"/>
      <c r="S3237" s="1394"/>
      <c r="T3237" s="1395"/>
    </row>
    <row r="3238" spans="14:20">
      <c r="N3238" s="1389"/>
      <c r="O3238" s="1390"/>
      <c r="P3238" s="1391"/>
      <c r="Q3238" s="1392"/>
      <c r="R3238" s="1393"/>
      <c r="S3238" s="1394"/>
      <c r="T3238" s="1395"/>
    </row>
    <row r="3239" spans="14:20">
      <c r="N3239" s="1389"/>
      <c r="O3239" s="1390"/>
      <c r="P3239" s="1391"/>
      <c r="Q3239" s="1392"/>
      <c r="R3239" s="1393"/>
      <c r="S3239" s="1394"/>
      <c r="T3239" s="1395"/>
    </row>
    <row r="3240" spans="14:20">
      <c r="N3240" s="1389"/>
      <c r="O3240" s="1390"/>
      <c r="P3240" s="1391"/>
      <c r="Q3240" s="1392"/>
      <c r="R3240" s="1393"/>
      <c r="S3240" s="1394"/>
      <c r="T3240" s="1395"/>
    </row>
    <row r="3241" spans="14:20">
      <c r="N3241" s="1389"/>
      <c r="O3241" s="1390"/>
      <c r="P3241" s="1391"/>
      <c r="Q3241" s="1392"/>
      <c r="R3241" s="1393"/>
      <c r="S3241" s="1394"/>
      <c r="T3241" s="1395"/>
    </row>
    <row r="3242" spans="14:20">
      <c r="N3242" s="1389"/>
      <c r="O3242" s="1390"/>
      <c r="P3242" s="1391"/>
      <c r="Q3242" s="1392"/>
      <c r="R3242" s="1393"/>
      <c r="S3242" s="1394"/>
      <c r="T3242" s="1395"/>
    </row>
    <row r="3243" spans="14:20">
      <c r="N3243" s="1389"/>
      <c r="O3243" s="1390"/>
      <c r="P3243" s="1391"/>
      <c r="Q3243" s="1392"/>
      <c r="R3243" s="1393"/>
      <c r="S3243" s="1394"/>
      <c r="T3243" s="1395"/>
    </row>
    <row r="3244" spans="14:20">
      <c r="N3244" s="1389"/>
      <c r="O3244" s="1390"/>
      <c r="P3244" s="1391"/>
      <c r="Q3244" s="1392"/>
      <c r="R3244" s="1393"/>
      <c r="S3244" s="1394"/>
      <c r="T3244" s="1395"/>
    </row>
    <row r="3245" spans="14:20">
      <c r="N3245" s="1389"/>
      <c r="O3245" s="1390"/>
      <c r="P3245" s="1391"/>
      <c r="Q3245" s="1392"/>
      <c r="R3245" s="1393"/>
      <c r="S3245" s="1394"/>
      <c r="T3245" s="1395"/>
    </row>
    <row r="3246" spans="14:20">
      <c r="N3246" s="1389"/>
      <c r="O3246" s="1390"/>
      <c r="P3246" s="1391"/>
      <c r="Q3246" s="1392"/>
      <c r="R3246" s="1393"/>
      <c r="S3246" s="1394"/>
      <c r="T3246" s="1395"/>
    </row>
    <row r="3247" spans="14:20">
      <c r="N3247" s="1389"/>
      <c r="O3247" s="1390"/>
      <c r="P3247" s="1391"/>
      <c r="Q3247" s="1392"/>
      <c r="R3247" s="1393"/>
      <c r="S3247" s="1394"/>
      <c r="T3247" s="1395"/>
    </row>
    <row r="3248" spans="14:20">
      <c r="N3248" s="1380"/>
      <c r="O3248" s="1381"/>
      <c r="P3248" s="1382"/>
      <c r="Q3248" s="1383"/>
      <c r="R3248" s="1384"/>
      <c r="S3248" s="1385"/>
      <c r="T3248" s="1109"/>
    </row>
    <row r="3249" spans="14:20">
      <c r="N3249" s="1389"/>
      <c r="O3249" s="1390"/>
      <c r="P3249" s="1391"/>
      <c r="Q3249" s="1392"/>
      <c r="R3249" s="1393"/>
      <c r="S3249" s="1394"/>
      <c r="T3249" s="1395"/>
    </row>
    <row r="3250" spans="14:20">
      <c r="N3250" s="1389"/>
      <c r="O3250" s="1390"/>
      <c r="P3250" s="1391"/>
      <c r="Q3250" s="1392"/>
      <c r="R3250" s="1393"/>
      <c r="S3250" s="1394"/>
      <c r="T3250" s="1395"/>
    </row>
    <row r="3251" spans="14:20">
      <c r="N3251" s="1389"/>
      <c r="O3251" s="1390"/>
      <c r="P3251" s="1391"/>
      <c r="Q3251" s="1392"/>
      <c r="R3251" s="1393"/>
      <c r="S3251" s="1394"/>
      <c r="T3251" s="1395"/>
    </row>
    <row r="3252" spans="14:20">
      <c r="N3252" s="1389"/>
      <c r="O3252" s="1390"/>
      <c r="P3252" s="1391"/>
      <c r="Q3252" s="1392"/>
      <c r="R3252" s="1393"/>
      <c r="S3252" s="1394"/>
      <c r="T3252" s="1395"/>
    </row>
    <row r="3253" spans="14:20">
      <c r="N3253" s="1389"/>
      <c r="O3253" s="1390"/>
      <c r="P3253" s="1391"/>
      <c r="Q3253" s="1392"/>
      <c r="R3253" s="1393"/>
      <c r="S3253" s="1394"/>
      <c r="T3253" s="1395"/>
    </row>
    <row r="3254" spans="14:20">
      <c r="N3254" s="1389"/>
      <c r="O3254" s="1390"/>
      <c r="P3254" s="1391"/>
      <c r="Q3254" s="1392"/>
      <c r="R3254" s="1393"/>
      <c r="S3254" s="1394"/>
      <c r="T3254" s="1395"/>
    </row>
    <row r="3255" spans="14:20">
      <c r="N3255" s="1389"/>
      <c r="O3255" s="1390"/>
      <c r="P3255" s="1391"/>
      <c r="Q3255" s="1392"/>
      <c r="R3255" s="1393"/>
      <c r="S3255" s="1394"/>
      <c r="T3255" s="1395"/>
    </row>
    <row r="3256" spans="14:20">
      <c r="N3256" s="1389"/>
      <c r="O3256" s="1390"/>
      <c r="P3256" s="1391"/>
      <c r="Q3256" s="1392"/>
      <c r="R3256" s="1393"/>
      <c r="S3256" s="1394"/>
      <c r="T3256" s="1395"/>
    </row>
    <row r="3257" spans="14:20">
      <c r="N3257" s="1389"/>
      <c r="O3257" s="1390"/>
      <c r="P3257" s="1391"/>
      <c r="Q3257" s="1392"/>
      <c r="R3257" s="1393"/>
      <c r="S3257" s="1394"/>
      <c r="T3257" s="1395"/>
    </row>
    <row r="3258" spans="14:20">
      <c r="N3258" s="1389"/>
      <c r="O3258" s="1390"/>
      <c r="P3258" s="1391"/>
      <c r="Q3258" s="1392"/>
      <c r="R3258" s="1393"/>
      <c r="S3258" s="1394"/>
      <c r="T3258" s="1395"/>
    </row>
    <row r="3259" spans="14:20">
      <c r="N3259" s="1389"/>
      <c r="O3259" s="1390"/>
      <c r="P3259" s="1391"/>
      <c r="Q3259" s="1392"/>
      <c r="R3259" s="1393"/>
      <c r="S3259" s="1394"/>
      <c r="T3259" s="1395"/>
    </row>
    <row r="3260" spans="14:20">
      <c r="N3260" s="1389"/>
      <c r="O3260" s="1390"/>
      <c r="P3260" s="1391"/>
      <c r="Q3260" s="1392"/>
      <c r="R3260" s="1393"/>
      <c r="S3260" s="1394"/>
      <c r="T3260" s="1395"/>
    </row>
    <row r="3261" spans="14:20">
      <c r="N3261" s="1389"/>
      <c r="O3261" s="1390"/>
      <c r="P3261" s="1391"/>
      <c r="Q3261" s="1392"/>
      <c r="R3261" s="1393"/>
      <c r="S3261" s="1394"/>
      <c r="T3261" s="1395"/>
    </row>
    <row r="3262" spans="14:20">
      <c r="N3262" s="1389"/>
      <c r="O3262" s="1390"/>
      <c r="P3262" s="1391"/>
      <c r="Q3262" s="1392"/>
      <c r="R3262" s="1393"/>
      <c r="S3262" s="1394"/>
      <c r="T3262" s="1395"/>
    </row>
    <row r="3263" spans="14:20">
      <c r="N3263" s="1389"/>
      <c r="O3263" s="1390"/>
      <c r="P3263" s="1391"/>
      <c r="Q3263" s="1392"/>
      <c r="R3263" s="1393"/>
      <c r="S3263" s="1394"/>
      <c r="T3263" s="1395"/>
    </row>
    <row r="3264" spans="14:20">
      <c r="N3264" s="1389"/>
      <c r="O3264" s="1390"/>
      <c r="P3264" s="1391"/>
      <c r="Q3264" s="1392"/>
      <c r="R3264" s="1393"/>
      <c r="S3264" s="1394"/>
      <c r="T3264" s="1395"/>
    </row>
    <row r="3265" spans="14:20">
      <c r="N3265" s="1389"/>
      <c r="O3265" s="1390"/>
      <c r="P3265" s="1391"/>
      <c r="Q3265" s="1392"/>
      <c r="R3265" s="1393"/>
      <c r="S3265" s="1394"/>
      <c r="T3265" s="1395"/>
    </row>
    <row r="3266" spans="14:20">
      <c r="N3266" s="1389"/>
      <c r="O3266" s="1390"/>
      <c r="P3266" s="1391"/>
      <c r="Q3266" s="1392"/>
      <c r="R3266" s="1393"/>
      <c r="S3266" s="1394"/>
      <c r="T3266" s="1395"/>
    </row>
    <row r="3267" spans="14:20">
      <c r="N3267" s="1389"/>
      <c r="O3267" s="1390"/>
      <c r="P3267" s="1391"/>
      <c r="Q3267" s="1392"/>
      <c r="R3267" s="1393"/>
      <c r="S3267" s="1394"/>
      <c r="T3267" s="1395"/>
    </row>
    <row r="3268" spans="14:20">
      <c r="N3268" s="1389"/>
      <c r="O3268" s="1390"/>
      <c r="P3268" s="1391"/>
      <c r="Q3268" s="1392"/>
      <c r="R3268" s="1393"/>
      <c r="S3268" s="1394"/>
      <c r="T3268" s="1395"/>
    </row>
    <row r="3269" spans="14:20">
      <c r="N3269" s="1389"/>
      <c r="O3269" s="1390"/>
      <c r="P3269" s="1391"/>
      <c r="Q3269" s="1392"/>
      <c r="R3269" s="1393"/>
      <c r="S3269" s="1394"/>
      <c r="T3269" s="1395"/>
    </row>
    <row r="3270" spans="14:20">
      <c r="N3270" s="1389"/>
      <c r="O3270" s="1390"/>
      <c r="P3270" s="1391"/>
      <c r="Q3270" s="1392"/>
      <c r="R3270" s="1393"/>
      <c r="S3270" s="1394"/>
      <c r="T3270" s="1395"/>
    </row>
    <row r="3271" spans="14:20">
      <c r="N3271" s="1389"/>
      <c r="O3271" s="1390"/>
      <c r="P3271" s="1391"/>
      <c r="Q3271" s="1392"/>
      <c r="R3271" s="1393"/>
      <c r="S3271" s="1394"/>
      <c r="T3271" s="1395"/>
    </row>
    <row r="3272" spans="14:20">
      <c r="N3272" s="1389"/>
      <c r="O3272" s="1390"/>
      <c r="P3272" s="1391"/>
      <c r="Q3272" s="1392"/>
      <c r="R3272" s="1393"/>
      <c r="S3272" s="1394"/>
      <c r="T3272" s="1395"/>
    </row>
    <row r="3273" spans="14:20">
      <c r="N3273" s="1389"/>
      <c r="O3273" s="1390"/>
      <c r="P3273" s="1391"/>
      <c r="Q3273" s="1392"/>
      <c r="R3273" s="1393"/>
      <c r="S3273" s="1394"/>
      <c r="T3273" s="1395"/>
    </row>
    <row r="3274" spans="14:20">
      <c r="N3274" s="1389"/>
      <c r="O3274" s="1390"/>
      <c r="P3274" s="1391"/>
      <c r="Q3274" s="1392"/>
      <c r="R3274" s="1393"/>
      <c r="S3274" s="1394"/>
      <c r="T3274" s="1395"/>
    </row>
    <row r="3275" spans="14:20">
      <c r="N3275" s="1389"/>
      <c r="O3275" s="1390"/>
      <c r="P3275" s="1391"/>
      <c r="Q3275" s="1392"/>
      <c r="R3275" s="1393"/>
      <c r="S3275" s="1394"/>
      <c r="T3275" s="1395"/>
    </row>
    <row r="3276" spans="14:20">
      <c r="N3276" s="1389"/>
      <c r="O3276" s="1390"/>
      <c r="P3276" s="1391"/>
      <c r="Q3276" s="1392"/>
      <c r="R3276" s="1393"/>
      <c r="S3276" s="1394"/>
      <c r="T3276" s="1395"/>
    </row>
    <row r="3277" spans="14:20">
      <c r="N3277" s="1389"/>
      <c r="O3277" s="1390"/>
      <c r="P3277" s="1391"/>
      <c r="Q3277" s="1392"/>
      <c r="R3277" s="1393"/>
      <c r="S3277" s="1394"/>
      <c r="T3277" s="1395"/>
    </row>
    <row r="3278" spans="14:20">
      <c r="N3278" s="1389"/>
      <c r="O3278" s="1390"/>
      <c r="P3278" s="1391"/>
      <c r="Q3278" s="1392"/>
      <c r="R3278" s="1393"/>
      <c r="S3278" s="1394"/>
      <c r="T3278" s="1395"/>
    </row>
    <row r="3279" spans="14:20">
      <c r="N3279" s="1389"/>
      <c r="O3279" s="1390"/>
      <c r="P3279" s="1391"/>
      <c r="Q3279" s="1392"/>
      <c r="R3279" s="1393"/>
      <c r="S3279" s="1394"/>
      <c r="T3279" s="1395"/>
    </row>
    <row r="3280" spans="14:20">
      <c r="N3280" s="1389"/>
      <c r="O3280" s="1390"/>
      <c r="P3280" s="1391"/>
      <c r="Q3280" s="1392"/>
      <c r="R3280" s="1393"/>
      <c r="S3280" s="1394"/>
      <c r="T3280" s="1395"/>
    </row>
    <row r="3281" spans="14:20">
      <c r="N3281" s="1389"/>
      <c r="O3281" s="1390"/>
      <c r="P3281" s="1391"/>
      <c r="Q3281" s="1392"/>
      <c r="R3281" s="1393"/>
      <c r="S3281" s="1394"/>
      <c r="T3281" s="1395"/>
    </row>
    <row r="3282" spans="14:20">
      <c r="N3282" s="1380"/>
      <c r="O3282" s="1381"/>
      <c r="P3282" s="1382"/>
      <c r="Q3282" s="1383"/>
      <c r="R3282" s="1384"/>
      <c r="S3282" s="1385"/>
      <c r="T3282" s="1109"/>
    </row>
    <row r="3283" spans="14:20">
      <c r="N3283" s="1389"/>
      <c r="O3283" s="1390"/>
      <c r="P3283" s="1391"/>
      <c r="Q3283" s="1392"/>
      <c r="R3283" s="1393"/>
      <c r="S3283" s="1394"/>
      <c r="T3283" s="1395"/>
    </row>
    <row r="3284" spans="14:20">
      <c r="N3284" s="1389"/>
      <c r="O3284" s="1390"/>
      <c r="P3284" s="1391"/>
      <c r="Q3284" s="1392"/>
      <c r="R3284" s="1393"/>
      <c r="S3284" s="1394"/>
      <c r="T3284" s="1395"/>
    </row>
    <row r="3285" spans="14:20">
      <c r="N3285" s="1389"/>
      <c r="O3285" s="1390"/>
      <c r="P3285" s="1391"/>
      <c r="Q3285" s="1392"/>
      <c r="R3285" s="1393"/>
      <c r="S3285" s="1394"/>
      <c r="T3285" s="1395"/>
    </row>
    <row r="3286" spans="14:20">
      <c r="N3286" s="1389"/>
      <c r="O3286" s="1390"/>
      <c r="P3286" s="1391"/>
      <c r="Q3286" s="1392"/>
      <c r="R3286" s="1393"/>
      <c r="S3286" s="1394"/>
      <c r="T3286" s="1395"/>
    </row>
    <row r="3287" spans="14:20">
      <c r="N3287" s="1389"/>
      <c r="O3287" s="1390"/>
      <c r="P3287" s="1391"/>
      <c r="Q3287" s="1392"/>
      <c r="R3287" s="1393"/>
      <c r="S3287" s="1394"/>
      <c r="T3287" s="1395"/>
    </row>
    <row r="3288" spans="14:20">
      <c r="N3288" s="1389"/>
      <c r="O3288" s="1390"/>
      <c r="P3288" s="1391"/>
      <c r="Q3288" s="1392"/>
      <c r="R3288" s="1393"/>
      <c r="S3288" s="1394"/>
      <c r="T3288" s="1395"/>
    </row>
    <row r="3289" spans="14:20">
      <c r="N3289" s="1389"/>
      <c r="O3289" s="1390"/>
      <c r="P3289" s="1391"/>
      <c r="Q3289" s="1392"/>
      <c r="R3289" s="1393"/>
      <c r="S3289" s="1394"/>
      <c r="T3289" s="1395"/>
    </row>
    <row r="3290" spans="14:20">
      <c r="N3290" s="1389"/>
      <c r="O3290" s="1390"/>
      <c r="P3290" s="1391"/>
      <c r="Q3290" s="1392"/>
      <c r="R3290" s="1393"/>
      <c r="S3290" s="1394"/>
      <c r="T3290" s="1395"/>
    </row>
    <row r="3291" spans="14:20">
      <c r="N3291" s="1389"/>
      <c r="O3291" s="1390"/>
      <c r="P3291" s="1391"/>
      <c r="Q3291" s="1392"/>
      <c r="R3291" s="1393"/>
      <c r="S3291" s="1394"/>
      <c r="T3291" s="1395"/>
    </row>
    <row r="3292" spans="14:20">
      <c r="N3292" s="1389"/>
      <c r="O3292" s="1390"/>
      <c r="P3292" s="1391"/>
      <c r="Q3292" s="1392"/>
      <c r="R3292" s="1393"/>
      <c r="S3292" s="1394"/>
      <c r="T3292" s="1395"/>
    </row>
    <row r="3293" spans="14:20">
      <c r="N3293" s="1389"/>
      <c r="O3293" s="1390"/>
      <c r="P3293" s="1391"/>
      <c r="Q3293" s="1392"/>
      <c r="R3293" s="1393"/>
      <c r="S3293" s="1394"/>
      <c r="T3293" s="1395"/>
    </row>
    <row r="3294" spans="14:20">
      <c r="N3294" s="1389"/>
      <c r="O3294" s="1390"/>
      <c r="P3294" s="1391"/>
      <c r="Q3294" s="1392"/>
      <c r="R3294" s="1393"/>
      <c r="S3294" s="1394"/>
      <c r="T3294" s="1395"/>
    </row>
    <row r="3295" spans="14:20">
      <c r="N3295" s="1389"/>
      <c r="O3295" s="1390"/>
      <c r="P3295" s="1391"/>
      <c r="Q3295" s="1392"/>
      <c r="R3295" s="1393"/>
      <c r="S3295" s="1394"/>
      <c r="T3295" s="1395"/>
    </row>
    <row r="3296" spans="14:20">
      <c r="N3296" s="1389"/>
      <c r="O3296" s="1390"/>
      <c r="P3296" s="1391"/>
      <c r="Q3296" s="1392"/>
      <c r="R3296" s="1393"/>
      <c r="S3296" s="1394"/>
      <c r="T3296" s="1395"/>
    </row>
    <row r="3297" spans="14:20">
      <c r="N3297" s="1389"/>
      <c r="O3297" s="1390"/>
      <c r="P3297" s="1391"/>
      <c r="Q3297" s="1392"/>
      <c r="R3297" s="1393"/>
      <c r="S3297" s="1394"/>
      <c r="T3297" s="1395"/>
    </row>
    <row r="3298" spans="14:20">
      <c r="N3298" s="1389"/>
      <c r="O3298" s="1390"/>
      <c r="P3298" s="1391"/>
      <c r="Q3298" s="1392"/>
      <c r="R3298" s="1393"/>
      <c r="S3298" s="1394"/>
      <c r="T3298" s="1395"/>
    </row>
    <row r="3299" spans="14:20">
      <c r="N3299" s="1389"/>
      <c r="O3299" s="1390"/>
      <c r="P3299" s="1391"/>
      <c r="Q3299" s="1392"/>
      <c r="R3299" s="1393"/>
      <c r="S3299" s="1394"/>
      <c r="T3299" s="1395"/>
    </row>
    <row r="3300" spans="14:20">
      <c r="N3300" s="1389"/>
      <c r="O3300" s="1390"/>
      <c r="P3300" s="1391"/>
      <c r="Q3300" s="1392"/>
      <c r="R3300" s="1393"/>
      <c r="S3300" s="1394"/>
      <c r="T3300" s="1395"/>
    </row>
    <row r="3301" spans="14:20">
      <c r="N3301" s="1389"/>
      <c r="O3301" s="1390"/>
      <c r="P3301" s="1391"/>
      <c r="Q3301" s="1392"/>
      <c r="R3301" s="1393"/>
      <c r="S3301" s="1394"/>
      <c r="T3301" s="1395"/>
    </row>
    <row r="3302" spans="14:20">
      <c r="N3302" s="1389"/>
      <c r="O3302" s="1390"/>
      <c r="P3302" s="1391"/>
      <c r="Q3302" s="1392"/>
      <c r="R3302" s="1393"/>
      <c r="S3302" s="1394"/>
      <c r="T3302" s="1395"/>
    </row>
    <row r="3303" spans="14:20">
      <c r="N3303" s="1389"/>
      <c r="O3303" s="1390"/>
      <c r="P3303" s="1391"/>
      <c r="Q3303" s="1392"/>
      <c r="R3303" s="1393"/>
      <c r="S3303" s="1394"/>
      <c r="T3303" s="1395"/>
    </row>
    <row r="3304" spans="14:20">
      <c r="N3304" s="1389"/>
      <c r="O3304" s="1390"/>
      <c r="P3304" s="1391"/>
      <c r="Q3304" s="1392"/>
      <c r="R3304" s="1393"/>
      <c r="S3304" s="1394"/>
      <c r="T3304" s="1395"/>
    </row>
    <row r="3305" spans="14:20">
      <c r="N3305" s="1389"/>
      <c r="O3305" s="1390"/>
      <c r="P3305" s="1391"/>
      <c r="Q3305" s="1392"/>
      <c r="R3305" s="1393"/>
      <c r="S3305" s="1394"/>
      <c r="T3305" s="1395"/>
    </row>
    <row r="3306" spans="14:20">
      <c r="N3306" s="1389"/>
      <c r="O3306" s="1390"/>
      <c r="P3306" s="1391"/>
      <c r="Q3306" s="1392"/>
      <c r="R3306" s="1393"/>
      <c r="S3306" s="1394"/>
      <c r="T3306" s="1395"/>
    </row>
    <row r="3307" spans="14:20">
      <c r="N3307" s="1389"/>
      <c r="O3307" s="1390"/>
      <c r="P3307" s="1391"/>
      <c r="Q3307" s="1392"/>
      <c r="R3307" s="1393"/>
      <c r="S3307" s="1394"/>
      <c r="T3307" s="1395"/>
    </row>
    <row r="3308" spans="14:20">
      <c r="N3308" s="1389"/>
      <c r="O3308" s="1390"/>
      <c r="P3308" s="1391"/>
      <c r="Q3308" s="1392"/>
      <c r="R3308" s="1393"/>
      <c r="S3308" s="1394"/>
      <c r="T3308" s="1395"/>
    </row>
    <row r="3309" spans="14:20">
      <c r="N3309" s="1389"/>
      <c r="O3309" s="1390"/>
      <c r="P3309" s="1391"/>
      <c r="Q3309" s="1392"/>
      <c r="R3309" s="1393"/>
      <c r="S3309" s="1394"/>
      <c r="T3309" s="1395"/>
    </row>
    <row r="3310" spans="14:20">
      <c r="N3310" s="1389"/>
      <c r="O3310" s="1390"/>
      <c r="P3310" s="1391"/>
      <c r="Q3310" s="1392"/>
      <c r="R3310" s="1393"/>
      <c r="S3310" s="1394"/>
      <c r="T3310" s="1395"/>
    </row>
    <row r="3311" spans="14:20">
      <c r="N3311" s="1389"/>
      <c r="O3311" s="1390"/>
      <c r="P3311" s="1391"/>
      <c r="Q3311" s="1392"/>
      <c r="R3311" s="1393"/>
      <c r="S3311" s="1394"/>
      <c r="T3311" s="1395"/>
    </row>
    <row r="3312" spans="14:20">
      <c r="N3312" s="1389"/>
      <c r="O3312" s="1390"/>
      <c r="P3312" s="1391"/>
      <c r="Q3312" s="1392"/>
      <c r="R3312" s="1393"/>
      <c r="S3312" s="1394"/>
      <c r="T3312" s="1395"/>
    </row>
    <row r="3313" spans="14:20">
      <c r="N3313" s="1389"/>
      <c r="O3313" s="1390"/>
      <c r="P3313" s="1391"/>
      <c r="Q3313" s="1392"/>
      <c r="R3313" s="1393"/>
      <c r="S3313" s="1394"/>
      <c r="T3313" s="1395"/>
    </row>
    <row r="3314" spans="14:20">
      <c r="N3314" s="1389"/>
      <c r="O3314" s="1390"/>
      <c r="P3314" s="1391"/>
      <c r="Q3314" s="1392"/>
      <c r="R3314" s="1393"/>
      <c r="S3314" s="1394"/>
      <c r="T3314" s="1395"/>
    </row>
    <row r="3315" spans="14:20">
      <c r="N3315" s="1380"/>
      <c r="O3315" s="1381"/>
      <c r="P3315" s="1382"/>
      <c r="Q3315" s="1383"/>
      <c r="R3315" s="1384"/>
      <c r="S3315" s="1385"/>
      <c r="T3315" s="1109"/>
    </row>
    <row r="3316" spans="14:20">
      <c r="N3316" s="1389"/>
      <c r="O3316" s="1390"/>
      <c r="P3316" s="1391"/>
      <c r="Q3316" s="1392"/>
      <c r="R3316" s="1393"/>
      <c r="S3316" s="1394"/>
      <c r="T3316" s="1395"/>
    </row>
    <row r="3317" spans="14:20">
      <c r="N3317" s="1389"/>
      <c r="O3317" s="1390"/>
      <c r="P3317" s="1391"/>
      <c r="Q3317" s="1392"/>
      <c r="R3317" s="1393"/>
      <c r="S3317" s="1394"/>
      <c r="T3317" s="1395"/>
    </row>
    <row r="3318" spans="14:20">
      <c r="N3318" s="1389"/>
      <c r="O3318" s="1390"/>
      <c r="P3318" s="1391"/>
      <c r="Q3318" s="1392"/>
      <c r="R3318" s="1393"/>
      <c r="S3318" s="1394"/>
      <c r="T3318" s="1395"/>
    </row>
    <row r="3319" spans="14:20">
      <c r="N3319" s="1389"/>
      <c r="O3319" s="1390"/>
      <c r="P3319" s="1391"/>
      <c r="Q3319" s="1392"/>
      <c r="R3319" s="1393"/>
      <c r="S3319" s="1394"/>
      <c r="T3319" s="1395"/>
    </row>
    <row r="3320" spans="14:20">
      <c r="N3320" s="1389"/>
      <c r="O3320" s="1390"/>
      <c r="P3320" s="1391"/>
      <c r="Q3320" s="1392"/>
      <c r="R3320" s="1393"/>
      <c r="S3320" s="1394"/>
      <c r="T3320" s="1395"/>
    </row>
    <row r="3321" spans="14:20">
      <c r="N3321" s="1389"/>
      <c r="O3321" s="1390"/>
      <c r="P3321" s="1391"/>
      <c r="Q3321" s="1392"/>
      <c r="R3321" s="1393"/>
      <c r="S3321" s="1394"/>
      <c r="T3321" s="1395"/>
    </row>
    <row r="3322" spans="14:20">
      <c r="N3322" s="1389"/>
      <c r="O3322" s="1390"/>
      <c r="P3322" s="1391"/>
      <c r="Q3322" s="1392"/>
      <c r="R3322" s="1393"/>
      <c r="S3322" s="1394"/>
      <c r="T3322" s="1395"/>
    </row>
    <row r="3323" spans="14:20">
      <c r="N3323" s="1389"/>
      <c r="O3323" s="1390"/>
      <c r="P3323" s="1391"/>
      <c r="Q3323" s="1392"/>
      <c r="R3323" s="1393"/>
      <c r="S3323" s="1394"/>
      <c r="T3323" s="1395"/>
    </row>
    <row r="3324" spans="14:20">
      <c r="N3324" s="1389"/>
      <c r="O3324" s="1390"/>
      <c r="P3324" s="1391"/>
      <c r="Q3324" s="1392"/>
      <c r="R3324" s="1393"/>
      <c r="S3324" s="1394"/>
      <c r="T3324" s="1395"/>
    </row>
    <row r="3325" spans="14:20">
      <c r="N3325" s="1389"/>
      <c r="O3325" s="1390"/>
      <c r="P3325" s="1391"/>
      <c r="Q3325" s="1392"/>
      <c r="R3325" s="1393"/>
      <c r="S3325" s="1394"/>
      <c r="T3325" s="1395"/>
    </row>
    <row r="3326" spans="14:20">
      <c r="N3326" s="1389"/>
      <c r="O3326" s="1390"/>
      <c r="P3326" s="1391"/>
      <c r="Q3326" s="1392"/>
      <c r="R3326" s="1393"/>
      <c r="S3326" s="1394"/>
      <c r="T3326" s="1395"/>
    </row>
    <row r="3327" spans="14:20">
      <c r="N3327" s="1389"/>
      <c r="O3327" s="1390"/>
      <c r="P3327" s="1391"/>
      <c r="Q3327" s="1392"/>
      <c r="R3327" s="1393"/>
      <c r="S3327" s="1394"/>
      <c r="T3327" s="1395"/>
    </row>
    <row r="3328" spans="14:20">
      <c r="N3328" s="1389"/>
      <c r="O3328" s="1390"/>
      <c r="P3328" s="1391"/>
      <c r="Q3328" s="1392"/>
      <c r="R3328" s="1393"/>
      <c r="S3328" s="1394"/>
      <c r="T3328" s="1395"/>
    </row>
    <row r="3329" spans="14:20">
      <c r="N3329" s="1389"/>
      <c r="O3329" s="1390"/>
      <c r="P3329" s="1391"/>
      <c r="Q3329" s="1392"/>
      <c r="R3329" s="1393"/>
      <c r="S3329" s="1394"/>
      <c r="T3329" s="1395"/>
    </row>
    <row r="3330" spans="14:20">
      <c r="N3330" s="1389"/>
      <c r="O3330" s="1390"/>
      <c r="P3330" s="1391"/>
      <c r="Q3330" s="1392"/>
      <c r="R3330" s="1393"/>
      <c r="S3330" s="1394"/>
      <c r="T3330" s="1395"/>
    </row>
    <row r="3331" spans="14:20">
      <c r="N3331" s="1389"/>
      <c r="O3331" s="1390"/>
      <c r="P3331" s="1391"/>
      <c r="Q3331" s="1392"/>
      <c r="R3331" s="1393"/>
      <c r="S3331" s="1394"/>
      <c r="T3331" s="1395"/>
    </row>
    <row r="3332" spans="14:20">
      <c r="N3332" s="1389"/>
      <c r="O3332" s="1390"/>
      <c r="P3332" s="1391"/>
      <c r="Q3332" s="1392"/>
      <c r="R3332" s="1393"/>
      <c r="S3332" s="1394"/>
      <c r="T3332" s="1395"/>
    </row>
    <row r="3333" spans="14:20">
      <c r="N3333" s="1389"/>
      <c r="O3333" s="1390"/>
      <c r="P3333" s="1391"/>
      <c r="Q3333" s="1392"/>
      <c r="R3333" s="1393"/>
      <c r="S3333" s="1394"/>
      <c r="T3333" s="1395"/>
    </row>
    <row r="3334" spans="14:20">
      <c r="N3334" s="1389"/>
      <c r="O3334" s="1390"/>
      <c r="P3334" s="1391"/>
      <c r="Q3334" s="1392"/>
      <c r="R3334" s="1393"/>
      <c r="S3334" s="1394"/>
      <c r="T3334" s="1395"/>
    </row>
    <row r="3335" spans="14:20">
      <c r="N3335" s="1389"/>
      <c r="O3335" s="1390"/>
      <c r="P3335" s="1391"/>
      <c r="Q3335" s="1392"/>
      <c r="R3335" s="1393"/>
      <c r="S3335" s="1394"/>
      <c r="T3335" s="1395"/>
    </row>
    <row r="3336" spans="14:20">
      <c r="N3336" s="1389"/>
      <c r="O3336" s="1390"/>
      <c r="P3336" s="1391"/>
      <c r="Q3336" s="1392"/>
      <c r="R3336" s="1393"/>
      <c r="S3336" s="1394"/>
      <c r="T3336" s="1395"/>
    </row>
    <row r="3337" spans="14:20">
      <c r="N3337" s="1389"/>
      <c r="O3337" s="1390"/>
      <c r="P3337" s="1391"/>
      <c r="Q3337" s="1392"/>
      <c r="R3337" s="1393"/>
      <c r="S3337" s="1394"/>
      <c r="T3337" s="1395"/>
    </row>
    <row r="3338" spans="14:20">
      <c r="N3338" s="1389"/>
      <c r="O3338" s="1390"/>
      <c r="P3338" s="1391"/>
      <c r="Q3338" s="1392"/>
      <c r="R3338" s="1393"/>
      <c r="S3338" s="1394"/>
      <c r="T3338" s="1395"/>
    </row>
    <row r="3339" spans="14:20">
      <c r="N3339" s="1389"/>
      <c r="O3339" s="1390"/>
      <c r="P3339" s="1391"/>
      <c r="Q3339" s="1392"/>
      <c r="R3339" s="1393"/>
      <c r="S3339" s="1394"/>
      <c r="T3339" s="1395"/>
    </row>
    <row r="3340" spans="14:20">
      <c r="N3340" s="1389"/>
      <c r="O3340" s="1390"/>
      <c r="P3340" s="1391"/>
      <c r="Q3340" s="1392"/>
      <c r="R3340" s="1393"/>
      <c r="S3340" s="1394"/>
      <c r="T3340" s="1395"/>
    </row>
    <row r="3341" spans="14:20">
      <c r="N3341" s="1389"/>
      <c r="O3341" s="1390"/>
      <c r="P3341" s="1391"/>
      <c r="Q3341" s="1392"/>
      <c r="R3341" s="1393"/>
      <c r="S3341" s="1394"/>
      <c r="T3341" s="1395"/>
    </row>
    <row r="3342" spans="14:20">
      <c r="N3342" s="1389"/>
      <c r="O3342" s="1390"/>
      <c r="P3342" s="1391"/>
      <c r="Q3342" s="1392"/>
      <c r="R3342" s="1393"/>
      <c r="S3342" s="1394"/>
      <c r="T3342" s="1395"/>
    </row>
    <row r="3343" spans="14:20">
      <c r="N3343" s="1389"/>
      <c r="O3343" s="1390"/>
      <c r="P3343" s="1391"/>
      <c r="Q3343" s="1392"/>
      <c r="R3343" s="1393"/>
      <c r="S3343" s="1394"/>
      <c r="T3343" s="1395"/>
    </row>
    <row r="3344" spans="14:20">
      <c r="N3344" s="1389"/>
      <c r="O3344" s="1390"/>
      <c r="P3344" s="1391"/>
      <c r="Q3344" s="1392"/>
      <c r="R3344" s="1393"/>
      <c r="S3344" s="1394"/>
      <c r="T3344" s="1395"/>
    </row>
    <row r="3345" spans="14:20">
      <c r="N3345" s="1389"/>
      <c r="O3345" s="1390"/>
      <c r="P3345" s="1391"/>
      <c r="Q3345" s="1392"/>
      <c r="R3345" s="1393"/>
      <c r="S3345" s="1394"/>
      <c r="T3345" s="1395"/>
    </row>
    <row r="3346" spans="14:20">
      <c r="N3346" s="1389"/>
      <c r="O3346" s="1390"/>
      <c r="P3346" s="1391"/>
      <c r="Q3346" s="1392"/>
      <c r="R3346" s="1393"/>
      <c r="S3346" s="1394"/>
      <c r="T3346" s="1395"/>
    </row>
    <row r="3347" spans="14:20">
      <c r="N3347" s="1389"/>
      <c r="O3347" s="1390"/>
      <c r="P3347" s="1391"/>
      <c r="Q3347" s="1392"/>
      <c r="R3347" s="1393"/>
      <c r="S3347" s="1394"/>
      <c r="T3347" s="1395"/>
    </row>
    <row r="3348" spans="14:20">
      <c r="N3348" s="1380"/>
      <c r="O3348" s="1381"/>
      <c r="P3348" s="1382"/>
      <c r="Q3348" s="1383"/>
      <c r="R3348" s="1384"/>
      <c r="S3348" s="1385"/>
      <c r="T3348" s="1109"/>
    </row>
    <row r="3349" spans="14:20">
      <c r="N3349" s="1380"/>
      <c r="O3349" s="1381"/>
      <c r="P3349" s="1382"/>
      <c r="Q3349" s="1383"/>
      <c r="R3349" s="1384"/>
      <c r="S3349" s="1385"/>
      <c r="T3349" s="1109"/>
    </row>
    <row r="3350" spans="14:20">
      <c r="N3350" s="1389"/>
      <c r="O3350" s="1390"/>
      <c r="P3350" s="1391"/>
      <c r="Q3350" s="1392"/>
      <c r="R3350" s="1393"/>
      <c r="S3350" s="1394"/>
      <c r="T3350" s="1395"/>
    </row>
    <row r="3351" spans="14:20">
      <c r="N3351" s="1389"/>
      <c r="O3351" s="1390"/>
      <c r="P3351" s="1391"/>
      <c r="Q3351" s="1392"/>
      <c r="R3351" s="1393"/>
      <c r="S3351" s="1394"/>
      <c r="T3351" s="1395"/>
    </row>
    <row r="3352" spans="14:20">
      <c r="N3352" s="1389"/>
      <c r="O3352" s="1390"/>
      <c r="P3352" s="1391"/>
      <c r="Q3352" s="1392"/>
      <c r="R3352" s="1393"/>
      <c r="S3352" s="1394"/>
      <c r="T3352" s="1395"/>
    </row>
    <row r="3353" spans="14:20">
      <c r="N3353" s="1389"/>
      <c r="O3353" s="1390"/>
      <c r="P3353" s="1391"/>
      <c r="Q3353" s="1392"/>
      <c r="R3353" s="1393"/>
      <c r="S3353" s="1394"/>
      <c r="T3353" s="1395"/>
    </row>
    <row r="3354" spans="14:20">
      <c r="N3354" s="1389"/>
      <c r="O3354" s="1390"/>
      <c r="P3354" s="1391"/>
      <c r="Q3354" s="1392"/>
      <c r="R3354" s="1393"/>
      <c r="S3354" s="1394"/>
      <c r="T3354" s="1395"/>
    </row>
    <row r="3355" spans="14:20">
      <c r="N3355" s="1389"/>
      <c r="O3355" s="1390"/>
      <c r="P3355" s="1391"/>
      <c r="Q3355" s="1392"/>
      <c r="R3355" s="1393"/>
      <c r="S3355" s="1394"/>
      <c r="T3355" s="1395"/>
    </row>
    <row r="3356" spans="14:20">
      <c r="N3356" s="1389"/>
      <c r="O3356" s="1390"/>
      <c r="P3356" s="1391"/>
      <c r="Q3356" s="1392"/>
      <c r="R3356" s="1393"/>
      <c r="S3356" s="1394"/>
      <c r="T3356" s="1395"/>
    </row>
    <row r="3357" spans="14:20">
      <c r="N3357" s="1389"/>
      <c r="O3357" s="1390"/>
      <c r="P3357" s="1391"/>
      <c r="Q3357" s="1392"/>
      <c r="R3357" s="1393"/>
      <c r="S3357" s="1394"/>
      <c r="T3357" s="1395"/>
    </row>
    <row r="3358" spans="14:20">
      <c r="N3358" s="1389"/>
      <c r="O3358" s="1390"/>
      <c r="P3358" s="1391"/>
      <c r="Q3358" s="1392"/>
      <c r="R3358" s="1393"/>
      <c r="S3358" s="1394"/>
      <c r="T3358" s="1395"/>
    </row>
    <row r="3359" spans="14:20">
      <c r="N3359" s="1389"/>
      <c r="O3359" s="1390"/>
      <c r="P3359" s="1391"/>
      <c r="Q3359" s="1392"/>
      <c r="R3359" s="1393"/>
      <c r="S3359" s="1394"/>
      <c r="T3359" s="1395"/>
    </row>
    <row r="3360" spans="14:20">
      <c r="N3360" s="1389"/>
      <c r="O3360" s="1390"/>
      <c r="P3360" s="1391"/>
      <c r="Q3360" s="1392"/>
      <c r="R3360" s="1393"/>
      <c r="S3360" s="1394"/>
      <c r="T3360" s="1395"/>
    </row>
    <row r="3361" spans="14:20">
      <c r="N3361" s="1389"/>
      <c r="O3361" s="1390"/>
      <c r="P3361" s="1391"/>
      <c r="Q3361" s="1392"/>
      <c r="R3361" s="1393"/>
      <c r="S3361" s="1394"/>
      <c r="T3361" s="1395"/>
    </row>
    <row r="3362" spans="14:20">
      <c r="N3362" s="1389"/>
      <c r="O3362" s="1390"/>
      <c r="P3362" s="1391"/>
      <c r="Q3362" s="1392"/>
      <c r="R3362" s="1393"/>
      <c r="S3362" s="1394"/>
      <c r="T3362" s="1395"/>
    </row>
    <row r="3363" spans="14:20">
      <c r="N3363" s="1389"/>
      <c r="O3363" s="1390"/>
      <c r="P3363" s="1391"/>
      <c r="Q3363" s="1392"/>
      <c r="R3363" s="1393"/>
      <c r="S3363" s="1394"/>
      <c r="T3363" s="1395"/>
    </row>
    <row r="3364" spans="14:20">
      <c r="N3364" s="1389"/>
      <c r="O3364" s="1390"/>
      <c r="P3364" s="1391"/>
      <c r="Q3364" s="1392"/>
      <c r="R3364" s="1393"/>
      <c r="S3364" s="1394"/>
      <c r="T3364" s="1395"/>
    </row>
    <row r="3365" spans="14:20">
      <c r="N3365" s="1389"/>
      <c r="O3365" s="1390"/>
      <c r="P3365" s="1391"/>
      <c r="Q3365" s="1392"/>
      <c r="R3365" s="1393"/>
      <c r="S3365" s="1394"/>
      <c r="T3365" s="1395"/>
    </row>
    <row r="3366" spans="14:20">
      <c r="N3366" s="1389"/>
      <c r="O3366" s="1390"/>
      <c r="P3366" s="1391"/>
      <c r="Q3366" s="1392"/>
      <c r="R3366" s="1393"/>
      <c r="S3366" s="1394"/>
      <c r="T3366" s="1395"/>
    </row>
    <row r="3367" spans="14:20">
      <c r="N3367" s="1389"/>
      <c r="O3367" s="1390"/>
      <c r="P3367" s="1391"/>
      <c r="Q3367" s="1392"/>
      <c r="R3367" s="1393"/>
      <c r="S3367" s="1394"/>
      <c r="T3367" s="1395"/>
    </row>
    <row r="3368" spans="14:20">
      <c r="N3368" s="1389"/>
      <c r="O3368" s="1390"/>
      <c r="P3368" s="1391"/>
      <c r="Q3368" s="1392"/>
      <c r="R3368" s="1393"/>
      <c r="S3368" s="1394"/>
      <c r="T3368" s="1395"/>
    </row>
    <row r="3369" spans="14:20">
      <c r="N3369" s="1389"/>
      <c r="O3369" s="1390"/>
      <c r="P3369" s="1391"/>
      <c r="Q3369" s="1392"/>
      <c r="R3369" s="1393"/>
      <c r="S3369" s="1394"/>
      <c r="T3369" s="1395"/>
    </row>
    <row r="3370" spans="14:20">
      <c r="N3370" s="1389"/>
      <c r="O3370" s="1390"/>
      <c r="P3370" s="1391"/>
      <c r="Q3370" s="1392"/>
      <c r="R3370" s="1393"/>
      <c r="S3370" s="1394"/>
      <c r="T3370" s="1395"/>
    </row>
    <row r="3371" spans="14:20">
      <c r="N3371" s="1389"/>
      <c r="O3371" s="1390"/>
      <c r="P3371" s="1391"/>
      <c r="Q3371" s="1392"/>
      <c r="R3371" s="1393"/>
      <c r="S3371" s="1394"/>
      <c r="T3371" s="1395"/>
    </row>
    <row r="3372" spans="14:20">
      <c r="N3372" s="1380"/>
      <c r="O3372" s="1381"/>
      <c r="P3372" s="1382"/>
      <c r="Q3372" s="1383"/>
      <c r="R3372" s="1384"/>
      <c r="S3372" s="1385"/>
      <c r="T3372" s="1109"/>
    </row>
    <row r="3373" spans="14:20">
      <c r="N3373" s="1389"/>
      <c r="O3373" s="1390"/>
      <c r="P3373" s="1391"/>
      <c r="Q3373" s="1392"/>
      <c r="R3373" s="1393"/>
      <c r="S3373" s="1394"/>
      <c r="T3373" s="1395"/>
    </row>
    <row r="3374" spans="14:20">
      <c r="N3374" s="1389"/>
      <c r="O3374" s="1390"/>
      <c r="P3374" s="1391"/>
      <c r="Q3374" s="1392"/>
      <c r="R3374" s="1393"/>
      <c r="S3374" s="1394"/>
      <c r="T3374" s="1395"/>
    </row>
    <row r="3375" spans="14:20">
      <c r="N3375" s="1389"/>
      <c r="O3375" s="1390"/>
      <c r="P3375" s="1391"/>
      <c r="Q3375" s="1392"/>
      <c r="R3375" s="1393"/>
      <c r="S3375" s="1394"/>
      <c r="T3375" s="1395"/>
    </row>
    <row r="3376" spans="14:20">
      <c r="N3376" s="1389"/>
      <c r="O3376" s="1390"/>
      <c r="P3376" s="1391"/>
      <c r="Q3376" s="1392"/>
      <c r="R3376" s="1393"/>
      <c r="S3376" s="1394"/>
      <c r="T3376" s="1395"/>
    </row>
    <row r="3377" spans="14:20">
      <c r="N3377" s="1389"/>
      <c r="O3377" s="1390"/>
      <c r="P3377" s="1391"/>
      <c r="Q3377" s="1392"/>
      <c r="R3377" s="1393"/>
      <c r="S3377" s="1394"/>
      <c r="T3377" s="1395"/>
    </row>
    <row r="3378" spans="14:20">
      <c r="N3378" s="1389"/>
      <c r="O3378" s="1390"/>
      <c r="P3378" s="1391"/>
      <c r="Q3378" s="1392"/>
      <c r="R3378" s="1393"/>
      <c r="S3378" s="1394"/>
      <c r="T3378" s="1395"/>
    </row>
    <row r="3379" spans="14:20">
      <c r="N3379" s="1389"/>
      <c r="O3379" s="1390"/>
      <c r="P3379" s="1391"/>
      <c r="Q3379" s="1392"/>
      <c r="R3379" s="1393"/>
      <c r="S3379" s="1394"/>
      <c r="T3379" s="1395"/>
    </row>
    <row r="3380" spans="14:20">
      <c r="N3380" s="1389"/>
      <c r="O3380" s="1390"/>
      <c r="P3380" s="1391"/>
      <c r="Q3380" s="1392"/>
      <c r="R3380" s="1393"/>
      <c r="S3380" s="1394"/>
      <c r="T3380" s="1395"/>
    </row>
    <row r="3381" spans="14:20">
      <c r="N3381" s="1389"/>
      <c r="O3381" s="1390"/>
      <c r="P3381" s="1391"/>
      <c r="Q3381" s="1392"/>
      <c r="R3381" s="1393"/>
      <c r="S3381" s="1394"/>
      <c r="T3381" s="1395"/>
    </row>
    <row r="3382" spans="14:20">
      <c r="N3382" s="1380"/>
      <c r="O3382" s="1381"/>
      <c r="P3382" s="1382"/>
      <c r="Q3382" s="1383"/>
      <c r="R3382" s="1384"/>
      <c r="S3382" s="1385"/>
      <c r="T3382" s="1109"/>
    </row>
    <row r="3383" spans="14:20">
      <c r="N3383" s="1389"/>
      <c r="O3383" s="1390"/>
      <c r="P3383" s="1391"/>
      <c r="Q3383" s="1392"/>
      <c r="R3383" s="1393"/>
      <c r="S3383" s="1394"/>
      <c r="T3383" s="1395"/>
    </row>
    <row r="3384" spans="14:20">
      <c r="N3384" s="1389"/>
      <c r="O3384" s="1390"/>
      <c r="P3384" s="1391"/>
      <c r="Q3384" s="1392"/>
      <c r="R3384" s="1393"/>
      <c r="S3384" s="1394"/>
      <c r="T3384" s="1395"/>
    </row>
    <row r="3385" spans="14:20">
      <c r="N3385" s="1380"/>
      <c r="O3385" s="1381"/>
      <c r="P3385" s="1382"/>
      <c r="Q3385" s="1383"/>
      <c r="R3385" s="1384"/>
      <c r="S3385" s="1385"/>
      <c r="T3385" s="1109"/>
    </row>
    <row r="3386" spans="14:20">
      <c r="N3386" s="1380"/>
      <c r="O3386" s="1381"/>
      <c r="P3386" s="1382"/>
      <c r="Q3386" s="1383"/>
      <c r="R3386" s="1384"/>
      <c r="S3386" s="1385"/>
      <c r="T3386" s="1109"/>
    </row>
    <row r="3387" spans="14:20">
      <c r="N3387" s="1380"/>
      <c r="O3387" s="1381"/>
      <c r="P3387" s="1382"/>
      <c r="Q3387" s="1383"/>
      <c r="R3387" s="1384"/>
      <c r="S3387" s="1385"/>
      <c r="T3387" s="1109"/>
    </row>
    <row r="3388" spans="14:20">
      <c r="N3388" s="1380"/>
      <c r="O3388" s="1381"/>
      <c r="P3388" s="1382"/>
      <c r="Q3388" s="1383"/>
      <c r="R3388" s="1384"/>
      <c r="S3388" s="1385"/>
      <c r="T3388" s="1109"/>
    </row>
    <row r="3389" spans="14:20">
      <c r="N3389" s="1380"/>
      <c r="O3389" s="1381"/>
      <c r="P3389" s="1382"/>
      <c r="Q3389" s="1383"/>
      <c r="R3389" s="1384"/>
      <c r="S3389" s="1385"/>
      <c r="T3389" s="1109"/>
    </row>
    <row r="3390" spans="14:20">
      <c r="N3390" s="1380"/>
      <c r="O3390" s="1381"/>
      <c r="P3390" s="1382"/>
      <c r="Q3390" s="1383"/>
      <c r="R3390" s="1384"/>
      <c r="S3390" s="1385"/>
      <c r="T3390" s="1109"/>
    </row>
    <row r="3391" spans="14:20">
      <c r="N3391" s="1380"/>
      <c r="O3391" s="1381"/>
      <c r="P3391" s="1382"/>
      <c r="Q3391" s="1383"/>
      <c r="R3391" s="1384"/>
      <c r="S3391" s="1385"/>
      <c r="T3391" s="1109"/>
    </row>
    <row r="3392" spans="14:20">
      <c r="N3392" s="1380"/>
      <c r="O3392" s="1381"/>
      <c r="P3392" s="1382"/>
      <c r="Q3392" s="1383"/>
      <c r="R3392" s="1384"/>
      <c r="S3392" s="1385"/>
      <c r="T3392" s="1109"/>
    </row>
    <row r="3393" spans="14:20">
      <c r="N3393" s="1380"/>
      <c r="O3393" s="1381"/>
      <c r="P3393" s="1382"/>
      <c r="Q3393" s="1383"/>
      <c r="R3393" s="1384"/>
      <c r="S3393" s="1385"/>
      <c r="T3393" s="1109"/>
    </row>
    <row r="3394" spans="14:20">
      <c r="N3394" s="1380"/>
      <c r="O3394" s="1381"/>
      <c r="P3394" s="1382"/>
      <c r="Q3394" s="1383"/>
      <c r="R3394" s="1384"/>
      <c r="S3394" s="1385"/>
      <c r="T3394" s="1109"/>
    </row>
    <row r="3395" spans="14:20">
      <c r="N3395" s="1380"/>
      <c r="O3395" s="1381"/>
      <c r="P3395" s="1382"/>
      <c r="Q3395" s="1383"/>
      <c r="R3395" s="1384"/>
      <c r="S3395" s="1385"/>
      <c r="T3395" s="1109"/>
    </row>
    <row r="3396" spans="14:20">
      <c r="N3396" s="1380"/>
      <c r="O3396" s="1381"/>
      <c r="P3396" s="1382"/>
      <c r="Q3396" s="1383"/>
      <c r="R3396" s="1384"/>
      <c r="S3396" s="1385"/>
      <c r="T3396" s="1109"/>
    </row>
    <row r="3397" spans="14:20">
      <c r="N3397" s="1380"/>
      <c r="O3397" s="1381"/>
      <c r="P3397" s="1382"/>
      <c r="Q3397" s="1383"/>
      <c r="R3397" s="1384"/>
      <c r="S3397" s="1385"/>
      <c r="T3397" s="1109"/>
    </row>
    <row r="3398" spans="14:20">
      <c r="N3398" s="1380"/>
      <c r="O3398" s="1381"/>
      <c r="P3398" s="1382"/>
      <c r="Q3398" s="1383"/>
      <c r="R3398" s="1384"/>
      <c r="S3398" s="1385"/>
      <c r="T3398" s="1109"/>
    </row>
    <row r="3399" spans="14:20">
      <c r="N3399" s="1380"/>
      <c r="O3399" s="1381"/>
      <c r="P3399" s="1382"/>
      <c r="Q3399" s="1383"/>
      <c r="R3399" s="1384"/>
      <c r="S3399" s="1385"/>
      <c r="T3399" s="1109"/>
    </row>
    <row r="3400" spans="14:20">
      <c r="N3400" s="1380"/>
      <c r="O3400" s="1381"/>
      <c r="P3400" s="1382"/>
      <c r="Q3400" s="1383"/>
      <c r="R3400" s="1384"/>
      <c r="S3400" s="1385"/>
      <c r="T3400" s="1109"/>
    </row>
    <row r="3401" spans="14:20">
      <c r="N3401" s="1380"/>
      <c r="O3401" s="1381"/>
      <c r="P3401" s="1382"/>
      <c r="Q3401" s="1383"/>
      <c r="R3401" s="1384"/>
      <c r="S3401" s="1385"/>
      <c r="T3401" s="1109"/>
    </row>
    <row r="3402" spans="14:20">
      <c r="N3402" s="1380"/>
      <c r="O3402" s="1381"/>
      <c r="P3402" s="1382"/>
      <c r="Q3402" s="1383"/>
      <c r="R3402" s="1384"/>
      <c r="S3402" s="1385"/>
      <c r="T3402" s="1109"/>
    </row>
    <row r="3403" spans="14:20">
      <c r="N3403" s="1380"/>
      <c r="O3403" s="1381"/>
      <c r="P3403" s="1382"/>
      <c r="Q3403" s="1383"/>
      <c r="R3403" s="1384"/>
      <c r="S3403" s="1385"/>
      <c r="T3403" s="1109"/>
    </row>
    <row r="3404" spans="14:20">
      <c r="N3404" s="1380"/>
      <c r="O3404" s="1381"/>
      <c r="P3404" s="1382"/>
      <c r="Q3404" s="1383"/>
      <c r="R3404" s="1384"/>
      <c r="S3404" s="1385"/>
      <c r="T3404" s="1109"/>
    </row>
    <row r="3405" spans="14:20">
      <c r="N3405" s="1380"/>
      <c r="O3405" s="1381"/>
      <c r="P3405" s="1382"/>
      <c r="Q3405" s="1383"/>
      <c r="R3405" s="1384"/>
      <c r="S3405" s="1385"/>
      <c r="T3405" s="1109"/>
    </row>
    <row r="3406" spans="14:20">
      <c r="N3406" s="1380"/>
      <c r="O3406" s="1381"/>
      <c r="P3406" s="1382"/>
      <c r="Q3406" s="1383"/>
      <c r="R3406" s="1384"/>
      <c r="S3406" s="1385"/>
      <c r="T3406" s="1109"/>
    </row>
    <row r="3407" spans="14:20">
      <c r="N3407" s="1380"/>
      <c r="O3407" s="1381"/>
      <c r="P3407" s="1382"/>
      <c r="Q3407" s="1383"/>
      <c r="R3407" s="1384"/>
      <c r="S3407" s="1385"/>
      <c r="T3407" s="1109"/>
    </row>
    <row r="3408" spans="14:20">
      <c r="N3408" s="1380"/>
      <c r="O3408" s="1381"/>
      <c r="P3408" s="1382"/>
      <c r="Q3408" s="1383"/>
      <c r="R3408" s="1384"/>
      <c r="S3408" s="1385"/>
      <c r="T3408" s="1109"/>
    </row>
    <row r="3409" spans="14:20">
      <c r="N3409" s="1389"/>
      <c r="O3409" s="1390"/>
      <c r="P3409" s="1391"/>
      <c r="Q3409" s="1392"/>
      <c r="R3409" s="1393"/>
      <c r="S3409" s="1394"/>
      <c r="T3409" s="1395"/>
    </row>
    <row r="3410" spans="14:20">
      <c r="N3410" s="1389"/>
      <c r="O3410" s="1390"/>
      <c r="P3410" s="1391"/>
      <c r="Q3410" s="1392"/>
      <c r="R3410" s="1393"/>
      <c r="S3410" s="1394"/>
      <c r="T3410" s="1395"/>
    </row>
    <row r="3411" spans="14:20">
      <c r="N3411" s="1389"/>
      <c r="O3411" s="1390"/>
      <c r="P3411" s="1391"/>
      <c r="Q3411" s="1392"/>
      <c r="R3411" s="1393"/>
      <c r="S3411" s="1394"/>
      <c r="T3411" s="1395"/>
    </row>
    <row r="3412" spans="14:20">
      <c r="N3412" s="1389"/>
      <c r="O3412" s="1390"/>
      <c r="P3412" s="1391"/>
      <c r="Q3412" s="1392"/>
      <c r="R3412" s="1393"/>
      <c r="S3412" s="1394"/>
      <c r="T3412" s="1395"/>
    </row>
    <row r="3413" spans="14:20">
      <c r="N3413" s="1389"/>
      <c r="O3413" s="1390"/>
      <c r="P3413" s="1391"/>
      <c r="Q3413" s="1392"/>
      <c r="R3413" s="1393"/>
      <c r="S3413" s="1394"/>
      <c r="T3413" s="1395"/>
    </row>
    <row r="3414" spans="14:20">
      <c r="N3414" s="1389"/>
      <c r="O3414" s="1390"/>
      <c r="P3414" s="1391"/>
      <c r="Q3414" s="1392"/>
      <c r="R3414" s="1393"/>
      <c r="S3414" s="1394"/>
      <c r="T3414" s="1395"/>
    </row>
    <row r="3415" spans="14:20">
      <c r="N3415" s="1389"/>
      <c r="O3415" s="1390"/>
      <c r="P3415" s="1391"/>
      <c r="Q3415" s="1392"/>
      <c r="R3415" s="1393"/>
      <c r="S3415" s="1394"/>
      <c r="T3415" s="1395"/>
    </row>
    <row r="3416" spans="14:20">
      <c r="N3416" s="1389"/>
      <c r="O3416" s="1390"/>
      <c r="P3416" s="1391"/>
      <c r="Q3416" s="1392"/>
      <c r="R3416" s="1393"/>
      <c r="S3416" s="1394"/>
      <c r="T3416" s="1395"/>
    </row>
    <row r="3417" spans="14:20">
      <c r="N3417" s="1380"/>
      <c r="O3417" s="1381"/>
      <c r="P3417" s="1382"/>
      <c r="Q3417" s="1383"/>
      <c r="R3417" s="1384"/>
      <c r="S3417" s="1385"/>
      <c r="T3417" s="1109"/>
    </row>
    <row r="3418" spans="14:20">
      <c r="N3418" s="1389"/>
      <c r="O3418" s="1390"/>
      <c r="P3418" s="1391"/>
      <c r="Q3418" s="1392"/>
      <c r="R3418" s="1393"/>
      <c r="S3418" s="1394"/>
      <c r="T3418" s="1395"/>
    </row>
    <row r="3419" spans="14:20">
      <c r="N3419" s="1389"/>
      <c r="O3419" s="1390"/>
      <c r="P3419" s="1391"/>
      <c r="Q3419" s="1392"/>
      <c r="R3419" s="1393"/>
      <c r="S3419" s="1394"/>
      <c r="T3419" s="1395"/>
    </row>
    <row r="3420" spans="14:20">
      <c r="N3420" s="1389"/>
      <c r="O3420" s="1390"/>
      <c r="P3420" s="1391"/>
      <c r="Q3420" s="1392"/>
      <c r="R3420" s="1393"/>
      <c r="S3420" s="1394"/>
      <c r="T3420" s="1395"/>
    </row>
    <row r="3421" spans="14:20">
      <c r="N3421" s="1389"/>
      <c r="O3421" s="1390"/>
      <c r="P3421" s="1391"/>
      <c r="Q3421" s="1392"/>
      <c r="R3421" s="1393"/>
      <c r="S3421" s="1394"/>
      <c r="T3421" s="1395"/>
    </row>
    <row r="3422" spans="14:20">
      <c r="N3422" s="1389"/>
      <c r="O3422" s="1390"/>
      <c r="P3422" s="1391"/>
      <c r="Q3422" s="1392"/>
      <c r="R3422" s="1393"/>
      <c r="S3422" s="1394"/>
      <c r="T3422" s="1395"/>
    </row>
    <row r="3423" spans="14:20">
      <c r="N3423" s="1389"/>
      <c r="O3423" s="1390"/>
      <c r="P3423" s="1391"/>
      <c r="Q3423" s="1392"/>
      <c r="R3423" s="1393"/>
      <c r="S3423" s="1394"/>
      <c r="T3423" s="1395"/>
    </row>
    <row r="3424" spans="14:20">
      <c r="N3424" s="1389"/>
      <c r="O3424" s="1390"/>
      <c r="P3424" s="1391"/>
      <c r="Q3424" s="1392"/>
      <c r="R3424" s="1393"/>
      <c r="S3424" s="1394"/>
      <c r="T3424" s="1395"/>
    </row>
    <row r="3425" spans="14:20">
      <c r="N3425" s="1389"/>
      <c r="O3425" s="1390"/>
      <c r="P3425" s="1391"/>
      <c r="Q3425" s="1392"/>
      <c r="R3425" s="1393"/>
      <c r="S3425" s="1394"/>
      <c r="T3425" s="1395"/>
    </row>
    <row r="3426" spans="14:20">
      <c r="N3426" s="1389"/>
      <c r="O3426" s="1390"/>
      <c r="P3426" s="1391"/>
      <c r="Q3426" s="1392"/>
      <c r="R3426" s="1393"/>
      <c r="S3426" s="1394"/>
      <c r="T3426" s="1395"/>
    </row>
    <row r="3427" spans="14:20">
      <c r="N3427" s="1389"/>
      <c r="O3427" s="1390"/>
      <c r="P3427" s="1391"/>
      <c r="Q3427" s="1392"/>
      <c r="R3427" s="1393"/>
      <c r="S3427" s="1394"/>
      <c r="T3427" s="1395"/>
    </row>
    <row r="3428" spans="14:20">
      <c r="N3428" s="1389"/>
      <c r="O3428" s="1390"/>
      <c r="P3428" s="1391"/>
      <c r="Q3428" s="1392"/>
      <c r="R3428" s="1393"/>
      <c r="S3428" s="1394"/>
      <c r="T3428" s="1395"/>
    </row>
    <row r="3429" spans="14:20">
      <c r="N3429" s="1389"/>
      <c r="O3429" s="1390"/>
      <c r="P3429" s="1391"/>
      <c r="Q3429" s="1392"/>
      <c r="R3429" s="1393"/>
      <c r="S3429" s="1394"/>
      <c r="T3429" s="1395"/>
    </row>
    <row r="3430" spans="14:20">
      <c r="N3430" s="1389"/>
      <c r="O3430" s="1390"/>
      <c r="P3430" s="1391"/>
      <c r="Q3430" s="1392"/>
      <c r="R3430" s="1393"/>
      <c r="S3430" s="1394"/>
      <c r="T3430" s="1395"/>
    </row>
    <row r="3431" spans="14:20">
      <c r="N3431" s="1389"/>
      <c r="O3431" s="1390"/>
      <c r="P3431" s="1391"/>
      <c r="Q3431" s="1392"/>
      <c r="R3431" s="1393"/>
      <c r="S3431" s="1394"/>
      <c r="T3431" s="1395"/>
    </row>
    <row r="3432" spans="14:20">
      <c r="N3432" s="1389"/>
      <c r="O3432" s="1390"/>
      <c r="P3432" s="1391"/>
      <c r="Q3432" s="1392"/>
      <c r="R3432" s="1393"/>
      <c r="S3432" s="1394"/>
      <c r="T3432" s="1395"/>
    </row>
    <row r="3433" spans="14:20">
      <c r="N3433" s="1389"/>
      <c r="O3433" s="1390"/>
      <c r="P3433" s="1391"/>
      <c r="Q3433" s="1392"/>
      <c r="R3433" s="1393"/>
      <c r="S3433" s="1394"/>
      <c r="T3433" s="1395"/>
    </row>
    <row r="3434" spans="14:20">
      <c r="N3434" s="1389"/>
      <c r="O3434" s="1390"/>
      <c r="P3434" s="1391"/>
      <c r="Q3434" s="1392"/>
      <c r="R3434" s="1393"/>
      <c r="S3434" s="1394"/>
      <c r="T3434" s="1395"/>
    </row>
    <row r="3435" spans="14:20">
      <c r="N3435" s="1389"/>
      <c r="O3435" s="1390"/>
      <c r="P3435" s="1391"/>
      <c r="Q3435" s="1392"/>
      <c r="R3435" s="1393"/>
      <c r="S3435" s="1394"/>
      <c r="T3435" s="1395"/>
    </row>
    <row r="3436" spans="14:20">
      <c r="N3436" s="1389"/>
      <c r="O3436" s="1390"/>
      <c r="P3436" s="1391"/>
      <c r="Q3436" s="1392"/>
      <c r="R3436" s="1393"/>
      <c r="S3436" s="1394"/>
      <c r="T3436" s="1395"/>
    </row>
    <row r="3437" spans="14:20">
      <c r="N3437" s="1389"/>
      <c r="O3437" s="1390"/>
      <c r="P3437" s="1391"/>
      <c r="Q3437" s="1392"/>
      <c r="R3437" s="1393"/>
      <c r="S3437" s="1394"/>
      <c r="T3437" s="1395"/>
    </row>
    <row r="3438" spans="14:20">
      <c r="N3438" s="1389"/>
      <c r="O3438" s="1390"/>
      <c r="P3438" s="1391"/>
      <c r="Q3438" s="1392"/>
      <c r="R3438" s="1393"/>
      <c r="S3438" s="1394"/>
      <c r="T3438" s="1395"/>
    </row>
    <row r="3439" spans="14:20">
      <c r="N3439" s="1389"/>
      <c r="O3439" s="1390"/>
      <c r="P3439" s="1391"/>
      <c r="Q3439" s="1392"/>
      <c r="R3439" s="1393"/>
      <c r="S3439" s="1394"/>
      <c r="T3439" s="1395"/>
    </row>
    <row r="3440" spans="14:20">
      <c r="N3440" s="1389"/>
      <c r="O3440" s="1390"/>
      <c r="P3440" s="1391"/>
      <c r="Q3440" s="1392"/>
      <c r="R3440" s="1393"/>
      <c r="S3440" s="1394"/>
      <c r="T3440" s="1395"/>
    </row>
    <row r="3441" spans="14:20">
      <c r="N3441" s="1389"/>
      <c r="O3441" s="1390"/>
      <c r="P3441" s="1391"/>
      <c r="Q3441" s="1392"/>
      <c r="R3441" s="1393"/>
      <c r="S3441" s="1394"/>
      <c r="T3441" s="1395"/>
    </row>
    <row r="3442" spans="14:20">
      <c r="N3442" s="1389"/>
      <c r="O3442" s="1390"/>
      <c r="P3442" s="1391"/>
      <c r="Q3442" s="1392"/>
      <c r="R3442" s="1393"/>
      <c r="S3442" s="1394"/>
      <c r="T3442" s="1395"/>
    </row>
    <row r="3443" spans="14:20">
      <c r="N3443" s="1389"/>
      <c r="O3443" s="1390"/>
      <c r="P3443" s="1391"/>
      <c r="Q3443" s="1392"/>
      <c r="R3443" s="1393"/>
      <c r="S3443" s="1394"/>
      <c r="T3443" s="1395"/>
    </row>
    <row r="3444" spans="14:20">
      <c r="N3444" s="1389"/>
      <c r="O3444" s="1390"/>
      <c r="P3444" s="1391"/>
      <c r="Q3444" s="1392"/>
      <c r="R3444" s="1393"/>
      <c r="S3444" s="1394"/>
      <c r="T3444" s="1395"/>
    </row>
    <row r="3445" spans="14:20">
      <c r="N3445" s="1389"/>
      <c r="O3445" s="1390"/>
      <c r="P3445" s="1391"/>
      <c r="Q3445" s="1392"/>
      <c r="R3445" s="1393"/>
      <c r="S3445" s="1394"/>
      <c r="T3445" s="1395"/>
    </row>
    <row r="3446" spans="14:20">
      <c r="N3446" s="1389"/>
      <c r="O3446" s="1390"/>
      <c r="P3446" s="1391"/>
      <c r="Q3446" s="1392"/>
      <c r="R3446" s="1393"/>
      <c r="S3446" s="1394"/>
      <c r="T3446" s="1395"/>
    </row>
    <row r="3447" spans="14:20">
      <c r="N3447" s="1389"/>
      <c r="O3447" s="1390"/>
      <c r="P3447" s="1391"/>
      <c r="Q3447" s="1392"/>
      <c r="R3447" s="1393"/>
      <c r="S3447" s="1394"/>
      <c r="T3447" s="1395"/>
    </row>
    <row r="3448" spans="14:20">
      <c r="N3448" s="1389"/>
      <c r="O3448" s="1390"/>
      <c r="P3448" s="1391"/>
      <c r="Q3448" s="1392"/>
      <c r="R3448" s="1393"/>
      <c r="S3448" s="1394"/>
      <c r="T3448" s="1395"/>
    </row>
    <row r="3449" spans="14:20">
      <c r="N3449" s="1389"/>
      <c r="O3449" s="1390"/>
      <c r="P3449" s="1391"/>
      <c r="Q3449" s="1392"/>
      <c r="R3449" s="1393"/>
      <c r="S3449" s="1394"/>
      <c r="T3449" s="1395"/>
    </row>
    <row r="3450" spans="14:20">
      <c r="N3450" s="1389"/>
      <c r="O3450" s="1390"/>
      <c r="P3450" s="1391"/>
      <c r="Q3450" s="1392"/>
      <c r="R3450" s="1393"/>
      <c r="S3450" s="1394"/>
      <c r="T3450" s="1395"/>
    </row>
    <row r="3451" spans="14:20">
      <c r="N3451" s="1389"/>
      <c r="O3451" s="1390"/>
      <c r="P3451" s="1391"/>
      <c r="Q3451" s="1392"/>
      <c r="R3451" s="1393"/>
      <c r="S3451" s="1394"/>
      <c r="T3451" s="1395"/>
    </row>
    <row r="3452" spans="14:20">
      <c r="N3452" s="1389"/>
      <c r="O3452" s="1390"/>
      <c r="P3452" s="1391"/>
      <c r="Q3452" s="1392"/>
      <c r="R3452" s="1393"/>
      <c r="S3452" s="1394"/>
      <c r="T3452" s="1395"/>
    </row>
    <row r="3453" spans="14:20">
      <c r="N3453" s="1389"/>
      <c r="O3453" s="1390"/>
      <c r="P3453" s="1391"/>
      <c r="Q3453" s="1392"/>
      <c r="R3453" s="1393"/>
      <c r="S3453" s="1394"/>
      <c r="T3453" s="1395"/>
    </row>
    <row r="3454" spans="14:20">
      <c r="N3454" s="1380"/>
      <c r="O3454" s="1381"/>
      <c r="P3454" s="1382"/>
      <c r="Q3454" s="1383"/>
      <c r="R3454" s="1384"/>
      <c r="S3454" s="1385"/>
      <c r="T3454" s="1109"/>
    </row>
    <row r="3455" spans="14:20">
      <c r="N3455" s="1389"/>
      <c r="O3455" s="1390"/>
      <c r="P3455" s="1391"/>
      <c r="Q3455" s="1392"/>
      <c r="R3455" s="1393"/>
      <c r="S3455" s="1394"/>
      <c r="T3455" s="1395"/>
    </row>
    <row r="3456" spans="14:20">
      <c r="N3456" s="1389"/>
      <c r="O3456" s="1390"/>
      <c r="P3456" s="1391"/>
      <c r="Q3456" s="1392"/>
      <c r="R3456" s="1393"/>
      <c r="S3456" s="1394"/>
      <c r="T3456" s="1395"/>
    </row>
    <row r="3457" spans="14:20">
      <c r="N3457" s="1389"/>
      <c r="O3457" s="1390"/>
      <c r="P3457" s="1391"/>
      <c r="Q3457" s="1392"/>
      <c r="R3457" s="1393"/>
      <c r="S3457" s="1394"/>
      <c r="T3457" s="1395"/>
    </row>
    <row r="3458" spans="14:20">
      <c r="N3458" s="1389"/>
      <c r="O3458" s="1390"/>
      <c r="P3458" s="1391"/>
      <c r="Q3458" s="1392"/>
      <c r="R3458" s="1393"/>
      <c r="S3458" s="1394"/>
      <c r="T3458" s="1395"/>
    </row>
    <row r="3459" spans="14:20">
      <c r="N3459" s="1389"/>
      <c r="O3459" s="1390"/>
      <c r="P3459" s="1391"/>
      <c r="Q3459" s="1392"/>
      <c r="R3459" s="1393"/>
      <c r="S3459" s="1394"/>
      <c r="T3459" s="1395"/>
    </row>
    <row r="3460" spans="14:20">
      <c r="N3460" s="1389"/>
      <c r="O3460" s="1390"/>
      <c r="P3460" s="1391"/>
      <c r="Q3460" s="1392"/>
      <c r="R3460" s="1393"/>
      <c r="S3460" s="1394"/>
      <c r="T3460" s="1395"/>
    </row>
    <row r="3461" spans="14:20">
      <c r="N3461" s="1389"/>
      <c r="O3461" s="1390"/>
      <c r="P3461" s="1391"/>
      <c r="Q3461" s="1392"/>
      <c r="R3461" s="1393"/>
      <c r="S3461" s="1394"/>
      <c r="T3461" s="1395"/>
    </row>
    <row r="3462" spans="14:20">
      <c r="N3462" s="1389"/>
      <c r="O3462" s="1390"/>
      <c r="P3462" s="1391"/>
      <c r="Q3462" s="1392"/>
      <c r="R3462" s="1393"/>
      <c r="S3462" s="1394"/>
      <c r="T3462" s="1395"/>
    </row>
    <row r="3463" spans="14:20">
      <c r="N3463" s="1389"/>
      <c r="O3463" s="1390"/>
      <c r="P3463" s="1391"/>
      <c r="Q3463" s="1392"/>
      <c r="R3463" s="1393"/>
      <c r="S3463" s="1394"/>
      <c r="T3463" s="1395"/>
    </row>
    <row r="3464" spans="14:20">
      <c r="N3464" s="1389"/>
      <c r="O3464" s="1390"/>
      <c r="P3464" s="1391"/>
      <c r="Q3464" s="1392"/>
      <c r="R3464" s="1393"/>
      <c r="S3464" s="1394"/>
      <c r="T3464" s="1395"/>
    </row>
    <row r="3465" spans="14:20">
      <c r="N3465" s="1389"/>
      <c r="O3465" s="1390"/>
      <c r="P3465" s="1391"/>
      <c r="Q3465" s="1392"/>
      <c r="R3465" s="1393"/>
      <c r="S3465" s="1394"/>
      <c r="T3465" s="1395"/>
    </row>
    <row r="3466" spans="14:20">
      <c r="N3466" s="1389"/>
      <c r="O3466" s="1390"/>
      <c r="P3466" s="1391"/>
      <c r="Q3466" s="1392"/>
      <c r="R3466" s="1393"/>
      <c r="S3466" s="1394"/>
      <c r="T3466" s="1395"/>
    </row>
    <row r="3467" spans="14:20">
      <c r="N3467" s="1389"/>
      <c r="O3467" s="1390"/>
      <c r="P3467" s="1391"/>
      <c r="Q3467" s="1392"/>
      <c r="R3467" s="1393"/>
      <c r="S3467" s="1394"/>
      <c r="T3467" s="1395"/>
    </row>
    <row r="3468" spans="14:20">
      <c r="N3468" s="1389"/>
      <c r="O3468" s="1390"/>
      <c r="P3468" s="1391"/>
      <c r="Q3468" s="1392"/>
      <c r="R3468" s="1393"/>
      <c r="S3468" s="1394"/>
      <c r="T3468" s="1395"/>
    </row>
    <row r="3469" spans="14:20">
      <c r="N3469" s="1389"/>
      <c r="O3469" s="1390"/>
      <c r="P3469" s="1391"/>
      <c r="Q3469" s="1392"/>
      <c r="R3469" s="1393"/>
      <c r="S3469" s="1394"/>
      <c r="T3469" s="1395"/>
    </row>
    <row r="3470" spans="14:20">
      <c r="N3470" s="1389"/>
      <c r="O3470" s="1390"/>
      <c r="P3470" s="1391"/>
      <c r="Q3470" s="1392"/>
      <c r="R3470" s="1393"/>
      <c r="S3470" s="1394"/>
      <c r="T3470" s="1395"/>
    </row>
    <row r="3471" spans="14:20">
      <c r="N3471" s="1389"/>
      <c r="O3471" s="1390"/>
      <c r="P3471" s="1391"/>
      <c r="Q3471" s="1392"/>
      <c r="R3471" s="1393"/>
      <c r="S3471" s="1394"/>
      <c r="T3471" s="1395"/>
    </row>
    <row r="3472" spans="14:20">
      <c r="N3472" s="1389"/>
      <c r="O3472" s="1390"/>
      <c r="P3472" s="1391"/>
      <c r="Q3472" s="1392"/>
      <c r="R3472" s="1393"/>
      <c r="S3472" s="1394"/>
      <c r="T3472" s="1395"/>
    </row>
    <row r="3473" spans="14:20">
      <c r="N3473" s="1389"/>
      <c r="O3473" s="1390"/>
      <c r="P3473" s="1391"/>
      <c r="Q3473" s="1392"/>
      <c r="R3473" s="1393"/>
      <c r="S3473" s="1394"/>
      <c r="T3473" s="1395"/>
    </row>
    <row r="3474" spans="14:20">
      <c r="N3474" s="1389"/>
      <c r="O3474" s="1390"/>
      <c r="P3474" s="1391"/>
      <c r="Q3474" s="1392"/>
      <c r="R3474" s="1393"/>
      <c r="S3474" s="1394"/>
      <c r="T3474" s="1395"/>
    </row>
    <row r="3475" spans="14:20">
      <c r="N3475" s="1389"/>
      <c r="O3475" s="1390"/>
      <c r="P3475" s="1391"/>
      <c r="Q3475" s="1392"/>
      <c r="R3475" s="1393"/>
      <c r="S3475" s="1394"/>
      <c r="T3475" s="1395"/>
    </row>
    <row r="3476" spans="14:20">
      <c r="N3476" s="1389"/>
      <c r="O3476" s="1390"/>
      <c r="P3476" s="1391"/>
      <c r="Q3476" s="1392"/>
      <c r="R3476" s="1393"/>
      <c r="S3476" s="1394"/>
      <c r="T3476" s="1395"/>
    </row>
    <row r="3477" spans="14:20">
      <c r="N3477" s="1389"/>
      <c r="O3477" s="1390"/>
      <c r="P3477" s="1391"/>
      <c r="Q3477" s="1392"/>
      <c r="R3477" s="1393"/>
      <c r="S3477" s="1394"/>
      <c r="T3477" s="1395"/>
    </row>
    <row r="3478" spans="14:20">
      <c r="N3478" s="1389"/>
      <c r="O3478" s="1390"/>
      <c r="P3478" s="1391"/>
      <c r="Q3478" s="1392"/>
      <c r="R3478" s="1393"/>
      <c r="S3478" s="1394"/>
      <c r="T3478" s="1395"/>
    </row>
    <row r="3479" spans="14:20">
      <c r="N3479" s="1389"/>
      <c r="O3479" s="1390"/>
      <c r="P3479" s="1391"/>
      <c r="Q3479" s="1392"/>
      <c r="R3479" s="1393"/>
      <c r="S3479" s="1394"/>
      <c r="T3479" s="1395"/>
    </row>
    <row r="3480" spans="14:20">
      <c r="N3480" s="1389"/>
      <c r="O3480" s="1390"/>
      <c r="P3480" s="1391"/>
      <c r="Q3480" s="1392"/>
      <c r="R3480" s="1393"/>
      <c r="S3480" s="1394"/>
      <c r="T3480" s="1395"/>
    </row>
    <row r="3481" spans="14:20">
      <c r="N3481" s="1389"/>
      <c r="O3481" s="1390"/>
      <c r="P3481" s="1391"/>
      <c r="Q3481" s="1392"/>
      <c r="R3481" s="1393"/>
      <c r="S3481" s="1394"/>
      <c r="T3481" s="1395"/>
    </row>
    <row r="3482" spans="14:20">
      <c r="N3482" s="1389"/>
      <c r="O3482" s="1390"/>
      <c r="P3482" s="1391"/>
      <c r="Q3482" s="1392"/>
      <c r="R3482" s="1393"/>
      <c r="S3482" s="1394"/>
      <c r="T3482" s="1395"/>
    </row>
    <row r="3483" spans="14:20">
      <c r="N3483" s="1389"/>
      <c r="O3483" s="1390"/>
      <c r="P3483" s="1391"/>
      <c r="Q3483" s="1392"/>
      <c r="R3483" s="1393"/>
      <c r="S3483" s="1394"/>
      <c r="T3483" s="1395"/>
    </row>
    <row r="3484" spans="14:20">
      <c r="N3484" s="1389"/>
      <c r="O3484" s="1390"/>
      <c r="P3484" s="1391"/>
      <c r="Q3484" s="1392"/>
      <c r="R3484" s="1393"/>
      <c r="S3484" s="1394"/>
      <c r="T3484" s="1395"/>
    </row>
    <row r="3485" spans="14:20">
      <c r="N3485" s="1389"/>
      <c r="O3485" s="1390"/>
      <c r="P3485" s="1391"/>
      <c r="Q3485" s="1392"/>
      <c r="R3485" s="1393"/>
      <c r="S3485" s="1394"/>
      <c r="T3485" s="1395"/>
    </row>
    <row r="3486" spans="14:20">
      <c r="N3486" s="1389"/>
      <c r="O3486" s="1390"/>
      <c r="P3486" s="1391"/>
      <c r="Q3486" s="1392"/>
      <c r="R3486" s="1393"/>
      <c r="S3486" s="1394"/>
      <c r="T3486" s="1395"/>
    </row>
    <row r="3487" spans="14:20">
      <c r="N3487" s="1389"/>
      <c r="O3487" s="1390"/>
      <c r="P3487" s="1391"/>
      <c r="Q3487" s="1392"/>
      <c r="R3487" s="1393"/>
      <c r="S3487" s="1394"/>
      <c r="T3487" s="1395"/>
    </row>
    <row r="3488" spans="14:20">
      <c r="N3488" s="1389"/>
      <c r="O3488" s="1390"/>
      <c r="P3488" s="1391"/>
      <c r="Q3488" s="1392"/>
      <c r="R3488" s="1393"/>
      <c r="S3488" s="1394"/>
      <c r="T3488" s="1395"/>
    </row>
    <row r="3489" spans="14:20">
      <c r="N3489" s="1389"/>
      <c r="O3489" s="1390"/>
      <c r="P3489" s="1391"/>
      <c r="Q3489" s="1392"/>
      <c r="R3489" s="1393"/>
      <c r="S3489" s="1394"/>
      <c r="T3489" s="1395"/>
    </row>
    <row r="3490" spans="14:20">
      <c r="N3490" s="1389"/>
      <c r="O3490" s="1390"/>
      <c r="P3490" s="1391"/>
      <c r="Q3490" s="1392"/>
      <c r="R3490" s="1393"/>
      <c r="S3490" s="1394"/>
      <c r="T3490" s="1395"/>
    </row>
    <row r="3491" spans="14:20">
      <c r="N3491" s="1380"/>
      <c r="O3491" s="1381"/>
      <c r="P3491" s="1382"/>
      <c r="Q3491" s="1383"/>
      <c r="R3491" s="1384"/>
      <c r="S3491" s="1385"/>
      <c r="T3491" s="1109"/>
    </row>
    <row r="3492" spans="14:20">
      <c r="N3492" s="1389"/>
      <c r="O3492" s="1390"/>
      <c r="P3492" s="1391"/>
      <c r="Q3492" s="1392"/>
      <c r="R3492" s="1393"/>
      <c r="S3492" s="1394"/>
      <c r="T3492" s="1395"/>
    </row>
    <row r="3493" spans="14:20">
      <c r="N3493" s="1389"/>
      <c r="O3493" s="1390"/>
      <c r="P3493" s="1391"/>
      <c r="Q3493" s="1392"/>
      <c r="R3493" s="1393"/>
      <c r="S3493" s="1394"/>
      <c r="T3493" s="1395"/>
    </row>
    <row r="3494" spans="14:20">
      <c r="N3494" s="1389"/>
      <c r="O3494" s="1390"/>
      <c r="P3494" s="1391"/>
      <c r="Q3494" s="1392"/>
      <c r="R3494" s="1393"/>
      <c r="S3494" s="1394"/>
      <c r="T3494" s="1395"/>
    </row>
    <row r="3495" spans="14:20">
      <c r="N3495" s="1389"/>
      <c r="O3495" s="1390"/>
      <c r="P3495" s="1391"/>
      <c r="Q3495" s="1392"/>
      <c r="R3495" s="1393"/>
      <c r="S3495" s="1394"/>
      <c r="T3495" s="1395"/>
    </row>
    <row r="3496" spans="14:20">
      <c r="N3496" s="1389"/>
      <c r="O3496" s="1390"/>
      <c r="P3496" s="1391"/>
      <c r="Q3496" s="1392"/>
      <c r="R3496" s="1393"/>
      <c r="S3496" s="1394"/>
      <c r="T3496" s="1395"/>
    </row>
    <row r="3497" spans="14:20">
      <c r="N3497" s="1389"/>
      <c r="O3497" s="1390"/>
      <c r="P3497" s="1391"/>
      <c r="Q3497" s="1392"/>
      <c r="R3497" s="1393"/>
      <c r="S3497" s="1394"/>
      <c r="T3497" s="1395"/>
    </row>
    <row r="3498" spans="14:20">
      <c r="N3498" s="1389"/>
      <c r="O3498" s="1390"/>
      <c r="P3498" s="1391"/>
      <c r="Q3498" s="1392"/>
      <c r="R3498" s="1393"/>
      <c r="S3498" s="1394"/>
      <c r="T3498" s="1395"/>
    </row>
    <row r="3499" spans="14:20">
      <c r="N3499" s="1389"/>
      <c r="O3499" s="1390"/>
      <c r="P3499" s="1391"/>
      <c r="Q3499" s="1392"/>
      <c r="R3499" s="1393"/>
      <c r="S3499" s="1394"/>
      <c r="T3499" s="1395"/>
    </row>
    <row r="3500" spans="14:20">
      <c r="N3500" s="1389"/>
      <c r="O3500" s="1390"/>
      <c r="P3500" s="1391"/>
      <c r="Q3500" s="1392"/>
      <c r="R3500" s="1393"/>
      <c r="S3500" s="1394"/>
      <c r="T3500" s="1395"/>
    </row>
    <row r="3501" spans="14:20">
      <c r="N3501" s="1389"/>
      <c r="O3501" s="1390"/>
      <c r="P3501" s="1391"/>
      <c r="Q3501" s="1392"/>
      <c r="R3501" s="1393"/>
      <c r="S3501" s="1394"/>
      <c r="T3501" s="1395"/>
    </row>
    <row r="3502" spans="14:20">
      <c r="N3502" s="1389"/>
      <c r="O3502" s="1390"/>
      <c r="P3502" s="1391"/>
      <c r="Q3502" s="1392"/>
      <c r="R3502" s="1393"/>
      <c r="S3502" s="1394"/>
      <c r="T3502" s="1395"/>
    </row>
    <row r="3503" spans="14:20">
      <c r="N3503" s="1389"/>
      <c r="O3503" s="1390"/>
      <c r="P3503" s="1391"/>
      <c r="Q3503" s="1392"/>
      <c r="R3503" s="1393"/>
      <c r="S3503" s="1394"/>
      <c r="T3503" s="1395"/>
    </row>
    <row r="3504" spans="14:20">
      <c r="N3504" s="1389"/>
      <c r="O3504" s="1390"/>
      <c r="P3504" s="1391"/>
      <c r="Q3504" s="1392"/>
      <c r="R3504" s="1393"/>
      <c r="S3504" s="1394"/>
      <c r="T3504" s="1395"/>
    </row>
    <row r="3505" spans="14:20">
      <c r="N3505" s="1389"/>
      <c r="O3505" s="1390"/>
      <c r="P3505" s="1391"/>
      <c r="Q3505" s="1392"/>
      <c r="R3505" s="1393"/>
      <c r="S3505" s="1394"/>
      <c r="T3505" s="1395"/>
    </row>
    <row r="3506" spans="14:20">
      <c r="N3506" s="1389"/>
      <c r="O3506" s="1390"/>
      <c r="P3506" s="1391"/>
      <c r="Q3506" s="1392"/>
      <c r="R3506" s="1393"/>
      <c r="S3506" s="1394"/>
      <c r="T3506" s="1395"/>
    </row>
    <row r="3507" spans="14:20">
      <c r="N3507" s="1389"/>
      <c r="O3507" s="1390"/>
      <c r="P3507" s="1391"/>
      <c r="Q3507" s="1392"/>
      <c r="R3507" s="1393"/>
      <c r="S3507" s="1394"/>
      <c r="T3507" s="1395"/>
    </row>
    <row r="3508" spans="14:20">
      <c r="N3508" s="1389"/>
      <c r="O3508" s="1390"/>
      <c r="P3508" s="1391"/>
      <c r="Q3508" s="1392"/>
      <c r="R3508" s="1393"/>
      <c r="S3508" s="1394"/>
      <c r="T3508" s="1395"/>
    </row>
    <row r="3509" spans="14:20">
      <c r="N3509" s="1389"/>
      <c r="O3509" s="1390"/>
      <c r="P3509" s="1391"/>
      <c r="Q3509" s="1392"/>
      <c r="R3509" s="1393"/>
      <c r="S3509" s="1394"/>
      <c r="T3509" s="1395"/>
    </row>
    <row r="3510" spans="14:20">
      <c r="N3510" s="1389"/>
      <c r="O3510" s="1390"/>
      <c r="P3510" s="1391"/>
      <c r="Q3510" s="1392"/>
      <c r="R3510" s="1393"/>
      <c r="S3510" s="1394"/>
      <c r="T3510" s="1395"/>
    </row>
    <row r="3511" spans="14:20">
      <c r="N3511" s="1389"/>
      <c r="O3511" s="1390"/>
      <c r="P3511" s="1391"/>
      <c r="Q3511" s="1392"/>
      <c r="R3511" s="1393"/>
      <c r="S3511" s="1394"/>
      <c r="T3511" s="1395"/>
    </row>
    <row r="3512" spans="14:20">
      <c r="N3512" s="1389"/>
      <c r="O3512" s="1390"/>
      <c r="P3512" s="1391"/>
      <c r="Q3512" s="1392"/>
      <c r="R3512" s="1393"/>
      <c r="S3512" s="1394"/>
      <c r="T3512" s="1395"/>
    </row>
    <row r="3513" spans="14:20">
      <c r="N3513" s="1389"/>
      <c r="O3513" s="1390"/>
      <c r="P3513" s="1391"/>
      <c r="Q3513" s="1392"/>
      <c r="R3513" s="1393"/>
      <c r="S3513" s="1394"/>
      <c r="T3513" s="1395"/>
    </row>
    <row r="3514" spans="14:20">
      <c r="N3514" s="1389"/>
      <c r="O3514" s="1390"/>
      <c r="P3514" s="1391"/>
      <c r="Q3514" s="1392"/>
      <c r="R3514" s="1393"/>
      <c r="S3514" s="1394"/>
      <c r="T3514" s="1395"/>
    </row>
    <row r="3515" spans="14:20">
      <c r="N3515" s="1389"/>
      <c r="O3515" s="1390"/>
      <c r="P3515" s="1391"/>
      <c r="Q3515" s="1392"/>
      <c r="R3515" s="1393"/>
      <c r="S3515" s="1394"/>
      <c r="T3515" s="1395"/>
    </row>
    <row r="3516" spans="14:20">
      <c r="N3516" s="1389"/>
      <c r="O3516" s="1390"/>
      <c r="P3516" s="1391"/>
      <c r="Q3516" s="1392"/>
      <c r="R3516" s="1393"/>
      <c r="S3516" s="1394"/>
      <c r="T3516" s="1395"/>
    </row>
    <row r="3517" spans="14:20">
      <c r="N3517" s="1389"/>
      <c r="O3517" s="1390"/>
      <c r="P3517" s="1391"/>
      <c r="Q3517" s="1392"/>
      <c r="R3517" s="1393"/>
      <c r="S3517" s="1394"/>
      <c r="T3517" s="1395"/>
    </row>
    <row r="3518" spans="14:20">
      <c r="N3518" s="1389"/>
      <c r="O3518" s="1390"/>
      <c r="P3518" s="1391"/>
      <c r="Q3518" s="1392"/>
      <c r="R3518" s="1393"/>
      <c r="S3518" s="1394"/>
      <c r="T3518" s="1395"/>
    </row>
    <row r="3519" spans="14:20">
      <c r="N3519" s="1389"/>
      <c r="O3519" s="1390"/>
      <c r="P3519" s="1391"/>
      <c r="Q3519" s="1392"/>
      <c r="R3519" s="1393"/>
      <c r="S3519" s="1394"/>
      <c r="T3519" s="1395"/>
    </row>
    <row r="3520" spans="14:20">
      <c r="N3520" s="1389"/>
      <c r="O3520" s="1390"/>
      <c r="P3520" s="1391"/>
      <c r="Q3520" s="1392"/>
      <c r="R3520" s="1393"/>
      <c r="S3520" s="1394"/>
      <c r="T3520" s="1395"/>
    </row>
    <row r="3521" spans="14:20">
      <c r="N3521" s="1389"/>
      <c r="O3521" s="1390"/>
      <c r="P3521" s="1391"/>
      <c r="Q3521" s="1392"/>
      <c r="R3521" s="1393"/>
      <c r="S3521" s="1394"/>
      <c r="T3521" s="1395"/>
    </row>
    <row r="3522" spans="14:20">
      <c r="N3522" s="1389"/>
      <c r="O3522" s="1390"/>
      <c r="P3522" s="1391"/>
      <c r="Q3522" s="1392"/>
      <c r="R3522" s="1393"/>
      <c r="S3522" s="1394"/>
      <c r="T3522" s="1395"/>
    </row>
    <row r="3523" spans="14:20">
      <c r="N3523" s="1389"/>
      <c r="O3523" s="1390"/>
      <c r="P3523" s="1391"/>
      <c r="Q3523" s="1392"/>
      <c r="R3523" s="1393"/>
      <c r="S3523" s="1394"/>
      <c r="T3523" s="1395"/>
    </row>
    <row r="3524" spans="14:20">
      <c r="N3524" s="1389"/>
      <c r="O3524" s="1390"/>
      <c r="P3524" s="1391"/>
      <c r="Q3524" s="1392"/>
      <c r="R3524" s="1393"/>
      <c r="S3524" s="1394"/>
      <c r="T3524" s="1395"/>
    </row>
    <row r="3525" spans="14:20">
      <c r="N3525" s="1389"/>
      <c r="O3525" s="1390"/>
      <c r="P3525" s="1391"/>
      <c r="Q3525" s="1392"/>
      <c r="R3525" s="1393"/>
      <c r="S3525" s="1394"/>
      <c r="T3525" s="1395"/>
    </row>
    <row r="3526" spans="14:20">
      <c r="N3526" s="1389"/>
      <c r="O3526" s="1390"/>
      <c r="P3526" s="1391"/>
      <c r="Q3526" s="1392"/>
      <c r="R3526" s="1393"/>
      <c r="S3526" s="1394"/>
      <c r="T3526" s="1395"/>
    </row>
    <row r="3527" spans="14:20">
      <c r="N3527" s="1389"/>
      <c r="O3527" s="1390"/>
      <c r="P3527" s="1391"/>
      <c r="Q3527" s="1392"/>
      <c r="R3527" s="1393"/>
      <c r="S3527" s="1394"/>
      <c r="T3527" s="1395"/>
    </row>
    <row r="3528" spans="14:20">
      <c r="N3528" s="1380"/>
      <c r="O3528" s="1381"/>
      <c r="P3528" s="1382"/>
      <c r="Q3528" s="1383"/>
      <c r="R3528" s="1384"/>
      <c r="S3528" s="1385"/>
      <c r="T3528" s="1109"/>
    </row>
    <row r="3529" spans="14:20">
      <c r="N3529" s="1389"/>
      <c r="O3529" s="1390"/>
      <c r="P3529" s="1391"/>
      <c r="Q3529" s="1392"/>
      <c r="R3529" s="1393"/>
      <c r="S3529" s="1394"/>
      <c r="T3529" s="1395"/>
    </row>
    <row r="3530" spans="14:20">
      <c r="N3530" s="1389"/>
      <c r="O3530" s="1390"/>
      <c r="P3530" s="1391"/>
      <c r="Q3530" s="1392"/>
      <c r="R3530" s="1393"/>
      <c r="S3530" s="1394"/>
      <c r="T3530" s="1395"/>
    </row>
    <row r="3531" spans="14:20">
      <c r="N3531" s="1389"/>
      <c r="O3531" s="1390"/>
      <c r="P3531" s="1391"/>
      <c r="Q3531" s="1392"/>
      <c r="R3531" s="1393"/>
      <c r="S3531" s="1394"/>
      <c r="T3531" s="1395"/>
    </row>
    <row r="3532" spans="14:20">
      <c r="N3532" s="1389"/>
      <c r="O3532" s="1390"/>
      <c r="P3532" s="1391"/>
      <c r="Q3532" s="1392"/>
      <c r="R3532" s="1393"/>
      <c r="S3532" s="1394"/>
      <c r="T3532" s="1395"/>
    </row>
    <row r="3533" spans="14:20">
      <c r="N3533" s="1389"/>
      <c r="O3533" s="1390"/>
      <c r="P3533" s="1391"/>
      <c r="Q3533" s="1392"/>
      <c r="R3533" s="1393"/>
      <c r="S3533" s="1394"/>
      <c r="T3533" s="1395"/>
    </row>
    <row r="3534" spans="14:20">
      <c r="N3534" s="1389"/>
      <c r="O3534" s="1390"/>
      <c r="P3534" s="1391"/>
      <c r="Q3534" s="1392"/>
      <c r="R3534" s="1393"/>
      <c r="S3534" s="1394"/>
      <c r="T3534" s="1395"/>
    </row>
    <row r="3535" spans="14:20">
      <c r="N3535" s="1389"/>
      <c r="O3535" s="1390"/>
      <c r="P3535" s="1391"/>
      <c r="Q3535" s="1392"/>
      <c r="R3535" s="1393"/>
      <c r="S3535" s="1394"/>
      <c r="T3535" s="1395"/>
    </row>
    <row r="3536" spans="14:20">
      <c r="N3536" s="1389"/>
      <c r="O3536" s="1390"/>
      <c r="P3536" s="1391"/>
      <c r="Q3536" s="1392"/>
      <c r="R3536" s="1393"/>
      <c r="S3536" s="1394"/>
      <c r="T3536" s="1395"/>
    </row>
    <row r="3537" spans="14:20">
      <c r="N3537" s="1389"/>
      <c r="O3537" s="1390"/>
      <c r="P3537" s="1391"/>
      <c r="Q3537" s="1392"/>
      <c r="R3537" s="1393"/>
      <c r="S3537" s="1394"/>
      <c r="T3537" s="1395"/>
    </row>
    <row r="3538" spans="14:20">
      <c r="N3538" s="1389"/>
      <c r="O3538" s="1390"/>
      <c r="P3538" s="1391"/>
      <c r="Q3538" s="1392"/>
      <c r="R3538" s="1393"/>
      <c r="S3538" s="1394"/>
      <c r="T3538" s="1395"/>
    </row>
    <row r="3539" spans="14:20">
      <c r="N3539" s="1389"/>
      <c r="O3539" s="1390"/>
      <c r="P3539" s="1391"/>
      <c r="Q3539" s="1392"/>
      <c r="R3539" s="1393"/>
      <c r="S3539" s="1394"/>
      <c r="T3539" s="1395"/>
    </row>
    <row r="3540" spans="14:20">
      <c r="N3540" s="1389"/>
      <c r="O3540" s="1390"/>
      <c r="P3540" s="1391"/>
      <c r="Q3540" s="1392"/>
      <c r="R3540" s="1393"/>
      <c r="S3540" s="1394"/>
      <c r="T3540" s="1395"/>
    </row>
    <row r="3541" spans="14:20">
      <c r="N3541" s="1389"/>
      <c r="O3541" s="1390"/>
      <c r="P3541" s="1391"/>
      <c r="Q3541" s="1392"/>
      <c r="R3541" s="1393"/>
      <c r="S3541" s="1394"/>
      <c r="T3541" s="1395"/>
    </row>
    <row r="3542" spans="14:20">
      <c r="N3542" s="1389"/>
      <c r="O3542" s="1390"/>
      <c r="P3542" s="1391"/>
      <c r="Q3542" s="1392"/>
      <c r="R3542" s="1393"/>
      <c r="S3542" s="1394"/>
      <c r="T3542" s="1395"/>
    </row>
    <row r="3543" spans="14:20">
      <c r="N3543" s="1389"/>
      <c r="O3543" s="1390"/>
      <c r="P3543" s="1391"/>
      <c r="Q3543" s="1392"/>
      <c r="R3543" s="1393"/>
      <c r="S3543" s="1394"/>
      <c r="T3543" s="1395"/>
    </row>
    <row r="3544" spans="14:20">
      <c r="N3544" s="1389"/>
      <c r="O3544" s="1390"/>
      <c r="P3544" s="1391"/>
      <c r="Q3544" s="1392"/>
      <c r="R3544" s="1393"/>
      <c r="S3544" s="1394"/>
      <c r="T3544" s="1395"/>
    </row>
    <row r="3545" spans="14:20">
      <c r="N3545" s="1389"/>
      <c r="O3545" s="1390"/>
      <c r="P3545" s="1391"/>
      <c r="Q3545" s="1392"/>
      <c r="R3545" s="1393"/>
      <c r="S3545" s="1394"/>
      <c r="T3545" s="1395"/>
    </row>
    <row r="3546" spans="14:20">
      <c r="N3546" s="1389"/>
      <c r="O3546" s="1390"/>
      <c r="P3546" s="1391"/>
      <c r="Q3546" s="1392"/>
      <c r="R3546" s="1393"/>
      <c r="S3546" s="1394"/>
      <c r="T3546" s="1395"/>
    </row>
    <row r="3547" spans="14:20">
      <c r="N3547" s="1389"/>
      <c r="O3547" s="1390"/>
      <c r="P3547" s="1391"/>
      <c r="Q3547" s="1392"/>
      <c r="R3547" s="1393"/>
      <c r="S3547" s="1394"/>
      <c r="T3547" s="1395"/>
    </row>
    <row r="3548" spans="14:20">
      <c r="N3548" s="1389"/>
      <c r="O3548" s="1390"/>
      <c r="P3548" s="1391"/>
      <c r="Q3548" s="1392"/>
      <c r="R3548" s="1393"/>
      <c r="S3548" s="1394"/>
      <c r="T3548" s="1395"/>
    </row>
    <row r="3549" spans="14:20">
      <c r="N3549" s="1389"/>
      <c r="O3549" s="1390"/>
      <c r="P3549" s="1391"/>
      <c r="Q3549" s="1392"/>
      <c r="R3549" s="1393"/>
      <c r="S3549" s="1394"/>
      <c r="T3549" s="1395"/>
    </row>
    <row r="3550" spans="14:20">
      <c r="N3550" s="1389"/>
      <c r="O3550" s="1390"/>
      <c r="P3550" s="1391"/>
      <c r="Q3550" s="1392"/>
      <c r="R3550" s="1393"/>
      <c r="S3550" s="1394"/>
      <c r="T3550" s="1395"/>
    </row>
    <row r="3551" spans="14:20">
      <c r="N3551" s="1389"/>
      <c r="O3551" s="1390"/>
      <c r="P3551" s="1391"/>
      <c r="Q3551" s="1392"/>
      <c r="R3551" s="1393"/>
      <c r="S3551" s="1394"/>
      <c r="T3551" s="1395"/>
    </row>
    <row r="3552" spans="14:20">
      <c r="N3552" s="1389"/>
      <c r="O3552" s="1390"/>
      <c r="P3552" s="1391"/>
      <c r="Q3552" s="1392"/>
      <c r="R3552" s="1393"/>
      <c r="S3552" s="1394"/>
      <c r="T3552" s="1395"/>
    </row>
    <row r="3553" spans="14:20">
      <c r="N3553" s="1389"/>
      <c r="O3553" s="1390"/>
      <c r="P3553" s="1391"/>
      <c r="Q3553" s="1392"/>
      <c r="R3553" s="1393"/>
      <c r="S3553" s="1394"/>
      <c r="T3553" s="1395"/>
    </row>
    <row r="3554" spans="14:20">
      <c r="N3554" s="1389"/>
      <c r="O3554" s="1390"/>
      <c r="P3554" s="1391"/>
      <c r="Q3554" s="1392"/>
      <c r="R3554" s="1393"/>
      <c r="S3554" s="1394"/>
      <c r="T3554" s="1395"/>
    </row>
    <row r="3555" spans="14:20">
      <c r="N3555" s="1389"/>
      <c r="O3555" s="1390"/>
      <c r="P3555" s="1391"/>
      <c r="Q3555" s="1392"/>
      <c r="R3555" s="1393"/>
      <c r="S3555" s="1394"/>
      <c r="T3555" s="1395"/>
    </row>
    <row r="3556" spans="14:20">
      <c r="N3556" s="1389"/>
      <c r="O3556" s="1390"/>
      <c r="P3556" s="1391"/>
      <c r="Q3556" s="1392"/>
      <c r="R3556" s="1393"/>
      <c r="S3556" s="1394"/>
      <c r="T3556" s="1395"/>
    </row>
    <row r="3557" spans="14:20">
      <c r="N3557" s="1389"/>
      <c r="O3557" s="1390"/>
      <c r="P3557" s="1391"/>
      <c r="Q3557" s="1392"/>
      <c r="R3557" s="1393"/>
      <c r="S3557" s="1394"/>
      <c r="T3557" s="1395"/>
    </row>
    <row r="3558" spans="14:20">
      <c r="N3558" s="1389"/>
      <c r="O3558" s="1390"/>
      <c r="P3558" s="1391"/>
      <c r="Q3558" s="1392"/>
      <c r="R3558" s="1393"/>
      <c r="S3558" s="1394"/>
      <c r="T3558" s="1395"/>
    </row>
    <row r="3559" spans="14:20">
      <c r="N3559" s="1389"/>
      <c r="O3559" s="1390"/>
      <c r="P3559" s="1391"/>
      <c r="Q3559" s="1392"/>
      <c r="R3559" s="1393"/>
      <c r="S3559" s="1394"/>
      <c r="T3559" s="1395"/>
    </row>
    <row r="3560" spans="14:20">
      <c r="N3560" s="1389"/>
      <c r="O3560" s="1390"/>
      <c r="P3560" s="1391"/>
      <c r="Q3560" s="1392"/>
      <c r="R3560" s="1393"/>
      <c r="S3560" s="1394"/>
      <c r="T3560" s="1395"/>
    </row>
    <row r="3561" spans="14:20">
      <c r="N3561" s="1389"/>
      <c r="O3561" s="1390"/>
      <c r="P3561" s="1391"/>
      <c r="Q3561" s="1392"/>
      <c r="R3561" s="1393"/>
      <c r="S3561" s="1394"/>
      <c r="T3561" s="1395"/>
    </row>
    <row r="3562" spans="14:20">
      <c r="N3562" s="1389"/>
      <c r="O3562" s="1390"/>
      <c r="P3562" s="1391"/>
      <c r="Q3562" s="1392"/>
      <c r="R3562" s="1393"/>
      <c r="S3562" s="1394"/>
      <c r="T3562" s="1395"/>
    </row>
    <row r="3563" spans="14:20">
      <c r="N3563" s="1389"/>
      <c r="O3563" s="1390"/>
      <c r="P3563" s="1391"/>
      <c r="Q3563" s="1392"/>
      <c r="R3563" s="1393"/>
      <c r="S3563" s="1394"/>
      <c r="T3563" s="1395"/>
    </row>
    <row r="3564" spans="14:20">
      <c r="N3564" s="1389"/>
      <c r="O3564" s="1390"/>
      <c r="P3564" s="1391"/>
      <c r="Q3564" s="1392"/>
      <c r="R3564" s="1393"/>
      <c r="S3564" s="1394"/>
      <c r="T3564" s="1395"/>
    </row>
    <row r="3565" spans="14:20">
      <c r="N3565" s="1380"/>
      <c r="O3565" s="1381"/>
      <c r="P3565" s="1382"/>
      <c r="Q3565" s="1383"/>
      <c r="R3565" s="1384"/>
      <c r="S3565" s="1385"/>
      <c r="T3565" s="1109"/>
    </row>
    <row r="3566" spans="14:20">
      <c r="N3566" s="1389"/>
      <c r="O3566" s="1390"/>
      <c r="P3566" s="1391"/>
      <c r="Q3566" s="1392"/>
      <c r="R3566" s="1393"/>
      <c r="S3566" s="1394"/>
      <c r="T3566" s="1395"/>
    </row>
    <row r="3567" spans="14:20">
      <c r="N3567" s="1389"/>
      <c r="O3567" s="1390"/>
      <c r="P3567" s="1391"/>
      <c r="Q3567" s="1392"/>
      <c r="R3567" s="1393"/>
      <c r="S3567" s="1394"/>
      <c r="T3567" s="1395"/>
    </row>
    <row r="3568" spans="14:20">
      <c r="N3568" s="1389"/>
      <c r="O3568" s="1390"/>
      <c r="P3568" s="1391"/>
      <c r="Q3568" s="1392"/>
      <c r="R3568" s="1393"/>
      <c r="S3568" s="1394"/>
      <c r="T3568" s="1395"/>
    </row>
    <row r="3569" spans="14:20">
      <c r="N3569" s="1389"/>
      <c r="O3569" s="1390"/>
      <c r="P3569" s="1391"/>
      <c r="Q3569" s="1392"/>
      <c r="R3569" s="1393"/>
      <c r="S3569" s="1394"/>
      <c r="T3569" s="1395"/>
    </row>
    <row r="3570" spans="14:20">
      <c r="N3570" s="1389"/>
      <c r="O3570" s="1390"/>
      <c r="P3570" s="1391"/>
      <c r="Q3570" s="1392"/>
      <c r="R3570" s="1393"/>
      <c r="S3570" s="1394"/>
      <c r="T3570" s="1395"/>
    </row>
    <row r="3571" spans="14:20">
      <c r="N3571" s="1389"/>
      <c r="O3571" s="1390"/>
      <c r="P3571" s="1391"/>
      <c r="Q3571" s="1392"/>
      <c r="R3571" s="1393"/>
      <c r="S3571" s="1394"/>
      <c r="T3571" s="1395"/>
    </row>
    <row r="3572" spans="14:20">
      <c r="N3572" s="1389"/>
      <c r="O3572" s="1390"/>
      <c r="P3572" s="1391"/>
      <c r="Q3572" s="1392"/>
      <c r="R3572" s="1393"/>
      <c r="S3572" s="1394"/>
      <c r="T3572" s="1395"/>
    </row>
    <row r="3573" spans="14:20">
      <c r="N3573" s="1389"/>
      <c r="O3573" s="1390"/>
      <c r="P3573" s="1391"/>
      <c r="Q3573" s="1392"/>
      <c r="R3573" s="1393"/>
      <c r="S3573" s="1394"/>
      <c r="T3573" s="1395"/>
    </row>
    <row r="3574" spans="14:20">
      <c r="N3574" s="1389"/>
      <c r="O3574" s="1390"/>
      <c r="P3574" s="1391"/>
      <c r="Q3574" s="1392"/>
      <c r="R3574" s="1393"/>
      <c r="S3574" s="1394"/>
      <c r="T3574" s="1395"/>
    </row>
    <row r="3575" spans="14:20">
      <c r="N3575" s="1389"/>
      <c r="O3575" s="1390"/>
      <c r="P3575" s="1391"/>
      <c r="Q3575" s="1392"/>
      <c r="R3575" s="1393"/>
      <c r="S3575" s="1394"/>
      <c r="T3575" s="1395"/>
    </row>
    <row r="3576" spans="14:20">
      <c r="N3576" s="1389"/>
      <c r="O3576" s="1390"/>
      <c r="P3576" s="1391"/>
      <c r="Q3576" s="1392"/>
      <c r="R3576" s="1393"/>
      <c r="S3576" s="1394"/>
      <c r="T3576" s="1395"/>
    </row>
    <row r="3577" spans="14:20">
      <c r="N3577" s="1389"/>
      <c r="O3577" s="1390"/>
      <c r="P3577" s="1391"/>
      <c r="Q3577" s="1392"/>
      <c r="R3577" s="1393"/>
      <c r="S3577" s="1394"/>
      <c r="T3577" s="1395"/>
    </row>
    <row r="3578" spans="14:20">
      <c r="N3578" s="1389"/>
      <c r="O3578" s="1390"/>
      <c r="P3578" s="1391"/>
      <c r="Q3578" s="1392"/>
      <c r="R3578" s="1393"/>
      <c r="S3578" s="1394"/>
      <c r="T3578" s="1395"/>
    </row>
    <row r="3579" spans="14:20">
      <c r="N3579" s="1389"/>
      <c r="O3579" s="1390"/>
      <c r="P3579" s="1391"/>
      <c r="Q3579" s="1392"/>
      <c r="R3579" s="1393"/>
      <c r="S3579" s="1394"/>
      <c r="T3579" s="1395"/>
    </row>
    <row r="3580" spans="14:20">
      <c r="N3580" s="1389"/>
      <c r="O3580" s="1390"/>
      <c r="P3580" s="1391"/>
      <c r="Q3580" s="1392"/>
      <c r="R3580" s="1393"/>
      <c r="S3580" s="1394"/>
      <c r="T3580" s="1395"/>
    </row>
    <row r="3581" spans="14:20">
      <c r="N3581" s="1389"/>
      <c r="O3581" s="1390"/>
      <c r="P3581" s="1391"/>
      <c r="Q3581" s="1392"/>
      <c r="R3581" s="1393"/>
      <c r="S3581" s="1394"/>
      <c r="T3581" s="1395"/>
    </row>
    <row r="3582" spans="14:20">
      <c r="N3582" s="1389"/>
      <c r="O3582" s="1390"/>
      <c r="P3582" s="1391"/>
      <c r="Q3582" s="1392"/>
      <c r="R3582" s="1393"/>
      <c r="S3582" s="1394"/>
      <c r="T3582" s="1395"/>
    </row>
    <row r="3583" spans="14:20">
      <c r="N3583" s="1389"/>
      <c r="O3583" s="1390"/>
      <c r="P3583" s="1391"/>
      <c r="Q3583" s="1392"/>
      <c r="R3583" s="1393"/>
      <c r="S3583" s="1394"/>
      <c r="T3583" s="1395"/>
    </row>
    <row r="3584" spans="14:20">
      <c r="N3584" s="1389"/>
      <c r="O3584" s="1390"/>
      <c r="P3584" s="1391"/>
      <c r="Q3584" s="1392"/>
      <c r="R3584" s="1393"/>
      <c r="S3584" s="1394"/>
      <c r="T3584" s="1395"/>
    </row>
    <row r="3585" spans="14:20">
      <c r="N3585" s="1389"/>
      <c r="O3585" s="1390"/>
      <c r="P3585" s="1391"/>
      <c r="Q3585" s="1392"/>
      <c r="R3585" s="1393"/>
      <c r="S3585" s="1394"/>
      <c r="T3585" s="1395"/>
    </row>
    <row r="3586" spans="14:20">
      <c r="N3586" s="1389"/>
      <c r="O3586" s="1390"/>
      <c r="P3586" s="1391"/>
      <c r="Q3586" s="1392"/>
      <c r="R3586" s="1393"/>
      <c r="S3586" s="1394"/>
      <c r="T3586" s="1395"/>
    </row>
    <row r="3587" spans="14:20">
      <c r="N3587" s="1389"/>
      <c r="O3587" s="1390"/>
      <c r="P3587" s="1391"/>
      <c r="Q3587" s="1392"/>
      <c r="R3587" s="1393"/>
      <c r="S3587" s="1394"/>
      <c r="T3587" s="1395"/>
    </row>
    <row r="3588" spans="14:20">
      <c r="N3588" s="1389"/>
      <c r="O3588" s="1390"/>
      <c r="P3588" s="1391"/>
      <c r="Q3588" s="1392"/>
      <c r="R3588" s="1393"/>
      <c r="S3588" s="1394"/>
      <c r="T3588" s="1395"/>
    </row>
    <row r="3589" spans="14:20">
      <c r="N3589" s="1389"/>
      <c r="O3589" s="1390"/>
      <c r="P3589" s="1391"/>
      <c r="Q3589" s="1392"/>
      <c r="R3589" s="1393"/>
      <c r="S3589" s="1394"/>
      <c r="T3589" s="1395"/>
    </row>
    <row r="3590" spans="14:20">
      <c r="N3590" s="1389"/>
      <c r="O3590" s="1390"/>
      <c r="P3590" s="1391"/>
      <c r="Q3590" s="1392"/>
      <c r="R3590" s="1393"/>
      <c r="S3590" s="1394"/>
      <c r="T3590" s="1395"/>
    </row>
    <row r="3591" spans="14:20">
      <c r="N3591" s="1389"/>
      <c r="O3591" s="1390"/>
      <c r="P3591" s="1391"/>
      <c r="Q3591" s="1392"/>
      <c r="R3591" s="1393"/>
      <c r="S3591" s="1394"/>
      <c r="T3591" s="1395"/>
    </row>
    <row r="3592" spans="14:20">
      <c r="N3592" s="1389"/>
      <c r="O3592" s="1390"/>
      <c r="P3592" s="1391"/>
      <c r="Q3592" s="1392"/>
      <c r="R3592" s="1393"/>
      <c r="S3592" s="1394"/>
      <c r="T3592" s="1395"/>
    </row>
    <row r="3593" spans="14:20">
      <c r="N3593" s="1389"/>
      <c r="O3593" s="1390"/>
      <c r="P3593" s="1391"/>
      <c r="Q3593" s="1392"/>
      <c r="R3593" s="1393"/>
      <c r="S3593" s="1394"/>
      <c r="T3593" s="1395"/>
    </row>
    <row r="3594" spans="14:20">
      <c r="N3594" s="1389"/>
      <c r="O3594" s="1390"/>
      <c r="P3594" s="1391"/>
      <c r="Q3594" s="1392"/>
      <c r="R3594" s="1393"/>
      <c r="S3594" s="1394"/>
      <c r="T3594" s="1395"/>
    </row>
    <row r="3595" spans="14:20">
      <c r="N3595" s="1389"/>
      <c r="O3595" s="1390"/>
      <c r="P3595" s="1391"/>
      <c r="Q3595" s="1392"/>
      <c r="R3595" s="1393"/>
      <c r="S3595" s="1394"/>
      <c r="T3595" s="1395"/>
    </row>
    <row r="3596" spans="14:20">
      <c r="N3596" s="1380"/>
      <c r="O3596" s="1381"/>
      <c r="P3596" s="1382"/>
      <c r="Q3596" s="1383"/>
      <c r="R3596" s="1384"/>
      <c r="S3596" s="1385"/>
      <c r="T3596" s="1109"/>
    </row>
    <row r="3597" spans="14:20">
      <c r="N3597" s="1380"/>
      <c r="O3597" s="1381"/>
      <c r="P3597" s="1382"/>
      <c r="Q3597" s="1383"/>
      <c r="R3597" s="1384"/>
      <c r="S3597" s="1385"/>
      <c r="T3597" s="1109"/>
    </row>
    <row r="3598" spans="14:20">
      <c r="N3598" s="1380"/>
      <c r="O3598" s="1381"/>
      <c r="P3598" s="1382"/>
      <c r="Q3598" s="1383"/>
      <c r="R3598" s="1384"/>
      <c r="S3598" s="1385"/>
      <c r="T3598" s="1109"/>
    </row>
    <row r="3599" spans="14:20">
      <c r="N3599" s="1380"/>
      <c r="O3599" s="1381"/>
      <c r="P3599" s="1382"/>
      <c r="Q3599" s="1383"/>
      <c r="R3599" s="1384"/>
      <c r="S3599" s="1385"/>
      <c r="T3599" s="1109"/>
    </row>
    <row r="3600" spans="14:20">
      <c r="N3600" s="1380"/>
      <c r="O3600" s="1381"/>
      <c r="P3600" s="1382"/>
      <c r="Q3600" s="1383"/>
      <c r="R3600" s="1384"/>
      <c r="S3600" s="1385"/>
      <c r="T3600" s="1109"/>
    </row>
    <row r="3601" spans="14:20">
      <c r="N3601" s="1380"/>
      <c r="O3601" s="1381"/>
      <c r="P3601" s="1382"/>
      <c r="Q3601" s="1383"/>
      <c r="R3601" s="1384"/>
      <c r="S3601" s="1385"/>
      <c r="T3601" s="1109"/>
    </row>
    <row r="3602" spans="14:20">
      <c r="N3602" s="1380"/>
      <c r="O3602" s="1381"/>
      <c r="P3602" s="1382"/>
      <c r="Q3602" s="1383"/>
      <c r="R3602" s="1384"/>
      <c r="S3602" s="1385"/>
      <c r="T3602" s="1109"/>
    </row>
    <row r="3603" spans="14:20">
      <c r="N3603" s="1380"/>
      <c r="O3603" s="1381"/>
      <c r="P3603" s="1382"/>
      <c r="Q3603" s="1383"/>
      <c r="R3603" s="1384"/>
      <c r="S3603" s="1385"/>
      <c r="T3603" s="1109"/>
    </row>
    <row r="3604" spans="14:20">
      <c r="N3604" s="1380"/>
      <c r="O3604" s="1381"/>
      <c r="P3604" s="1382"/>
      <c r="Q3604" s="1383"/>
      <c r="R3604" s="1384"/>
      <c r="S3604" s="1385"/>
      <c r="T3604" s="1109"/>
    </row>
    <row r="3605" spans="14:20">
      <c r="N3605" s="1380"/>
      <c r="O3605" s="1381"/>
      <c r="P3605" s="1382"/>
      <c r="Q3605" s="1383"/>
      <c r="R3605" s="1384"/>
      <c r="S3605" s="1385"/>
      <c r="T3605" s="1109"/>
    </row>
    <row r="3606" spans="14:20">
      <c r="N3606" s="1380"/>
      <c r="O3606" s="1381"/>
      <c r="P3606" s="1382"/>
      <c r="Q3606" s="1383"/>
      <c r="R3606" s="1384"/>
      <c r="S3606" s="1385"/>
      <c r="T3606" s="1109"/>
    </row>
    <row r="3607" spans="14:20">
      <c r="N3607" s="1380"/>
      <c r="O3607" s="1381"/>
      <c r="P3607" s="1382"/>
      <c r="Q3607" s="1383"/>
      <c r="R3607" s="1384"/>
      <c r="S3607" s="1385"/>
      <c r="T3607" s="1109"/>
    </row>
    <row r="3608" spans="14:20">
      <c r="N3608" s="1380"/>
      <c r="O3608" s="1381"/>
      <c r="P3608" s="1382"/>
      <c r="Q3608" s="1383"/>
      <c r="R3608" s="1384"/>
      <c r="S3608" s="1385"/>
      <c r="T3608" s="1109"/>
    </row>
    <row r="3609" spans="14:20">
      <c r="N3609" s="1389"/>
      <c r="O3609" s="1390"/>
      <c r="P3609" s="1391"/>
      <c r="Q3609" s="1392"/>
      <c r="R3609" s="1393"/>
      <c r="S3609" s="1394"/>
      <c r="T3609" s="1395"/>
    </row>
    <row r="3610" spans="14:20">
      <c r="N3610" s="1389"/>
      <c r="O3610" s="1390"/>
      <c r="P3610" s="1391"/>
      <c r="Q3610" s="1392"/>
      <c r="R3610" s="1393"/>
      <c r="S3610" s="1394"/>
      <c r="T3610" s="1395"/>
    </row>
    <row r="3611" spans="14:20">
      <c r="N3611" s="1389"/>
      <c r="O3611" s="1390"/>
      <c r="P3611" s="1391"/>
      <c r="Q3611" s="1392"/>
      <c r="R3611" s="1393"/>
      <c r="S3611" s="1394"/>
      <c r="T3611" s="1395"/>
    </row>
    <row r="3612" spans="14:20">
      <c r="N3612" s="1389"/>
      <c r="O3612" s="1390"/>
      <c r="P3612" s="1391"/>
      <c r="Q3612" s="1392"/>
      <c r="R3612" s="1393"/>
      <c r="S3612" s="1394"/>
      <c r="T3612" s="1395"/>
    </row>
    <row r="3613" spans="14:20">
      <c r="N3613" s="1389"/>
      <c r="O3613" s="1390"/>
      <c r="P3613" s="1391"/>
      <c r="Q3613" s="1392"/>
      <c r="R3613" s="1393"/>
      <c r="S3613" s="1394"/>
      <c r="T3613" s="1395"/>
    </row>
    <row r="3614" spans="14:20">
      <c r="N3614" s="1389"/>
      <c r="O3614" s="1390"/>
      <c r="P3614" s="1391"/>
      <c r="Q3614" s="1392"/>
      <c r="R3614" s="1393"/>
      <c r="S3614" s="1394"/>
      <c r="T3614" s="1395"/>
    </row>
    <row r="3615" spans="14:20">
      <c r="N3615" s="1389"/>
      <c r="O3615" s="1390"/>
      <c r="P3615" s="1391"/>
      <c r="Q3615" s="1392"/>
      <c r="R3615" s="1393"/>
      <c r="S3615" s="1394"/>
      <c r="T3615" s="1395"/>
    </row>
    <row r="3616" spans="14:20">
      <c r="N3616" s="1389"/>
      <c r="O3616" s="1390"/>
      <c r="P3616" s="1391"/>
      <c r="Q3616" s="1392"/>
      <c r="R3616" s="1393"/>
      <c r="S3616" s="1394"/>
      <c r="T3616" s="1395"/>
    </row>
    <row r="3617" spans="14:20">
      <c r="N3617" s="1389"/>
      <c r="O3617" s="1390"/>
      <c r="P3617" s="1391"/>
      <c r="Q3617" s="1392"/>
      <c r="R3617" s="1393"/>
      <c r="S3617" s="1394"/>
      <c r="T3617" s="1395"/>
    </row>
    <row r="3618" spans="14:20">
      <c r="N3618" s="1389"/>
      <c r="O3618" s="1390"/>
      <c r="P3618" s="1391"/>
      <c r="Q3618" s="1392"/>
      <c r="R3618" s="1393"/>
      <c r="S3618" s="1394"/>
      <c r="T3618" s="1395"/>
    </row>
    <row r="3619" spans="14:20">
      <c r="N3619" s="1389"/>
      <c r="O3619" s="1390"/>
      <c r="P3619" s="1391"/>
      <c r="Q3619" s="1392"/>
      <c r="R3619" s="1393"/>
      <c r="S3619" s="1394"/>
      <c r="T3619" s="1395"/>
    </row>
    <row r="3620" spans="14:20">
      <c r="N3620" s="1380"/>
      <c r="O3620" s="1381"/>
      <c r="P3620" s="1382"/>
      <c r="Q3620" s="1383"/>
      <c r="R3620" s="1384"/>
      <c r="S3620" s="1385"/>
      <c r="T3620" s="1109"/>
    </row>
    <row r="3621" spans="14:20">
      <c r="N3621" s="1389"/>
      <c r="O3621" s="1390"/>
      <c r="P3621" s="1391"/>
      <c r="Q3621" s="1392"/>
      <c r="R3621" s="1393"/>
      <c r="S3621" s="1394"/>
      <c r="T3621" s="1395"/>
    </row>
    <row r="3622" spans="14:20">
      <c r="N3622" s="1389"/>
      <c r="O3622" s="1390"/>
      <c r="P3622" s="1391"/>
      <c r="Q3622" s="1392"/>
      <c r="R3622" s="1393"/>
      <c r="S3622" s="1394"/>
      <c r="T3622" s="1395"/>
    </row>
    <row r="3623" spans="14:20">
      <c r="N3623" s="1389"/>
      <c r="O3623" s="1390"/>
      <c r="P3623" s="1391"/>
      <c r="Q3623" s="1392"/>
      <c r="R3623" s="1393"/>
      <c r="S3623" s="1394"/>
      <c r="T3623" s="1395"/>
    </row>
    <row r="3624" spans="14:20">
      <c r="N3624" s="1389"/>
      <c r="O3624" s="1390"/>
      <c r="P3624" s="1391"/>
      <c r="Q3624" s="1392"/>
      <c r="R3624" s="1393"/>
      <c r="S3624" s="1394"/>
      <c r="T3624" s="1395"/>
    </row>
    <row r="3625" spans="14:20">
      <c r="N3625" s="1389"/>
      <c r="O3625" s="1390"/>
      <c r="P3625" s="1391"/>
      <c r="Q3625" s="1392"/>
      <c r="R3625" s="1393"/>
      <c r="S3625" s="1394"/>
      <c r="T3625" s="1395"/>
    </row>
    <row r="3626" spans="14:20">
      <c r="N3626" s="1389"/>
      <c r="O3626" s="1390"/>
      <c r="P3626" s="1391"/>
      <c r="Q3626" s="1392"/>
      <c r="R3626" s="1393"/>
      <c r="S3626" s="1394"/>
      <c r="T3626" s="1395"/>
    </row>
    <row r="3627" spans="14:20">
      <c r="N3627" s="1389"/>
      <c r="O3627" s="1390"/>
      <c r="P3627" s="1391"/>
      <c r="Q3627" s="1392"/>
      <c r="R3627" s="1393"/>
      <c r="S3627" s="1394"/>
      <c r="T3627" s="1395"/>
    </row>
    <row r="3628" spans="14:20">
      <c r="N3628" s="1389"/>
      <c r="O3628" s="1390"/>
      <c r="P3628" s="1391"/>
      <c r="Q3628" s="1392"/>
      <c r="R3628" s="1393"/>
      <c r="S3628" s="1394"/>
      <c r="T3628" s="1395"/>
    </row>
    <row r="3629" spans="14:20">
      <c r="N3629" s="1389"/>
      <c r="O3629" s="1390"/>
      <c r="P3629" s="1391"/>
      <c r="Q3629" s="1392"/>
      <c r="R3629" s="1393"/>
      <c r="S3629" s="1394"/>
      <c r="T3629" s="1395"/>
    </row>
    <row r="3630" spans="14:20">
      <c r="N3630" s="1389"/>
      <c r="O3630" s="1390"/>
      <c r="P3630" s="1391"/>
      <c r="Q3630" s="1392"/>
      <c r="R3630" s="1393"/>
      <c r="S3630" s="1394"/>
      <c r="T3630" s="1395"/>
    </row>
    <row r="3631" spans="14:20">
      <c r="N3631" s="1389"/>
      <c r="O3631" s="1390"/>
      <c r="P3631" s="1391"/>
      <c r="Q3631" s="1392"/>
      <c r="R3631" s="1393"/>
      <c r="S3631" s="1394"/>
      <c r="T3631" s="1395"/>
    </row>
    <row r="3632" spans="14:20">
      <c r="N3632" s="1380"/>
      <c r="O3632" s="1381"/>
      <c r="P3632" s="1382"/>
      <c r="Q3632" s="1383"/>
      <c r="R3632" s="1384"/>
      <c r="S3632" s="1385"/>
      <c r="T3632" s="1109"/>
    </row>
    <row r="3633" spans="14:20">
      <c r="N3633" s="1389"/>
      <c r="O3633" s="1390"/>
      <c r="P3633" s="1391"/>
      <c r="Q3633" s="1392"/>
      <c r="R3633" s="1393"/>
      <c r="S3633" s="1394"/>
      <c r="T3633" s="1395"/>
    </row>
    <row r="3634" spans="14:20">
      <c r="N3634" s="1389"/>
      <c r="O3634" s="1390"/>
      <c r="P3634" s="1391"/>
      <c r="Q3634" s="1392"/>
      <c r="R3634" s="1393"/>
      <c r="S3634" s="1394"/>
      <c r="T3634" s="1395"/>
    </row>
    <row r="3635" spans="14:20">
      <c r="N3635" s="1389"/>
      <c r="O3635" s="1390"/>
      <c r="P3635" s="1391"/>
      <c r="Q3635" s="1392"/>
      <c r="R3635" s="1393"/>
      <c r="S3635" s="1394"/>
      <c r="T3635" s="1395"/>
    </row>
    <row r="3636" spans="14:20">
      <c r="N3636" s="1389"/>
      <c r="O3636" s="1390"/>
      <c r="P3636" s="1391"/>
      <c r="Q3636" s="1392"/>
      <c r="R3636" s="1393"/>
      <c r="S3636" s="1394"/>
      <c r="T3636" s="1395"/>
    </row>
    <row r="3637" spans="14:20">
      <c r="N3637" s="1380"/>
      <c r="O3637" s="1381"/>
      <c r="P3637" s="1382"/>
      <c r="Q3637" s="1383"/>
      <c r="R3637" s="1384"/>
      <c r="S3637" s="1385"/>
      <c r="T3637" s="1109"/>
    </row>
    <row r="3638" spans="14:20">
      <c r="N3638" s="1389"/>
      <c r="O3638" s="1390"/>
      <c r="P3638" s="1391"/>
      <c r="Q3638" s="1392"/>
      <c r="R3638" s="1393"/>
      <c r="S3638" s="1394"/>
      <c r="T3638" s="1395"/>
    </row>
    <row r="3639" spans="14:20">
      <c r="N3639" s="1389"/>
      <c r="O3639" s="1390"/>
      <c r="P3639" s="1391"/>
      <c r="Q3639" s="1392"/>
      <c r="R3639" s="1393"/>
      <c r="S3639" s="1394"/>
      <c r="T3639" s="1395"/>
    </row>
    <row r="3640" spans="14:20">
      <c r="N3640" s="1389"/>
      <c r="O3640" s="1390"/>
      <c r="P3640" s="1391"/>
      <c r="Q3640" s="1392"/>
      <c r="R3640" s="1393"/>
      <c r="S3640" s="1394"/>
      <c r="T3640" s="1395"/>
    </row>
    <row r="3641" spans="14:20">
      <c r="N3641" s="1389"/>
      <c r="O3641" s="1390"/>
      <c r="P3641" s="1391"/>
      <c r="Q3641" s="1392"/>
      <c r="R3641" s="1393"/>
      <c r="S3641" s="1394"/>
      <c r="T3641" s="1395"/>
    </row>
    <row r="3642" spans="14:20">
      <c r="N3642" s="1389"/>
      <c r="O3642" s="1390"/>
      <c r="P3642" s="1391"/>
      <c r="Q3642" s="1392"/>
      <c r="R3642" s="1393"/>
      <c r="S3642" s="1394"/>
      <c r="T3642" s="1395"/>
    </row>
    <row r="3643" spans="14:20">
      <c r="N3643" s="1389"/>
      <c r="O3643" s="1390"/>
      <c r="P3643" s="1391"/>
      <c r="Q3643" s="1392"/>
      <c r="R3643" s="1393"/>
      <c r="S3643" s="1394"/>
      <c r="T3643" s="1395"/>
    </row>
    <row r="3644" spans="14:20">
      <c r="N3644" s="1389"/>
      <c r="O3644" s="1390"/>
      <c r="P3644" s="1391"/>
      <c r="Q3644" s="1392"/>
      <c r="R3644" s="1393"/>
      <c r="S3644" s="1394"/>
      <c r="T3644" s="1395"/>
    </row>
    <row r="3645" spans="14:20">
      <c r="N3645" s="1380"/>
      <c r="O3645" s="1381"/>
      <c r="P3645" s="1382"/>
      <c r="Q3645" s="1383"/>
      <c r="R3645" s="1384"/>
      <c r="S3645" s="1385"/>
      <c r="T3645" s="1109"/>
    </row>
    <row r="3646" spans="14:20">
      <c r="N3646" s="1389"/>
      <c r="O3646" s="1390"/>
      <c r="P3646" s="1391"/>
      <c r="Q3646" s="1392"/>
      <c r="R3646" s="1393"/>
      <c r="S3646" s="1394"/>
      <c r="T3646" s="1395"/>
    </row>
    <row r="3647" spans="14:20">
      <c r="N3647" s="1389"/>
      <c r="O3647" s="1390"/>
      <c r="P3647" s="1391"/>
      <c r="Q3647" s="1392"/>
      <c r="R3647" s="1393"/>
      <c r="S3647" s="1394"/>
      <c r="T3647" s="1395"/>
    </row>
    <row r="3648" spans="14:20">
      <c r="N3648" s="1389"/>
      <c r="O3648" s="1390"/>
      <c r="P3648" s="1391"/>
      <c r="Q3648" s="1392"/>
      <c r="R3648" s="1393"/>
      <c r="S3648" s="1394"/>
      <c r="T3648" s="1395"/>
    </row>
    <row r="3649" spans="14:20">
      <c r="N3649" s="1389"/>
      <c r="O3649" s="1390"/>
      <c r="P3649" s="1391"/>
      <c r="Q3649" s="1392"/>
      <c r="R3649" s="1393"/>
      <c r="S3649" s="1394"/>
      <c r="T3649" s="1395"/>
    </row>
    <row r="3650" spans="14:20">
      <c r="N3650" s="1389"/>
      <c r="O3650" s="1390"/>
      <c r="P3650" s="1391"/>
      <c r="Q3650" s="1392"/>
      <c r="R3650" s="1393"/>
      <c r="S3650" s="1394"/>
      <c r="T3650" s="1395"/>
    </row>
    <row r="3651" spans="14:20">
      <c r="N3651" s="1389"/>
      <c r="O3651" s="1390"/>
      <c r="P3651" s="1391"/>
      <c r="Q3651" s="1392"/>
      <c r="R3651" s="1393"/>
      <c r="S3651" s="1394"/>
      <c r="T3651" s="1395"/>
    </row>
    <row r="3652" spans="14:20">
      <c r="N3652" s="1389"/>
      <c r="O3652" s="1390"/>
      <c r="P3652" s="1391"/>
      <c r="Q3652" s="1392"/>
      <c r="R3652" s="1393"/>
      <c r="S3652" s="1394"/>
      <c r="T3652" s="1395"/>
    </row>
    <row r="3653" spans="14:20">
      <c r="N3653" s="1389"/>
      <c r="O3653" s="1390"/>
      <c r="P3653" s="1391"/>
      <c r="Q3653" s="1392"/>
      <c r="R3653" s="1393"/>
      <c r="S3653" s="1394"/>
      <c r="T3653" s="1395"/>
    </row>
    <row r="3654" spans="14:20">
      <c r="N3654" s="1389"/>
      <c r="O3654" s="1390"/>
      <c r="P3654" s="1391"/>
      <c r="Q3654" s="1392"/>
      <c r="R3654" s="1393"/>
      <c r="S3654" s="1394"/>
      <c r="T3654" s="1395"/>
    </row>
    <row r="3655" spans="14:20">
      <c r="N3655" s="1389"/>
      <c r="O3655" s="1390"/>
      <c r="P3655" s="1391"/>
      <c r="Q3655" s="1392"/>
      <c r="R3655" s="1393"/>
      <c r="S3655" s="1394"/>
      <c r="T3655" s="1395"/>
    </row>
    <row r="3656" spans="14:20">
      <c r="N3656" s="1389"/>
      <c r="O3656" s="1390"/>
      <c r="P3656" s="1391"/>
      <c r="Q3656" s="1392"/>
      <c r="R3656" s="1393"/>
      <c r="S3656" s="1394"/>
      <c r="T3656" s="1395"/>
    </row>
    <row r="3657" spans="14:20">
      <c r="N3657" s="1380"/>
      <c r="O3657" s="1381"/>
      <c r="P3657" s="1382"/>
      <c r="Q3657" s="1383"/>
      <c r="R3657" s="1384"/>
      <c r="S3657" s="1385"/>
      <c r="T3657" s="1109"/>
    </row>
    <row r="3658" spans="14:20">
      <c r="N3658" s="1389"/>
      <c r="O3658" s="1390"/>
      <c r="P3658" s="1391"/>
      <c r="Q3658" s="1392"/>
      <c r="R3658" s="1393"/>
      <c r="S3658" s="1394"/>
      <c r="T3658" s="1395"/>
    </row>
    <row r="3659" spans="14:20">
      <c r="N3659" s="1389"/>
      <c r="O3659" s="1390"/>
      <c r="P3659" s="1391"/>
      <c r="Q3659" s="1392"/>
      <c r="R3659" s="1393"/>
      <c r="S3659" s="1394"/>
      <c r="T3659" s="1395"/>
    </row>
    <row r="3660" spans="14:20">
      <c r="N3660" s="1389"/>
      <c r="O3660" s="1390"/>
      <c r="P3660" s="1391"/>
      <c r="Q3660" s="1392"/>
      <c r="R3660" s="1393"/>
      <c r="S3660" s="1394"/>
      <c r="T3660" s="1395"/>
    </row>
    <row r="3661" spans="14:20">
      <c r="N3661" s="1389"/>
      <c r="O3661" s="1390"/>
      <c r="P3661" s="1391"/>
      <c r="Q3661" s="1392"/>
      <c r="R3661" s="1393"/>
      <c r="S3661" s="1394"/>
      <c r="T3661" s="1395"/>
    </row>
    <row r="3662" spans="14:20">
      <c r="N3662" s="1389"/>
      <c r="O3662" s="1390"/>
      <c r="P3662" s="1391"/>
      <c r="Q3662" s="1392"/>
      <c r="R3662" s="1393"/>
      <c r="S3662" s="1394"/>
      <c r="T3662" s="1395"/>
    </row>
    <row r="3663" spans="14:20">
      <c r="N3663" s="1389"/>
      <c r="O3663" s="1390"/>
      <c r="P3663" s="1391"/>
      <c r="Q3663" s="1392"/>
      <c r="R3663" s="1393"/>
      <c r="S3663" s="1394"/>
      <c r="T3663" s="1395"/>
    </row>
    <row r="3664" spans="14:20">
      <c r="N3664" s="1389"/>
      <c r="O3664" s="1390"/>
      <c r="P3664" s="1391"/>
      <c r="Q3664" s="1392"/>
      <c r="R3664" s="1393"/>
      <c r="S3664" s="1394"/>
      <c r="T3664" s="1395"/>
    </row>
    <row r="3665" spans="14:20">
      <c r="N3665" s="1389"/>
      <c r="O3665" s="1390"/>
      <c r="P3665" s="1391"/>
      <c r="Q3665" s="1392"/>
      <c r="R3665" s="1393"/>
      <c r="S3665" s="1394"/>
      <c r="T3665" s="1395"/>
    </row>
    <row r="3666" spans="14:20">
      <c r="N3666" s="1389"/>
      <c r="O3666" s="1390"/>
      <c r="P3666" s="1391"/>
      <c r="Q3666" s="1392"/>
      <c r="R3666" s="1393"/>
      <c r="S3666" s="1394"/>
      <c r="T3666" s="1395"/>
    </row>
    <row r="3667" spans="14:20">
      <c r="N3667" s="1389"/>
      <c r="O3667" s="1390"/>
      <c r="P3667" s="1391"/>
      <c r="Q3667" s="1392"/>
      <c r="R3667" s="1393"/>
      <c r="S3667" s="1394"/>
      <c r="T3667" s="1395"/>
    </row>
    <row r="3668" spans="14:20">
      <c r="N3668" s="1389"/>
      <c r="O3668" s="1390"/>
      <c r="P3668" s="1391"/>
      <c r="Q3668" s="1392"/>
      <c r="R3668" s="1393"/>
      <c r="S3668" s="1394"/>
      <c r="T3668" s="1395"/>
    </row>
    <row r="3669" spans="14:20">
      <c r="N3669" s="1380"/>
      <c r="O3669" s="1381"/>
      <c r="P3669" s="1382"/>
      <c r="Q3669" s="1383"/>
      <c r="R3669" s="1384"/>
      <c r="S3669" s="1385"/>
      <c r="T3669" s="1109"/>
    </row>
    <row r="3670" spans="14:20">
      <c r="N3670" s="1380"/>
      <c r="O3670" s="1381"/>
      <c r="P3670" s="1382"/>
      <c r="Q3670" s="1383"/>
      <c r="R3670" s="1384"/>
      <c r="S3670" s="1385"/>
      <c r="T3670" s="1109"/>
    </row>
  </sheetData>
  <autoFilter ref="A9:IX106"/>
  <mergeCells count="2">
    <mergeCell ref="E5:F5"/>
    <mergeCell ref="E6:F6"/>
  </mergeCells>
  <pageMargins left="0.7" right="0.7" top="0.75" bottom="0.75" header="0.3" footer="0.3"/>
  <pageSetup scale="75" orientation="landscape" r:id="rId1"/>
  <headerFooter>
    <oddFooter>Page &amp;P of &amp;N</oddFooter>
  </headerFooter>
  <rowBreaks count="2" manualBreakCount="2">
    <brk id="72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view="pageBreakPreview" zoomScaleNormal="110" zoomScaleSheetLayoutView="100" workbookViewId="0">
      <selection activeCell="C5" sqref="C5"/>
    </sheetView>
  </sheetViews>
  <sheetFormatPr defaultRowHeight="16.5"/>
  <cols>
    <col min="1" max="1" width="5.42578125" style="159" customWidth="1"/>
    <col min="2" max="2" width="14.85546875" style="904" customWidth="1"/>
    <col min="3" max="3" width="32.140625" style="159" customWidth="1"/>
    <col min="4" max="4" width="16.85546875" style="904" customWidth="1"/>
    <col min="5" max="5" width="14" style="904" customWidth="1"/>
    <col min="6" max="6" width="13" style="904" customWidth="1"/>
    <col min="7" max="7" width="13.42578125" style="904" customWidth="1"/>
    <col min="8" max="8" width="15.140625" style="904" customWidth="1"/>
    <col min="9" max="9" width="14.85546875" style="904" customWidth="1"/>
    <col min="10" max="10" width="9.140625" style="159"/>
    <col min="11" max="11" width="8.42578125" style="159" customWidth="1"/>
    <col min="12" max="255" width="9.140625" style="159"/>
    <col min="256" max="256" width="5.42578125" style="159" customWidth="1"/>
    <col min="257" max="257" width="14.85546875" style="159" customWidth="1"/>
    <col min="258" max="258" width="42.7109375" style="159" customWidth="1"/>
    <col min="259" max="259" width="9.42578125" style="159" customWidth="1"/>
    <col min="260" max="260" width="10.28515625" style="159" bestFit="1" customWidth="1"/>
    <col min="261" max="261" width="14" style="159" bestFit="1" customWidth="1"/>
    <col min="262" max="262" width="8.5703125" style="159" customWidth="1"/>
    <col min="263" max="263" width="9.85546875" style="159" customWidth="1"/>
    <col min="264" max="264" width="10.28515625" style="159" customWidth="1"/>
    <col min="265" max="265" width="10.7109375" style="159" customWidth="1"/>
    <col min="266" max="266" width="9.140625" style="159"/>
    <col min="267" max="267" width="8.42578125" style="159" customWidth="1"/>
    <col min="268" max="511" width="9.140625" style="159"/>
    <col min="512" max="512" width="5.42578125" style="159" customWidth="1"/>
    <col min="513" max="513" width="14.85546875" style="159" customWidth="1"/>
    <col min="514" max="514" width="42.7109375" style="159" customWidth="1"/>
    <col min="515" max="515" width="9.42578125" style="159" customWidth="1"/>
    <col min="516" max="516" width="10.28515625" style="159" bestFit="1" customWidth="1"/>
    <col min="517" max="517" width="14" style="159" bestFit="1" customWidth="1"/>
    <col min="518" max="518" width="8.5703125" style="159" customWidth="1"/>
    <col min="519" max="519" width="9.85546875" style="159" customWidth="1"/>
    <col min="520" max="520" width="10.28515625" style="159" customWidth="1"/>
    <col min="521" max="521" width="10.7109375" style="159" customWidth="1"/>
    <col min="522" max="522" width="9.140625" style="159"/>
    <col min="523" max="523" width="8.42578125" style="159" customWidth="1"/>
    <col min="524" max="767" width="9.140625" style="159"/>
    <col min="768" max="768" width="5.42578125" style="159" customWidth="1"/>
    <col min="769" max="769" width="14.85546875" style="159" customWidth="1"/>
    <col min="770" max="770" width="42.7109375" style="159" customWidth="1"/>
    <col min="771" max="771" width="9.42578125" style="159" customWidth="1"/>
    <col min="772" max="772" width="10.28515625" style="159" bestFit="1" customWidth="1"/>
    <col min="773" max="773" width="14" style="159" bestFit="1" customWidth="1"/>
    <col min="774" max="774" width="8.5703125" style="159" customWidth="1"/>
    <col min="775" max="775" width="9.85546875" style="159" customWidth="1"/>
    <col min="776" max="776" width="10.28515625" style="159" customWidth="1"/>
    <col min="777" max="777" width="10.7109375" style="159" customWidth="1"/>
    <col min="778" max="778" width="9.140625" style="159"/>
    <col min="779" max="779" width="8.42578125" style="159" customWidth="1"/>
    <col min="780" max="1023" width="9.140625" style="159"/>
    <col min="1024" max="1024" width="5.42578125" style="159" customWidth="1"/>
    <col min="1025" max="1025" width="14.85546875" style="159" customWidth="1"/>
    <col min="1026" max="1026" width="42.7109375" style="159" customWidth="1"/>
    <col min="1027" max="1027" width="9.42578125" style="159" customWidth="1"/>
    <col min="1028" max="1028" width="10.28515625" style="159" bestFit="1" customWidth="1"/>
    <col min="1029" max="1029" width="14" style="159" bestFit="1" customWidth="1"/>
    <col min="1030" max="1030" width="8.5703125" style="159" customWidth="1"/>
    <col min="1031" max="1031" width="9.85546875" style="159" customWidth="1"/>
    <col min="1032" max="1032" width="10.28515625" style="159" customWidth="1"/>
    <col min="1033" max="1033" width="10.7109375" style="159" customWidth="1"/>
    <col min="1034" max="1034" width="9.140625" style="159"/>
    <col min="1035" max="1035" width="8.42578125" style="159" customWidth="1"/>
    <col min="1036" max="1279" width="9.140625" style="159"/>
    <col min="1280" max="1280" width="5.42578125" style="159" customWidth="1"/>
    <col min="1281" max="1281" width="14.85546875" style="159" customWidth="1"/>
    <col min="1282" max="1282" width="42.7109375" style="159" customWidth="1"/>
    <col min="1283" max="1283" width="9.42578125" style="159" customWidth="1"/>
    <col min="1284" max="1284" width="10.28515625" style="159" bestFit="1" customWidth="1"/>
    <col min="1285" max="1285" width="14" style="159" bestFit="1" customWidth="1"/>
    <col min="1286" max="1286" width="8.5703125" style="159" customWidth="1"/>
    <col min="1287" max="1287" width="9.85546875" style="159" customWidth="1"/>
    <col min="1288" max="1288" width="10.28515625" style="159" customWidth="1"/>
    <col min="1289" max="1289" width="10.7109375" style="159" customWidth="1"/>
    <col min="1290" max="1290" width="9.140625" style="159"/>
    <col min="1291" max="1291" width="8.42578125" style="159" customWidth="1"/>
    <col min="1292" max="1535" width="9.140625" style="159"/>
    <col min="1536" max="1536" width="5.42578125" style="159" customWidth="1"/>
    <col min="1537" max="1537" width="14.85546875" style="159" customWidth="1"/>
    <col min="1538" max="1538" width="42.7109375" style="159" customWidth="1"/>
    <col min="1539" max="1539" width="9.42578125" style="159" customWidth="1"/>
    <col min="1540" max="1540" width="10.28515625" style="159" bestFit="1" customWidth="1"/>
    <col min="1541" max="1541" width="14" style="159" bestFit="1" customWidth="1"/>
    <col min="1542" max="1542" width="8.5703125" style="159" customWidth="1"/>
    <col min="1543" max="1543" width="9.85546875" style="159" customWidth="1"/>
    <col min="1544" max="1544" width="10.28515625" style="159" customWidth="1"/>
    <col min="1545" max="1545" width="10.7109375" style="159" customWidth="1"/>
    <col min="1546" max="1546" width="9.140625" style="159"/>
    <col min="1547" max="1547" width="8.42578125" style="159" customWidth="1"/>
    <col min="1548" max="1791" width="9.140625" style="159"/>
    <col min="1792" max="1792" width="5.42578125" style="159" customWidth="1"/>
    <col min="1793" max="1793" width="14.85546875" style="159" customWidth="1"/>
    <col min="1794" max="1794" width="42.7109375" style="159" customWidth="1"/>
    <col min="1795" max="1795" width="9.42578125" style="159" customWidth="1"/>
    <col min="1796" max="1796" width="10.28515625" style="159" bestFit="1" customWidth="1"/>
    <col min="1797" max="1797" width="14" style="159" bestFit="1" customWidth="1"/>
    <col min="1798" max="1798" width="8.5703125" style="159" customWidth="1"/>
    <col min="1799" max="1799" width="9.85546875" style="159" customWidth="1"/>
    <col min="1800" max="1800" width="10.28515625" style="159" customWidth="1"/>
    <col min="1801" max="1801" width="10.7109375" style="159" customWidth="1"/>
    <col min="1802" max="1802" width="9.140625" style="159"/>
    <col min="1803" max="1803" width="8.42578125" style="159" customWidth="1"/>
    <col min="1804" max="2047" width="9.140625" style="159"/>
    <col min="2048" max="2048" width="5.42578125" style="159" customWidth="1"/>
    <col min="2049" max="2049" width="14.85546875" style="159" customWidth="1"/>
    <col min="2050" max="2050" width="42.7109375" style="159" customWidth="1"/>
    <col min="2051" max="2051" width="9.42578125" style="159" customWidth="1"/>
    <col min="2052" max="2052" width="10.28515625" style="159" bestFit="1" customWidth="1"/>
    <col min="2053" max="2053" width="14" style="159" bestFit="1" customWidth="1"/>
    <col min="2054" max="2054" width="8.5703125" style="159" customWidth="1"/>
    <col min="2055" max="2055" width="9.85546875" style="159" customWidth="1"/>
    <col min="2056" max="2056" width="10.28515625" style="159" customWidth="1"/>
    <col min="2057" max="2057" width="10.7109375" style="159" customWidth="1"/>
    <col min="2058" max="2058" width="9.140625" style="159"/>
    <col min="2059" max="2059" width="8.42578125" style="159" customWidth="1"/>
    <col min="2060" max="2303" width="9.140625" style="159"/>
    <col min="2304" max="2304" width="5.42578125" style="159" customWidth="1"/>
    <col min="2305" max="2305" width="14.85546875" style="159" customWidth="1"/>
    <col min="2306" max="2306" width="42.7109375" style="159" customWidth="1"/>
    <col min="2307" max="2307" width="9.42578125" style="159" customWidth="1"/>
    <col min="2308" max="2308" width="10.28515625" style="159" bestFit="1" customWidth="1"/>
    <col min="2309" max="2309" width="14" style="159" bestFit="1" customWidth="1"/>
    <col min="2310" max="2310" width="8.5703125" style="159" customWidth="1"/>
    <col min="2311" max="2311" width="9.85546875" style="159" customWidth="1"/>
    <col min="2312" max="2312" width="10.28515625" style="159" customWidth="1"/>
    <col min="2313" max="2313" width="10.7109375" style="159" customWidth="1"/>
    <col min="2314" max="2314" width="9.140625" style="159"/>
    <col min="2315" max="2315" width="8.42578125" style="159" customWidth="1"/>
    <col min="2316" max="2559" width="9.140625" style="159"/>
    <col min="2560" max="2560" width="5.42578125" style="159" customWidth="1"/>
    <col min="2561" max="2561" width="14.85546875" style="159" customWidth="1"/>
    <col min="2562" max="2562" width="42.7109375" style="159" customWidth="1"/>
    <col min="2563" max="2563" width="9.42578125" style="159" customWidth="1"/>
    <col min="2564" max="2564" width="10.28515625" style="159" bestFit="1" customWidth="1"/>
    <col min="2565" max="2565" width="14" style="159" bestFit="1" customWidth="1"/>
    <col min="2566" max="2566" width="8.5703125" style="159" customWidth="1"/>
    <col min="2567" max="2567" width="9.85546875" style="159" customWidth="1"/>
    <col min="2568" max="2568" width="10.28515625" style="159" customWidth="1"/>
    <col min="2569" max="2569" width="10.7109375" style="159" customWidth="1"/>
    <col min="2570" max="2570" width="9.140625" style="159"/>
    <col min="2571" max="2571" width="8.42578125" style="159" customWidth="1"/>
    <col min="2572" max="2815" width="9.140625" style="159"/>
    <col min="2816" max="2816" width="5.42578125" style="159" customWidth="1"/>
    <col min="2817" max="2817" width="14.85546875" style="159" customWidth="1"/>
    <col min="2818" max="2818" width="42.7109375" style="159" customWidth="1"/>
    <col min="2819" max="2819" width="9.42578125" style="159" customWidth="1"/>
    <col min="2820" max="2820" width="10.28515625" style="159" bestFit="1" customWidth="1"/>
    <col min="2821" max="2821" width="14" style="159" bestFit="1" customWidth="1"/>
    <col min="2822" max="2822" width="8.5703125" style="159" customWidth="1"/>
    <col min="2823" max="2823" width="9.85546875" style="159" customWidth="1"/>
    <col min="2824" max="2824" width="10.28515625" style="159" customWidth="1"/>
    <col min="2825" max="2825" width="10.7109375" style="159" customWidth="1"/>
    <col min="2826" max="2826" width="9.140625" style="159"/>
    <col min="2827" max="2827" width="8.42578125" style="159" customWidth="1"/>
    <col min="2828" max="3071" width="9.140625" style="159"/>
    <col min="3072" max="3072" width="5.42578125" style="159" customWidth="1"/>
    <col min="3073" max="3073" width="14.85546875" style="159" customWidth="1"/>
    <col min="3074" max="3074" width="42.7109375" style="159" customWidth="1"/>
    <col min="3075" max="3075" width="9.42578125" style="159" customWidth="1"/>
    <col min="3076" max="3076" width="10.28515625" style="159" bestFit="1" customWidth="1"/>
    <col min="3077" max="3077" width="14" style="159" bestFit="1" customWidth="1"/>
    <col min="3078" max="3078" width="8.5703125" style="159" customWidth="1"/>
    <col min="3079" max="3079" width="9.85546875" style="159" customWidth="1"/>
    <col min="3080" max="3080" width="10.28515625" style="159" customWidth="1"/>
    <col min="3081" max="3081" width="10.7109375" style="159" customWidth="1"/>
    <col min="3082" max="3082" width="9.140625" style="159"/>
    <col min="3083" max="3083" width="8.42578125" style="159" customWidth="1"/>
    <col min="3084" max="3327" width="9.140625" style="159"/>
    <col min="3328" max="3328" width="5.42578125" style="159" customWidth="1"/>
    <col min="3329" max="3329" width="14.85546875" style="159" customWidth="1"/>
    <col min="3330" max="3330" width="42.7109375" style="159" customWidth="1"/>
    <col min="3331" max="3331" width="9.42578125" style="159" customWidth="1"/>
    <col min="3332" max="3332" width="10.28515625" style="159" bestFit="1" customWidth="1"/>
    <col min="3333" max="3333" width="14" style="159" bestFit="1" customWidth="1"/>
    <col min="3334" max="3334" width="8.5703125" style="159" customWidth="1"/>
    <col min="3335" max="3335" width="9.85546875" style="159" customWidth="1"/>
    <col min="3336" max="3336" width="10.28515625" style="159" customWidth="1"/>
    <col min="3337" max="3337" width="10.7109375" style="159" customWidth="1"/>
    <col min="3338" max="3338" width="9.140625" style="159"/>
    <col min="3339" max="3339" width="8.42578125" style="159" customWidth="1"/>
    <col min="3340" max="3583" width="9.140625" style="159"/>
    <col min="3584" max="3584" width="5.42578125" style="159" customWidth="1"/>
    <col min="3585" max="3585" width="14.85546875" style="159" customWidth="1"/>
    <col min="3586" max="3586" width="42.7109375" style="159" customWidth="1"/>
    <col min="3587" max="3587" width="9.42578125" style="159" customWidth="1"/>
    <col min="3588" max="3588" width="10.28515625" style="159" bestFit="1" customWidth="1"/>
    <col min="3589" max="3589" width="14" style="159" bestFit="1" customWidth="1"/>
    <col min="3590" max="3590" width="8.5703125" style="159" customWidth="1"/>
    <col min="3591" max="3591" width="9.85546875" style="159" customWidth="1"/>
    <col min="3592" max="3592" width="10.28515625" style="159" customWidth="1"/>
    <col min="3593" max="3593" width="10.7109375" style="159" customWidth="1"/>
    <col min="3594" max="3594" width="9.140625" style="159"/>
    <col min="3595" max="3595" width="8.42578125" style="159" customWidth="1"/>
    <col min="3596" max="3839" width="9.140625" style="159"/>
    <col min="3840" max="3840" width="5.42578125" style="159" customWidth="1"/>
    <col min="3841" max="3841" width="14.85546875" style="159" customWidth="1"/>
    <col min="3842" max="3842" width="42.7109375" style="159" customWidth="1"/>
    <col min="3843" max="3843" width="9.42578125" style="159" customWidth="1"/>
    <col min="3844" max="3844" width="10.28515625" style="159" bestFit="1" customWidth="1"/>
    <col min="3845" max="3845" width="14" style="159" bestFit="1" customWidth="1"/>
    <col min="3846" max="3846" width="8.5703125" style="159" customWidth="1"/>
    <col min="3847" max="3847" width="9.85546875" style="159" customWidth="1"/>
    <col min="3848" max="3848" width="10.28515625" style="159" customWidth="1"/>
    <col min="3849" max="3849" width="10.7109375" style="159" customWidth="1"/>
    <col min="3850" max="3850" width="9.140625" style="159"/>
    <col min="3851" max="3851" width="8.42578125" style="159" customWidth="1"/>
    <col min="3852" max="4095" width="9.140625" style="159"/>
    <col min="4096" max="4096" width="5.42578125" style="159" customWidth="1"/>
    <col min="4097" max="4097" width="14.85546875" style="159" customWidth="1"/>
    <col min="4098" max="4098" width="42.7109375" style="159" customWidth="1"/>
    <col min="4099" max="4099" width="9.42578125" style="159" customWidth="1"/>
    <col min="4100" max="4100" width="10.28515625" style="159" bestFit="1" customWidth="1"/>
    <col min="4101" max="4101" width="14" style="159" bestFit="1" customWidth="1"/>
    <col min="4102" max="4102" width="8.5703125" style="159" customWidth="1"/>
    <col min="4103" max="4103" width="9.85546875" style="159" customWidth="1"/>
    <col min="4104" max="4104" width="10.28515625" style="159" customWidth="1"/>
    <col min="4105" max="4105" width="10.7109375" style="159" customWidth="1"/>
    <col min="4106" max="4106" width="9.140625" style="159"/>
    <col min="4107" max="4107" width="8.42578125" style="159" customWidth="1"/>
    <col min="4108" max="4351" width="9.140625" style="159"/>
    <col min="4352" max="4352" width="5.42578125" style="159" customWidth="1"/>
    <col min="4353" max="4353" width="14.85546875" style="159" customWidth="1"/>
    <col min="4354" max="4354" width="42.7109375" style="159" customWidth="1"/>
    <col min="4355" max="4355" width="9.42578125" style="159" customWidth="1"/>
    <col min="4356" max="4356" width="10.28515625" style="159" bestFit="1" customWidth="1"/>
    <col min="4357" max="4357" width="14" style="159" bestFit="1" customWidth="1"/>
    <col min="4358" max="4358" width="8.5703125" style="159" customWidth="1"/>
    <col min="4359" max="4359" width="9.85546875" style="159" customWidth="1"/>
    <col min="4360" max="4360" width="10.28515625" style="159" customWidth="1"/>
    <col min="4361" max="4361" width="10.7109375" style="159" customWidth="1"/>
    <col min="4362" max="4362" width="9.140625" style="159"/>
    <col min="4363" max="4363" width="8.42578125" style="159" customWidth="1"/>
    <col min="4364" max="4607" width="9.140625" style="159"/>
    <col min="4608" max="4608" width="5.42578125" style="159" customWidth="1"/>
    <col min="4609" max="4609" width="14.85546875" style="159" customWidth="1"/>
    <col min="4610" max="4610" width="42.7109375" style="159" customWidth="1"/>
    <col min="4611" max="4611" width="9.42578125" style="159" customWidth="1"/>
    <col min="4612" max="4612" width="10.28515625" style="159" bestFit="1" customWidth="1"/>
    <col min="4613" max="4613" width="14" style="159" bestFit="1" customWidth="1"/>
    <col min="4614" max="4614" width="8.5703125" style="159" customWidth="1"/>
    <col min="4615" max="4615" width="9.85546875" style="159" customWidth="1"/>
    <col min="4616" max="4616" width="10.28515625" style="159" customWidth="1"/>
    <col min="4617" max="4617" width="10.7109375" style="159" customWidth="1"/>
    <col min="4618" max="4618" width="9.140625" style="159"/>
    <col min="4619" max="4619" width="8.42578125" style="159" customWidth="1"/>
    <col min="4620" max="4863" width="9.140625" style="159"/>
    <col min="4864" max="4864" width="5.42578125" style="159" customWidth="1"/>
    <col min="4865" max="4865" width="14.85546875" style="159" customWidth="1"/>
    <col min="4866" max="4866" width="42.7109375" style="159" customWidth="1"/>
    <col min="4867" max="4867" width="9.42578125" style="159" customWidth="1"/>
    <col min="4868" max="4868" width="10.28515625" style="159" bestFit="1" customWidth="1"/>
    <col min="4869" max="4869" width="14" style="159" bestFit="1" customWidth="1"/>
    <col min="4870" max="4870" width="8.5703125" style="159" customWidth="1"/>
    <col min="4871" max="4871" width="9.85546875" style="159" customWidth="1"/>
    <col min="4872" max="4872" width="10.28515625" style="159" customWidth="1"/>
    <col min="4873" max="4873" width="10.7109375" style="159" customWidth="1"/>
    <col min="4874" max="4874" width="9.140625" style="159"/>
    <col min="4875" max="4875" width="8.42578125" style="159" customWidth="1"/>
    <col min="4876" max="5119" width="9.140625" style="159"/>
    <col min="5120" max="5120" width="5.42578125" style="159" customWidth="1"/>
    <col min="5121" max="5121" width="14.85546875" style="159" customWidth="1"/>
    <col min="5122" max="5122" width="42.7109375" style="159" customWidth="1"/>
    <col min="5123" max="5123" width="9.42578125" style="159" customWidth="1"/>
    <col min="5124" max="5124" width="10.28515625" style="159" bestFit="1" customWidth="1"/>
    <col min="5125" max="5125" width="14" style="159" bestFit="1" customWidth="1"/>
    <col min="5126" max="5126" width="8.5703125" style="159" customWidth="1"/>
    <col min="5127" max="5127" width="9.85546875" style="159" customWidth="1"/>
    <col min="5128" max="5128" width="10.28515625" style="159" customWidth="1"/>
    <col min="5129" max="5129" width="10.7109375" style="159" customWidth="1"/>
    <col min="5130" max="5130" width="9.140625" style="159"/>
    <col min="5131" max="5131" width="8.42578125" style="159" customWidth="1"/>
    <col min="5132" max="5375" width="9.140625" style="159"/>
    <col min="5376" max="5376" width="5.42578125" style="159" customWidth="1"/>
    <col min="5377" max="5377" width="14.85546875" style="159" customWidth="1"/>
    <col min="5378" max="5378" width="42.7109375" style="159" customWidth="1"/>
    <col min="5379" max="5379" width="9.42578125" style="159" customWidth="1"/>
    <col min="5380" max="5380" width="10.28515625" style="159" bestFit="1" customWidth="1"/>
    <col min="5381" max="5381" width="14" style="159" bestFit="1" customWidth="1"/>
    <col min="5382" max="5382" width="8.5703125" style="159" customWidth="1"/>
    <col min="5383" max="5383" width="9.85546875" style="159" customWidth="1"/>
    <col min="5384" max="5384" width="10.28515625" style="159" customWidth="1"/>
    <col min="5385" max="5385" width="10.7109375" style="159" customWidth="1"/>
    <col min="5386" max="5386" width="9.140625" style="159"/>
    <col min="5387" max="5387" width="8.42578125" style="159" customWidth="1"/>
    <col min="5388" max="5631" width="9.140625" style="159"/>
    <col min="5632" max="5632" width="5.42578125" style="159" customWidth="1"/>
    <col min="5633" max="5633" width="14.85546875" style="159" customWidth="1"/>
    <col min="5634" max="5634" width="42.7109375" style="159" customWidth="1"/>
    <col min="5635" max="5635" width="9.42578125" style="159" customWidth="1"/>
    <col min="5636" max="5636" width="10.28515625" style="159" bestFit="1" customWidth="1"/>
    <col min="5637" max="5637" width="14" style="159" bestFit="1" customWidth="1"/>
    <col min="5638" max="5638" width="8.5703125" style="159" customWidth="1"/>
    <col min="5639" max="5639" width="9.85546875" style="159" customWidth="1"/>
    <col min="5640" max="5640" width="10.28515625" style="159" customWidth="1"/>
    <col min="5641" max="5641" width="10.7109375" style="159" customWidth="1"/>
    <col min="5642" max="5642" width="9.140625" style="159"/>
    <col min="5643" max="5643" width="8.42578125" style="159" customWidth="1"/>
    <col min="5644" max="5887" width="9.140625" style="159"/>
    <col min="5888" max="5888" width="5.42578125" style="159" customWidth="1"/>
    <col min="5889" max="5889" width="14.85546875" style="159" customWidth="1"/>
    <col min="5890" max="5890" width="42.7109375" style="159" customWidth="1"/>
    <col min="5891" max="5891" width="9.42578125" style="159" customWidth="1"/>
    <col min="5892" max="5892" width="10.28515625" style="159" bestFit="1" customWidth="1"/>
    <col min="5893" max="5893" width="14" style="159" bestFit="1" customWidth="1"/>
    <col min="5894" max="5894" width="8.5703125" style="159" customWidth="1"/>
    <col min="5895" max="5895" width="9.85546875" style="159" customWidth="1"/>
    <col min="5896" max="5896" width="10.28515625" style="159" customWidth="1"/>
    <col min="5897" max="5897" width="10.7109375" style="159" customWidth="1"/>
    <col min="5898" max="5898" width="9.140625" style="159"/>
    <col min="5899" max="5899" width="8.42578125" style="159" customWidth="1"/>
    <col min="5900" max="6143" width="9.140625" style="159"/>
    <col min="6144" max="6144" width="5.42578125" style="159" customWidth="1"/>
    <col min="6145" max="6145" width="14.85546875" style="159" customWidth="1"/>
    <col min="6146" max="6146" width="42.7109375" style="159" customWidth="1"/>
    <col min="6147" max="6147" width="9.42578125" style="159" customWidth="1"/>
    <col min="6148" max="6148" width="10.28515625" style="159" bestFit="1" customWidth="1"/>
    <col min="6149" max="6149" width="14" style="159" bestFit="1" customWidth="1"/>
    <col min="6150" max="6150" width="8.5703125" style="159" customWidth="1"/>
    <col min="6151" max="6151" width="9.85546875" style="159" customWidth="1"/>
    <col min="6152" max="6152" width="10.28515625" style="159" customWidth="1"/>
    <col min="6153" max="6153" width="10.7109375" style="159" customWidth="1"/>
    <col min="6154" max="6154" width="9.140625" style="159"/>
    <col min="6155" max="6155" width="8.42578125" style="159" customWidth="1"/>
    <col min="6156" max="6399" width="9.140625" style="159"/>
    <col min="6400" max="6400" width="5.42578125" style="159" customWidth="1"/>
    <col min="6401" max="6401" width="14.85546875" style="159" customWidth="1"/>
    <col min="6402" max="6402" width="42.7109375" style="159" customWidth="1"/>
    <col min="6403" max="6403" width="9.42578125" style="159" customWidth="1"/>
    <col min="6404" max="6404" width="10.28515625" style="159" bestFit="1" customWidth="1"/>
    <col min="6405" max="6405" width="14" style="159" bestFit="1" customWidth="1"/>
    <col min="6406" max="6406" width="8.5703125" style="159" customWidth="1"/>
    <col min="6407" max="6407" width="9.85546875" style="159" customWidth="1"/>
    <col min="6408" max="6408" width="10.28515625" style="159" customWidth="1"/>
    <col min="6409" max="6409" width="10.7109375" style="159" customWidth="1"/>
    <col min="6410" max="6410" width="9.140625" style="159"/>
    <col min="6411" max="6411" width="8.42578125" style="159" customWidth="1"/>
    <col min="6412" max="6655" width="9.140625" style="159"/>
    <col min="6656" max="6656" width="5.42578125" style="159" customWidth="1"/>
    <col min="6657" max="6657" width="14.85546875" style="159" customWidth="1"/>
    <col min="6658" max="6658" width="42.7109375" style="159" customWidth="1"/>
    <col min="6659" max="6659" width="9.42578125" style="159" customWidth="1"/>
    <col min="6660" max="6660" width="10.28515625" style="159" bestFit="1" customWidth="1"/>
    <col min="6661" max="6661" width="14" style="159" bestFit="1" customWidth="1"/>
    <col min="6662" max="6662" width="8.5703125" style="159" customWidth="1"/>
    <col min="6663" max="6663" width="9.85546875" style="159" customWidth="1"/>
    <col min="6664" max="6664" width="10.28515625" style="159" customWidth="1"/>
    <col min="6665" max="6665" width="10.7109375" style="159" customWidth="1"/>
    <col min="6666" max="6666" width="9.140625" style="159"/>
    <col min="6667" max="6667" width="8.42578125" style="159" customWidth="1"/>
    <col min="6668" max="6911" width="9.140625" style="159"/>
    <col min="6912" max="6912" width="5.42578125" style="159" customWidth="1"/>
    <col min="6913" max="6913" width="14.85546875" style="159" customWidth="1"/>
    <col min="6914" max="6914" width="42.7109375" style="159" customWidth="1"/>
    <col min="6915" max="6915" width="9.42578125" style="159" customWidth="1"/>
    <col min="6916" max="6916" width="10.28515625" style="159" bestFit="1" customWidth="1"/>
    <col min="6917" max="6917" width="14" style="159" bestFit="1" customWidth="1"/>
    <col min="6918" max="6918" width="8.5703125" style="159" customWidth="1"/>
    <col min="6919" max="6919" width="9.85546875" style="159" customWidth="1"/>
    <col min="6920" max="6920" width="10.28515625" style="159" customWidth="1"/>
    <col min="6921" max="6921" width="10.7109375" style="159" customWidth="1"/>
    <col min="6922" max="6922" width="9.140625" style="159"/>
    <col min="6923" max="6923" width="8.42578125" style="159" customWidth="1"/>
    <col min="6924" max="7167" width="9.140625" style="159"/>
    <col min="7168" max="7168" width="5.42578125" style="159" customWidth="1"/>
    <col min="7169" max="7169" width="14.85546875" style="159" customWidth="1"/>
    <col min="7170" max="7170" width="42.7109375" style="159" customWidth="1"/>
    <col min="7171" max="7171" width="9.42578125" style="159" customWidth="1"/>
    <col min="7172" max="7172" width="10.28515625" style="159" bestFit="1" customWidth="1"/>
    <col min="7173" max="7173" width="14" style="159" bestFit="1" customWidth="1"/>
    <col min="7174" max="7174" width="8.5703125" style="159" customWidth="1"/>
    <col min="7175" max="7175" width="9.85546875" style="159" customWidth="1"/>
    <col min="7176" max="7176" width="10.28515625" style="159" customWidth="1"/>
    <col min="7177" max="7177" width="10.7109375" style="159" customWidth="1"/>
    <col min="7178" max="7178" width="9.140625" style="159"/>
    <col min="7179" max="7179" width="8.42578125" style="159" customWidth="1"/>
    <col min="7180" max="7423" width="9.140625" style="159"/>
    <col min="7424" max="7424" width="5.42578125" style="159" customWidth="1"/>
    <col min="7425" max="7425" width="14.85546875" style="159" customWidth="1"/>
    <col min="7426" max="7426" width="42.7109375" style="159" customWidth="1"/>
    <col min="7427" max="7427" width="9.42578125" style="159" customWidth="1"/>
    <col min="7428" max="7428" width="10.28515625" style="159" bestFit="1" customWidth="1"/>
    <col min="7429" max="7429" width="14" style="159" bestFit="1" customWidth="1"/>
    <col min="7430" max="7430" width="8.5703125" style="159" customWidth="1"/>
    <col min="7431" max="7431" width="9.85546875" style="159" customWidth="1"/>
    <col min="7432" max="7432" width="10.28515625" style="159" customWidth="1"/>
    <col min="7433" max="7433" width="10.7109375" style="159" customWidth="1"/>
    <col min="7434" max="7434" width="9.140625" style="159"/>
    <col min="7435" max="7435" width="8.42578125" style="159" customWidth="1"/>
    <col min="7436" max="7679" width="9.140625" style="159"/>
    <col min="7680" max="7680" width="5.42578125" style="159" customWidth="1"/>
    <col min="7681" max="7681" width="14.85546875" style="159" customWidth="1"/>
    <col min="7682" max="7682" width="42.7109375" style="159" customWidth="1"/>
    <col min="7683" max="7683" width="9.42578125" style="159" customWidth="1"/>
    <col min="7684" max="7684" width="10.28515625" style="159" bestFit="1" customWidth="1"/>
    <col min="7685" max="7685" width="14" style="159" bestFit="1" customWidth="1"/>
    <col min="7686" max="7686" width="8.5703125" style="159" customWidth="1"/>
    <col min="7687" max="7687" width="9.85546875" style="159" customWidth="1"/>
    <col min="7688" max="7688" width="10.28515625" style="159" customWidth="1"/>
    <col min="7689" max="7689" width="10.7109375" style="159" customWidth="1"/>
    <col min="7690" max="7690" width="9.140625" style="159"/>
    <col min="7691" max="7691" width="8.42578125" style="159" customWidth="1"/>
    <col min="7692" max="7935" width="9.140625" style="159"/>
    <col min="7936" max="7936" width="5.42578125" style="159" customWidth="1"/>
    <col min="7937" max="7937" width="14.85546875" style="159" customWidth="1"/>
    <col min="7938" max="7938" width="42.7109375" style="159" customWidth="1"/>
    <col min="7939" max="7939" width="9.42578125" style="159" customWidth="1"/>
    <col min="7940" max="7940" width="10.28515625" style="159" bestFit="1" customWidth="1"/>
    <col min="7941" max="7941" width="14" style="159" bestFit="1" customWidth="1"/>
    <col min="7942" max="7942" width="8.5703125" style="159" customWidth="1"/>
    <col min="7943" max="7943" width="9.85546875" style="159" customWidth="1"/>
    <col min="7944" max="7944" width="10.28515625" style="159" customWidth="1"/>
    <col min="7945" max="7945" width="10.7109375" style="159" customWidth="1"/>
    <col min="7946" max="7946" width="9.140625" style="159"/>
    <col min="7947" max="7947" width="8.42578125" style="159" customWidth="1"/>
    <col min="7948" max="8191" width="9.140625" style="159"/>
    <col min="8192" max="8192" width="5.42578125" style="159" customWidth="1"/>
    <col min="8193" max="8193" width="14.85546875" style="159" customWidth="1"/>
    <col min="8194" max="8194" width="42.7109375" style="159" customWidth="1"/>
    <col min="8195" max="8195" width="9.42578125" style="159" customWidth="1"/>
    <col min="8196" max="8196" width="10.28515625" style="159" bestFit="1" customWidth="1"/>
    <col min="8197" max="8197" width="14" style="159" bestFit="1" customWidth="1"/>
    <col min="8198" max="8198" width="8.5703125" style="159" customWidth="1"/>
    <col min="8199" max="8199" width="9.85546875" style="159" customWidth="1"/>
    <col min="8200" max="8200" width="10.28515625" style="159" customWidth="1"/>
    <col min="8201" max="8201" width="10.7109375" style="159" customWidth="1"/>
    <col min="8202" max="8202" width="9.140625" style="159"/>
    <col min="8203" max="8203" width="8.42578125" style="159" customWidth="1"/>
    <col min="8204" max="8447" width="9.140625" style="159"/>
    <col min="8448" max="8448" width="5.42578125" style="159" customWidth="1"/>
    <col min="8449" max="8449" width="14.85546875" style="159" customWidth="1"/>
    <col min="8450" max="8450" width="42.7109375" style="159" customWidth="1"/>
    <col min="8451" max="8451" width="9.42578125" style="159" customWidth="1"/>
    <col min="8452" max="8452" width="10.28515625" style="159" bestFit="1" customWidth="1"/>
    <col min="8453" max="8453" width="14" style="159" bestFit="1" customWidth="1"/>
    <col min="8454" max="8454" width="8.5703125" style="159" customWidth="1"/>
    <col min="8455" max="8455" width="9.85546875" style="159" customWidth="1"/>
    <col min="8456" max="8456" width="10.28515625" style="159" customWidth="1"/>
    <col min="8457" max="8457" width="10.7109375" style="159" customWidth="1"/>
    <col min="8458" max="8458" width="9.140625" style="159"/>
    <col min="8459" max="8459" width="8.42578125" style="159" customWidth="1"/>
    <col min="8460" max="8703" width="9.140625" style="159"/>
    <col min="8704" max="8704" width="5.42578125" style="159" customWidth="1"/>
    <col min="8705" max="8705" width="14.85546875" style="159" customWidth="1"/>
    <col min="8706" max="8706" width="42.7109375" style="159" customWidth="1"/>
    <col min="8707" max="8707" width="9.42578125" style="159" customWidth="1"/>
    <col min="8708" max="8708" width="10.28515625" style="159" bestFit="1" customWidth="1"/>
    <col min="8709" max="8709" width="14" style="159" bestFit="1" customWidth="1"/>
    <col min="8710" max="8710" width="8.5703125" style="159" customWidth="1"/>
    <col min="8711" max="8711" width="9.85546875" style="159" customWidth="1"/>
    <col min="8712" max="8712" width="10.28515625" style="159" customWidth="1"/>
    <col min="8713" max="8713" width="10.7109375" style="159" customWidth="1"/>
    <col min="8714" max="8714" width="9.140625" style="159"/>
    <col min="8715" max="8715" width="8.42578125" style="159" customWidth="1"/>
    <col min="8716" max="8959" width="9.140625" style="159"/>
    <col min="8960" max="8960" width="5.42578125" style="159" customWidth="1"/>
    <col min="8961" max="8961" width="14.85546875" style="159" customWidth="1"/>
    <col min="8962" max="8962" width="42.7109375" style="159" customWidth="1"/>
    <col min="8963" max="8963" width="9.42578125" style="159" customWidth="1"/>
    <col min="8964" max="8964" width="10.28515625" style="159" bestFit="1" customWidth="1"/>
    <col min="8965" max="8965" width="14" style="159" bestFit="1" customWidth="1"/>
    <col min="8966" max="8966" width="8.5703125" style="159" customWidth="1"/>
    <col min="8967" max="8967" width="9.85546875" style="159" customWidth="1"/>
    <col min="8968" max="8968" width="10.28515625" style="159" customWidth="1"/>
    <col min="8969" max="8969" width="10.7109375" style="159" customWidth="1"/>
    <col min="8970" max="8970" width="9.140625" style="159"/>
    <col min="8971" max="8971" width="8.42578125" style="159" customWidth="1"/>
    <col min="8972" max="9215" width="9.140625" style="159"/>
    <col min="9216" max="9216" width="5.42578125" style="159" customWidth="1"/>
    <col min="9217" max="9217" width="14.85546875" style="159" customWidth="1"/>
    <col min="9218" max="9218" width="42.7109375" style="159" customWidth="1"/>
    <col min="9219" max="9219" width="9.42578125" style="159" customWidth="1"/>
    <col min="9220" max="9220" width="10.28515625" style="159" bestFit="1" customWidth="1"/>
    <col min="9221" max="9221" width="14" style="159" bestFit="1" customWidth="1"/>
    <col min="9222" max="9222" width="8.5703125" style="159" customWidth="1"/>
    <col min="9223" max="9223" width="9.85546875" style="159" customWidth="1"/>
    <col min="9224" max="9224" width="10.28515625" style="159" customWidth="1"/>
    <col min="9225" max="9225" width="10.7109375" style="159" customWidth="1"/>
    <col min="9226" max="9226" width="9.140625" style="159"/>
    <col min="9227" max="9227" width="8.42578125" style="159" customWidth="1"/>
    <col min="9228" max="9471" width="9.140625" style="159"/>
    <col min="9472" max="9472" width="5.42578125" style="159" customWidth="1"/>
    <col min="9473" max="9473" width="14.85546875" style="159" customWidth="1"/>
    <col min="9474" max="9474" width="42.7109375" style="159" customWidth="1"/>
    <col min="9475" max="9475" width="9.42578125" style="159" customWidth="1"/>
    <col min="9476" max="9476" width="10.28515625" style="159" bestFit="1" customWidth="1"/>
    <col min="9477" max="9477" width="14" style="159" bestFit="1" customWidth="1"/>
    <col min="9478" max="9478" width="8.5703125" style="159" customWidth="1"/>
    <col min="9479" max="9479" width="9.85546875" style="159" customWidth="1"/>
    <col min="9480" max="9480" width="10.28515625" style="159" customWidth="1"/>
    <col min="9481" max="9481" width="10.7109375" style="159" customWidth="1"/>
    <col min="9482" max="9482" width="9.140625" style="159"/>
    <col min="9483" max="9483" width="8.42578125" style="159" customWidth="1"/>
    <col min="9484" max="9727" width="9.140625" style="159"/>
    <col min="9728" max="9728" width="5.42578125" style="159" customWidth="1"/>
    <col min="9729" max="9729" width="14.85546875" style="159" customWidth="1"/>
    <col min="9730" max="9730" width="42.7109375" style="159" customWidth="1"/>
    <col min="9731" max="9731" width="9.42578125" style="159" customWidth="1"/>
    <col min="9732" max="9732" width="10.28515625" style="159" bestFit="1" customWidth="1"/>
    <col min="9733" max="9733" width="14" style="159" bestFit="1" customWidth="1"/>
    <col min="9734" max="9734" width="8.5703125" style="159" customWidth="1"/>
    <col min="9735" max="9735" width="9.85546875" style="159" customWidth="1"/>
    <col min="9736" max="9736" width="10.28515625" style="159" customWidth="1"/>
    <col min="9737" max="9737" width="10.7109375" style="159" customWidth="1"/>
    <col min="9738" max="9738" width="9.140625" style="159"/>
    <col min="9739" max="9739" width="8.42578125" style="159" customWidth="1"/>
    <col min="9740" max="9983" width="9.140625" style="159"/>
    <col min="9984" max="9984" width="5.42578125" style="159" customWidth="1"/>
    <col min="9985" max="9985" width="14.85546875" style="159" customWidth="1"/>
    <col min="9986" max="9986" width="42.7109375" style="159" customWidth="1"/>
    <col min="9987" max="9987" width="9.42578125" style="159" customWidth="1"/>
    <col min="9988" max="9988" width="10.28515625" style="159" bestFit="1" customWidth="1"/>
    <col min="9989" max="9989" width="14" style="159" bestFit="1" customWidth="1"/>
    <col min="9990" max="9990" width="8.5703125" style="159" customWidth="1"/>
    <col min="9991" max="9991" width="9.85546875" style="159" customWidth="1"/>
    <col min="9992" max="9992" width="10.28515625" style="159" customWidth="1"/>
    <col min="9993" max="9993" width="10.7109375" style="159" customWidth="1"/>
    <col min="9994" max="9994" width="9.140625" style="159"/>
    <col min="9995" max="9995" width="8.42578125" style="159" customWidth="1"/>
    <col min="9996" max="10239" width="9.140625" style="159"/>
    <col min="10240" max="10240" width="5.42578125" style="159" customWidth="1"/>
    <col min="10241" max="10241" width="14.85546875" style="159" customWidth="1"/>
    <col min="10242" max="10242" width="42.7109375" style="159" customWidth="1"/>
    <col min="10243" max="10243" width="9.42578125" style="159" customWidth="1"/>
    <col min="10244" max="10244" width="10.28515625" style="159" bestFit="1" customWidth="1"/>
    <col min="10245" max="10245" width="14" style="159" bestFit="1" customWidth="1"/>
    <col min="10246" max="10246" width="8.5703125" style="159" customWidth="1"/>
    <col min="10247" max="10247" width="9.85546875" style="159" customWidth="1"/>
    <col min="10248" max="10248" width="10.28515625" style="159" customWidth="1"/>
    <col min="10249" max="10249" width="10.7109375" style="159" customWidth="1"/>
    <col min="10250" max="10250" width="9.140625" style="159"/>
    <col min="10251" max="10251" width="8.42578125" style="159" customWidth="1"/>
    <col min="10252" max="10495" width="9.140625" style="159"/>
    <col min="10496" max="10496" width="5.42578125" style="159" customWidth="1"/>
    <col min="10497" max="10497" width="14.85546875" style="159" customWidth="1"/>
    <col min="10498" max="10498" width="42.7109375" style="159" customWidth="1"/>
    <col min="10499" max="10499" width="9.42578125" style="159" customWidth="1"/>
    <col min="10500" max="10500" width="10.28515625" style="159" bestFit="1" customWidth="1"/>
    <col min="10501" max="10501" width="14" style="159" bestFit="1" customWidth="1"/>
    <col min="10502" max="10502" width="8.5703125" style="159" customWidth="1"/>
    <col min="10503" max="10503" width="9.85546875" style="159" customWidth="1"/>
    <col min="10504" max="10504" width="10.28515625" style="159" customWidth="1"/>
    <col min="10505" max="10505" width="10.7109375" style="159" customWidth="1"/>
    <col min="10506" max="10506" width="9.140625" style="159"/>
    <col min="10507" max="10507" width="8.42578125" style="159" customWidth="1"/>
    <col min="10508" max="10751" width="9.140625" style="159"/>
    <col min="10752" max="10752" width="5.42578125" style="159" customWidth="1"/>
    <col min="10753" max="10753" width="14.85546875" style="159" customWidth="1"/>
    <col min="10754" max="10754" width="42.7109375" style="159" customWidth="1"/>
    <col min="10755" max="10755" width="9.42578125" style="159" customWidth="1"/>
    <col min="10756" max="10756" width="10.28515625" style="159" bestFit="1" customWidth="1"/>
    <col min="10757" max="10757" width="14" style="159" bestFit="1" customWidth="1"/>
    <col min="10758" max="10758" width="8.5703125" style="159" customWidth="1"/>
    <col min="10759" max="10759" width="9.85546875" style="159" customWidth="1"/>
    <col min="10760" max="10760" width="10.28515625" style="159" customWidth="1"/>
    <col min="10761" max="10761" width="10.7109375" style="159" customWidth="1"/>
    <col min="10762" max="10762" width="9.140625" style="159"/>
    <col min="10763" max="10763" width="8.42578125" style="159" customWidth="1"/>
    <col min="10764" max="11007" width="9.140625" style="159"/>
    <col min="11008" max="11008" width="5.42578125" style="159" customWidth="1"/>
    <col min="11009" max="11009" width="14.85546875" style="159" customWidth="1"/>
    <col min="11010" max="11010" width="42.7109375" style="159" customWidth="1"/>
    <col min="11011" max="11011" width="9.42578125" style="159" customWidth="1"/>
    <col min="11012" max="11012" width="10.28515625" style="159" bestFit="1" customWidth="1"/>
    <col min="11013" max="11013" width="14" style="159" bestFit="1" customWidth="1"/>
    <col min="11014" max="11014" width="8.5703125" style="159" customWidth="1"/>
    <col min="11015" max="11015" width="9.85546875" style="159" customWidth="1"/>
    <col min="11016" max="11016" width="10.28515625" style="159" customWidth="1"/>
    <col min="11017" max="11017" width="10.7109375" style="159" customWidth="1"/>
    <col min="11018" max="11018" width="9.140625" style="159"/>
    <col min="11019" max="11019" width="8.42578125" style="159" customWidth="1"/>
    <col min="11020" max="11263" width="9.140625" style="159"/>
    <col min="11264" max="11264" width="5.42578125" style="159" customWidth="1"/>
    <col min="11265" max="11265" width="14.85546875" style="159" customWidth="1"/>
    <col min="11266" max="11266" width="42.7109375" style="159" customWidth="1"/>
    <col min="11267" max="11267" width="9.42578125" style="159" customWidth="1"/>
    <col min="11268" max="11268" width="10.28515625" style="159" bestFit="1" customWidth="1"/>
    <col min="11269" max="11269" width="14" style="159" bestFit="1" customWidth="1"/>
    <col min="11270" max="11270" width="8.5703125" style="159" customWidth="1"/>
    <col min="11271" max="11271" width="9.85546875" style="159" customWidth="1"/>
    <col min="11272" max="11272" width="10.28515625" style="159" customWidth="1"/>
    <col min="11273" max="11273" width="10.7109375" style="159" customWidth="1"/>
    <col min="11274" max="11274" width="9.140625" style="159"/>
    <col min="11275" max="11275" width="8.42578125" style="159" customWidth="1"/>
    <col min="11276" max="11519" width="9.140625" style="159"/>
    <col min="11520" max="11520" width="5.42578125" style="159" customWidth="1"/>
    <col min="11521" max="11521" width="14.85546875" style="159" customWidth="1"/>
    <col min="11522" max="11522" width="42.7109375" style="159" customWidth="1"/>
    <col min="11523" max="11523" width="9.42578125" style="159" customWidth="1"/>
    <col min="11524" max="11524" width="10.28515625" style="159" bestFit="1" customWidth="1"/>
    <col min="11525" max="11525" width="14" style="159" bestFit="1" customWidth="1"/>
    <col min="11526" max="11526" width="8.5703125" style="159" customWidth="1"/>
    <col min="11527" max="11527" width="9.85546875" style="159" customWidth="1"/>
    <col min="11528" max="11528" width="10.28515625" style="159" customWidth="1"/>
    <col min="11529" max="11529" width="10.7109375" style="159" customWidth="1"/>
    <col min="11530" max="11530" width="9.140625" style="159"/>
    <col min="11531" max="11531" width="8.42578125" style="159" customWidth="1"/>
    <col min="11532" max="11775" width="9.140625" style="159"/>
    <col min="11776" max="11776" width="5.42578125" style="159" customWidth="1"/>
    <col min="11777" max="11777" width="14.85546875" style="159" customWidth="1"/>
    <col min="11778" max="11778" width="42.7109375" style="159" customWidth="1"/>
    <col min="11779" max="11779" width="9.42578125" style="159" customWidth="1"/>
    <col min="11780" max="11780" width="10.28515625" style="159" bestFit="1" customWidth="1"/>
    <col min="11781" max="11781" width="14" style="159" bestFit="1" customWidth="1"/>
    <col min="11782" max="11782" width="8.5703125" style="159" customWidth="1"/>
    <col min="11783" max="11783" width="9.85546875" style="159" customWidth="1"/>
    <col min="11784" max="11784" width="10.28515625" style="159" customWidth="1"/>
    <col min="11785" max="11785" width="10.7109375" style="159" customWidth="1"/>
    <col min="11786" max="11786" width="9.140625" style="159"/>
    <col min="11787" max="11787" width="8.42578125" style="159" customWidth="1"/>
    <col min="11788" max="12031" width="9.140625" style="159"/>
    <col min="12032" max="12032" width="5.42578125" style="159" customWidth="1"/>
    <col min="12033" max="12033" width="14.85546875" style="159" customWidth="1"/>
    <col min="12034" max="12034" width="42.7109375" style="159" customWidth="1"/>
    <col min="12035" max="12035" width="9.42578125" style="159" customWidth="1"/>
    <col min="12036" max="12036" width="10.28515625" style="159" bestFit="1" customWidth="1"/>
    <col min="12037" max="12037" width="14" style="159" bestFit="1" customWidth="1"/>
    <col min="12038" max="12038" width="8.5703125" style="159" customWidth="1"/>
    <col min="12039" max="12039" width="9.85546875" style="159" customWidth="1"/>
    <col min="12040" max="12040" width="10.28515625" style="159" customWidth="1"/>
    <col min="12041" max="12041" width="10.7109375" style="159" customWidth="1"/>
    <col min="12042" max="12042" width="9.140625" style="159"/>
    <col min="12043" max="12043" width="8.42578125" style="159" customWidth="1"/>
    <col min="12044" max="12287" width="9.140625" style="159"/>
    <col min="12288" max="12288" width="5.42578125" style="159" customWidth="1"/>
    <col min="12289" max="12289" width="14.85546875" style="159" customWidth="1"/>
    <col min="12290" max="12290" width="42.7109375" style="159" customWidth="1"/>
    <col min="12291" max="12291" width="9.42578125" style="159" customWidth="1"/>
    <col min="12292" max="12292" width="10.28515625" style="159" bestFit="1" customWidth="1"/>
    <col min="12293" max="12293" width="14" style="159" bestFit="1" customWidth="1"/>
    <col min="12294" max="12294" width="8.5703125" style="159" customWidth="1"/>
    <col min="12295" max="12295" width="9.85546875" style="159" customWidth="1"/>
    <col min="12296" max="12296" width="10.28515625" style="159" customWidth="1"/>
    <col min="12297" max="12297" width="10.7109375" style="159" customWidth="1"/>
    <col min="12298" max="12298" width="9.140625" style="159"/>
    <col min="12299" max="12299" width="8.42578125" style="159" customWidth="1"/>
    <col min="12300" max="12543" width="9.140625" style="159"/>
    <col min="12544" max="12544" width="5.42578125" style="159" customWidth="1"/>
    <col min="12545" max="12545" width="14.85546875" style="159" customWidth="1"/>
    <col min="12546" max="12546" width="42.7109375" style="159" customWidth="1"/>
    <col min="12547" max="12547" width="9.42578125" style="159" customWidth="1"/>
    <col min="12548" max="12548" width="10.28515625" style="159" bestFit="1" customWidth="1"/>
    <col min="12549" max="12549" width="14" style="159" bestFit="1" customWidth="1"/>
    <col min="12550" max="12550" width="8.5703125" style="159" customWidth="1"/>
    <col min="12551" max="12551" width="9.85546875" style="159" customWidth="1"/>
    <col min="12552" max="12552" width="10.28515625" style="159" customWidth="1"/>
    <col min="12553" max="12553" width="10.7109375" style="159" customWidth="1"/>
    <col min="12554" max="12554" width="9.140625" style="159"/>
    <col min="12555" max="12555" width="8.42578125" style="159" customWidth="1"/>
    <col min="12556" max="12799" width="9.140625" style="159"/>
    <col min="12800" max="12800" width="5.42578125" style="159" customWidth="1"/>
    <col min="12801" max="12801" width="14.85546875" style="159" customWidth="1"/>
    <col min="12802" max="12802" width="42.7109375" style="159" customWidth="1"/>
    <col min="12803" max="12803" width="9.42578125" style="159" customWidth="1"/>
    <col min="12804" max="12804" width="10.28515625" style="159" bestFit="1" customWidth="1"/>
    <col min="12805" max="12805" width="14" style="159" bestFit="1" customWidth="1"/>
    <col min="12806" max="12806" width="8.5703125" style="159" customWidth="1"/>
    <col min="12807" max="12807" width="9.85546875" style="159" customWidth="1"/>
    <col min="12808" max="12808" width="10.28515625" style="159" customWidth="1"/>
    <col min="12809" max="12809" width="10.7109375" style="159" customWidth="1"/>
    <col min="12810" max="12810" width="9.140625" style="159"/>
    <col min="12811" max="12811" width="8.42578125" style="159" customWidth="1"/>
    <col min="12812" max="13055" width="9.140625" style="159"/>
    <col min="13056" max="13056" width="5.42578125" style="159" customWidth="1"/>
    <col min="13057" max="13057" width="14.85546875" style="159" customWidth="1"/>
    <col min="13058" max="13058" width="42.7109375" style="159" customWidth="1"/>
    <col min="13059" max="13059" width="9.42578125" style="159" customWidth="1"/>
    <col min="13060" max="13060" width="10.28515625" style="159" bestFit="1" customWidth="1"/>
    <col min="13061" max="13061" width="14" style="159" bestFit="1" customWidth="1"/>
    <col min="13062" max="13062" width="8.5703125" style="159" customWidth="1"/>
    <col min="13063" max="13063" width="9.85546875" style="159" customWidth="1"/>
    <col min="13064" max="13064" width="10.28515625" style="159" customWidth="1"/>
    <col min="13065" max="13065" width="10.7109375" style="159" customWidth="1"/>
    <col min="13066" max="13066" width="9.140625" style="159"/>
    <col min="13067" max="13067" width="8.42578125" style="159" customWidth="1"/>
    <col min="13068" max="13311" width="9.140625" style="159"/>
    <col min="13312" max="13312" width="5.42578125" style="159" customWidth="1"/>
    <col min="13313" max="13313" width="14.85546875" style="159" customWidth="1"/>
    <col min="13314" max="13314" width="42.7109375" style="159" customWidth="1"/>
    <col min="13315" max="13315" width="9.42578125" style="159" customWidth="1"/>
    <col min="13316" max="13316" width="10.28515625" style="159" bestFit="1" customWidth="1"/>
    <col min="13317" max="13317" width="14" style="159" bestFit="1" customWidth="1"/>
    <col min="13318" max="13318" width="8.5703125" style="159" customWidth="1"/>
    <col min="13319" max="13319" width="9.85546875" style="159" customWidth="1"/>
    <col min="13320" max="13320" width="10.28515625" style="159" customWidth="1"/>
    <col min="13321" max="13321" width="10.7109375" style="159" customWidth="1"/>
    <col min="13322" max="13322" width="9.140625" style="159"/>
    <col min="13323" max="13323" width="8.42578125" style="159" customWidth="1"/>
    <col min="13324" max="13567" width="9.140625" style="159"/>
    <col min="13568" max="13568" width="5.42578125" style="159" customWidth="1"/>
    <col min="13569" max="13569" width="14.85546875" style="159" customWidth="1"/>
    <col min="13570" max="13570" width="42.7109375" style="159" customWidth="1"/>
    <col min="13571" max="13571" width="9.42578125" style="159" customWidth="1"/>
    <col min="13572" max="13572" width="10.28515625" style="159" bestFit="1" customWidth="1"/>
    <col min="13573" max="13573" width="14" style="159" bestFit="1" customWidth="1"/>
    <col min="13574" max="13574" width="8.5703125" style="159" customWidth="1"/>
    <col min="13575" max="13575" width="9.85546875" style="159" customWidth="1"/>
    <col min="13576" max="13576" width="10.28515625" style="159" customWidth="1"/>
    <col min="13577" max="13577" width="10.7109375" style="159" customWidth="1"/>
    <col min="13578" max="13578" width="9.140625" style="159"/>
    <col min="13579" max="13579" width="8.42578125" style="159" customWidth="1"/>
    <col min="13580" max="13823" width="9.140625" style="159"/>
    <col min="13824" max="13824" width="5.42578125" style="159" customWidth="1"/>
    <col min="13825" max="13825" width="14.85546875" style="159" customWidth="1"/>
    <col min="13826" max="13826" width="42.7109375" style="159" customWidth="1"/>
    <col min="13827" max="13827" width="9.42578125" style="159" customWidth="1"/>
    <col min="13828" max="13828" width="10.28515625" style="159" bestFit="1" customWidth="1"/>
    <col min="13829" max="13829" width="14" style="159" bestFit="1" customWidth="1"/>
    <col min="13830" max="13830" width="8.5703125" style="159" customWidth="1"/>
    <col min="13831" max="13831" width="9.85546875" style="159" customWidth="1"/>
    <col min="13832" max="13832" width="10.28515625" style="159" customWidth="1"/>
    <col min="13833" max="13833" width="10.7109375" style="159" customWidth="1"/>
    <col min="13834" max="13834" width="9.140625" style="159"/>
    <col min="13835" max="13835" width="8.42578125" style="159" customWidth="1"/>
    <col min="13836" max="14079" width="9.140625" style="159"/>
    <col min="14080" max="14080" width="5.42578125" style="159" customWidth="1"/>
    <col min="14081" max="14081" width="14.85546875" style="159" customWidth="1"/>
    <col min="14082" max="14082" width="42.7109375" style="159" customWidth="1"/>
    <col min="14083" max="14083" width="9.42578125" style="159" customWidth="1"/>
    <col min="14084" max="14084" width="10.28515625" style="159" bestFit="1" customWidth="1"/>
    <col min="14085" max="14085" width="14" style="159" bestFit="1" customWidth="1"/>
    <col min="14086" max="14086" width="8.5703125" style="159" customWidth="1"/>
    <col min="14087" max="14087" width="9.85546875" style="159" customWidth="1"/>
    <col min="14088" max="14088" width="10.28515625" style="159" customWidth="1"/>
    <col min="14089" max="14089" width="10.7109375" style="159" customWidth="1"/>
    <col min="14090" max="14090" width="9.140625" style="159"/>
    <col min="14091" max="14091" width="8.42578125" style="159" customWidth="1"/>
    <col min="14092" max="14335" width="9.140625" style="159"/>
    <col min="14336" max="14336" width="5.42578125" style="159" customWidth="1"/>
    <col min="14337" max="14337" width="14.85546875" style="159" customWidth="1"/>
    <col min="14338" max="14338" width="42.7109375" style="159" customWidth="1"/>
    <col min="14339" max="14339" width="9.42578125" style="159" customWidth="1"/>
    <col min="14340" max="14340" width="10.28515625" style="159" bestFit="1" customWidth="1"/>
    <col min="14341" max="14341" width="14" style="159" bestFit="1" customWidth="1"/>
    <col min="14342" max="14342" width="8.5703125" style="159" customWidth="1"/>
    <col min="14343" max="14343" width="9.85546875" style="159" customWidth="1"/>
    <col min="14344" max="14344" width="10.28515625" style="159" customWidth="1"/>
    <col min="14345" max="14345" width="10.7109375" style="159" customWidth="1"/>
    <col min="14346" max="14346" width="9.140625" style="159"/>
    <col min="14347" max="14347" width="8.42578125" style="159" customWidth="1"/>
    <col min="14348" max="14591" width="9.140625" style="159"/>
    <col min="14592" max="14592" width="5.42578125" style="159" customWidth="1"/>
    <col min="14593" max="14593" width="14.85546875" style="159" customWidth="1"/>
    <col min="14594" max="14594" width="42.7109375" style="159" customWidth="1"/>
    <col min="14595" max="14595" width="9.42578125" style="159" customWidth="1"/>
    <col min="14596" max="14596" width="10.28515625" style="159" bestFit="1" customWidth="1"/>
    <col min="14597" max="14597" width="14" style="159" bestFit="1" customWidth="1"/>
    <col min="14598" max="14598" width="8.5703125" style="159" customWidth="1"/>
    <col min="14599" max="14599" width="9.85546875" style="159" customWidth="1"/>
    <col min="14600" max="14600" width="10.28515625" style="159" customWidth="1"/>
    <col min="14601" max="14601" width="10.7109375" style="159" customWidth="1"/>
    <col min="14602" max="14602" width="9.140625" style="159"/>
    <col min="14603" max="14603" width="8.42578125" style="159" customWidth="1"/>
    <col min="14604" max="14847" width="9.140625" style="159"/>
    <col min="14848" max="14848" width="5.42578125" style="159" customWidth="1"/>
    <col min="14849" max="14849" width="14.85546875" style="159" customWidth="1"/>
    <col min="14850" max="14850" width="42.7109375" style="159" customWidth="1"/>
    <col min="14851" max="14851" width="9.42578125" style="159" customWidth="1"/>
    <col min="14852" max="14852" width="10.28515625" style="159" bestFit="1" customWidth="1"/>
    <col min="14853" max="14853" width="14" style="159" bestFit="1" customWidth="1"/>
    <col min="14854" max="14854" width="8.5703125" style="159" customWidth="1"/>
    <col min="14855" max="14855" width="9.85546875" style="159" customWidth="1"/>
    <col min="14856" max="14856" width="10.28515625" style="159" customWidth="1"/>
    <col min="14857" max="14857" width="10.7109375" style="159" customWidth="1"/>
    <col min="14858" max="14858" width="9.140625" style="159"/>
    <col min="14859" max="14859" width="8.42578125" style="159" customWidth="1"/>
    <col min="14860" max="15103" width="9.140625" style="159"/>
    <col min="15104" max="15104" width="5.42578125" style="159" customWidth="1"/>
    <col min="15105" max="15105" width="14.85546875" style="159" customWidth="1"/>
    <col min="15106" max="15106" width="42.7109375" style="159" customWidth="1"/>
    <col min="15107" max="15107" width="9.42578125" style="159" customWidth="1"/>
    <col min="15108" max="15108" width="10.28515625" style="159" bestFit="1" customWidth="1"/>
    <col min="15109" max="15109" width="14" style="159" bestFit="1" customWidth="1"/>
    <col min="15110" max="15110" width="8.5703125" style="159" customWidth="1"/>
    <col min="15111" max="15111" width="9.85546875" style="159" customWidth="1"/>
    <col min="15112" max="15112" width="10.28515625" style="159" customWidth="1"/>
    <col min="15113" max="15113" width="10.7109375" style="159" customWidth="1"/>
    <col min="15114" max="15114" width="9.140625" style="159"/>
    <col min="15115" max="15115" width="8.42578125" style="159" customWidth="1"/>
    <col min="15116" max="15359" width="9.140625" style="159"/>
    <col min="15360" max="15360" width="5.42578125" style="159" customWidth="1"/>
    <col min="15361" max="15361" width="14.85546875" style="159" customWidth="1"/>
    <col min="15362" max="15362" width="42.7109375" style="159" customWidth="1"/>
    <col min="15363" max="15363" width="9.42578125" style="159" customWidth="1"/>
    <col min="15364" max="15364" width="10.28515625" style="159" bestFit="1" customWidth="1"/>
    <col min="15365" max="15365" width="14" style="159" bestFit="1" customWidth="1"/>
    <col min="15366" max="15366" width="8.5703125" style="159" customWidth="1"/>
    <col min="15367" max="15367" width="9.85546875" style="159" customWidth="1"/>
    <col min="15368" max="15368" width="10.28515625" style="159" customWidth="1"/>
    <col min="15369" max="15369" width="10.7109375" style="159" customWidth="1"/>
    <col min="15370" max="15370" width="9.140625" style="159"/>
    <col min="15371" max="15371" width="8.42578125" style="159" customWidth="1"/>
    <col min="15372" max="15615" width="9.140625" style="159"/>
    <col min="15616" max="15616" width="5.42578125" style="159" customWidth="1"/>
    <col min="15617" max="15617" width="14.85546875" style="159" customWidth="1"/>
    <col min="15618" max="15618" width="42.7109375" style="159" customWidth="1"/>
    <col min="15619" max="15619" width="9.42578125" style="159" customWidth="1"/>
    <col min="15620" max="15620" width="10.28515625" style="159" bestFit="1" customWidth="1"/>
    <col min="15621" max="15621" width="14" style="159" bestFit="1" customWidth="1"/>
    <col min="15622" max="15622" width="8.5703125" style="159" customWidth="1"/>
    <col min="15623" max="15623" width="9.85546875" style="159" customWidth="1"/>
    <col min="15624" max="15624" width="10.28515625" style="159" customWidth="1"/>
    <col min="15625" max="15625" width="10.7109375" style="159" customWidth="1"/>
    <col min="15626" max="15626" width="9.140625" style="159"/>
    <col min="15627" max="15627" width="8.42578125" style="159" customWidth="1"/>
    <col min="15628" max="15871" width="9.140625" style="159"/>
    <col min="15872" max="15872" width="5.42578125" style="159" customWidth="1"/>
    <col min="15873" max="15873" width="14.85546875" style="159" customWidth="1"/>
    <col min="15874" max="15874" width="42.7109375" style="159" customWidth="1"/>
    <col min="15875" max="15875" width="9.42578125" style="159" customWidth="1"/>
    <col min="15876" max="15876" width="10.28515625" style="159" bestFit="1" customWidth="1"/>
    <col min="15877" max="15877" width="14" style="159" bestFit="1" customWidth="1"/>
    <col min="15878" max="15878" width="8.5703125" style="159" customWidth="1"/>
    <col min="15879" max="15879" width="9.85546875" style="159" customWidth="1"/>
    <col min="15880" max="15880" width="10.28515625" style="159" customWidth="1"/>
    <col min="15881" max="15881" width="10.7109375" style="159" customWidth="1"/>
    <col min="15882" max="15882" width="9.140625" style="159"/>
    <col min="15883" max="15883" width="8.42578125" style="159" customWidth="1"/>
    <col min="15884" max="16127" width="9.140625" style="159"/>
    <col min="16128" max="16128" width="5.42578125" style="159" customWidth="1"/>
    <col min="16129" max="16129" width="14.85546875" style="159" customWidth="1"/>
    <col min="16130" max="16130" width="42.7109375" style="159" customWidth="1"/>
    <col min="16131" max="16131" width="9.42578125" style="159" customWidth="1"/>
    <col min="16132" max="16132" width="10.28515625" style="159" bestFit="1" customWidth="1"/>
    <col min="16133" max="16133" width="14" style="159" bestFit="1" customWidth="1"/>
    <col min="16134" max="16134" width="8.5703125" style="159" customWidth="1"/>
    <col min="16135" max="16135" width="9.85546875" style="159" customWidth="1"/>
    <col min="16136" max="16136" width="10.28515625" style="159" customWidth="1"/>
    <col min="16137" max="16137" width="10.7109375" style="159" customWidth="1"/>
    <col min="16138" max="16138" width="9.140625" style="159"/>
    <col min="16139" max="16139" width="8.42578125" style="159" customWidth="1"/>
    <col min="16140" max="16384" width="9.140625" style="159"/>
  </cols>
  <sheetData>
    <row r="1" spans="1:11" ht="18" customHeight="1"/>
    <row r="2" spans="1:11" s="191" customFormat="1" ht="18" customHeight="1">
      <c r="B2" s="1693" t="s">
        <v>442</v>
      </c>
      <c r="C2" s="1693"/>
      <c r="D2" s="1693"/>
      <c r="E2" s="1693"/>
      <c r="F2" s="1693"/>
      <c r="G2" s="1693"/>
      <c r="H2" s="1693"/>
      <c r="I2" s="1693"/>
    </row>
    <row r="3" spans="1:11" s="191" customFormat="1" ht="15" customHeight="1">
      <c r="B3" s="203"/>
      <c r="D3" s="203"/>
      <c r="E3" s="203"/>
      <c r="F3" s="203"/>
      <c r="G3" s="203"/>
      <c r="H3" s="203"/>
      <c r="I3" s="203"/>
    </row>
    <row r="4" spans="1:11" s="191" customFormat="1" ht="15" customHeight="1">
      <c r="B4" s="1694"/>
      <c r="C4" s="1694"/>
      <c r="D4" s="927" t="s">
        <v>132</v>
      </c>
      <c r="E4" s="203"/>
      <c r="F4" s="203"/>
      <c r="G4" s="203"/>
      <c r="H4" s="529">
        <f>H19</f>
        <v>0</v>
      </c>
      <c r="I4" s="203"/>
    </row>
    <row r="5" spans="1:11" s="194" customFormat="1" ht="15" customHeight="1">
      <c r="A5" s="895"/>
      <c r="B5" s="905"/>
      <c r="C5" s="895"/>
      <c r="D5" s="928"/>
      <c r="E5" s="202"/>
      <c r="F5" s="905"/>
      <c r="G5" s="905"/>
      <c r="H5" s="929"/>
      <c r="I5" s="203"/>
    </row>
    <row r="6" spans="1:11" s="191" customFormat="1" ht="23.45" customHeight="1">
      <c r="A6" s="896"/>
      <c r="B6" s="906"/>
      <c r="C6" s="896"/>
      <c r="D6" s="1695" t="s">
        <v>124</v>
      </c>
      <c r="E6" s="1696"/>
      <c r="F6" s="1696"/>
      <c r="G6" s="1696"/>
      <c r="H6" s="1697"/>
      <c r="I6" s="930"/>
      <c r="J6" s="194"/>
      <c r="K6" s="194"/>
    </row>
    <row r="7" spans="1:11" s="191" customFormat="1" ht="67.5" customHeight="1">
      <c r="A7" s="799" t="s">
        <v>9</v>
      </c>
      <c r="B7" s="897" t="s">
        <v>133</v>
      </c>
      <c r="C7" s="201" t="s">
        <v>134</v>
      </c>
      <c r="D7" s="897" t="s">
        <v>126</v>
      </c>
      <c r="E7" s="201" t="s">
        <v>127</v>
      </c>
      <c r="F7" s="897" t="s">
        <v>135</v>
      </c>
      <c r="G7" s="898" t="s">
        <v>136</v>
      </c>
      <c r="H7" s="201" t="s">
        <v>14</v>
      </c>
      <c r="I7" s="201" t="s">
        <v>233</v>
      </c>
      <c r="J7" s="194"/>
      <c r="K7" s="194"/>
    </row>
    <row r="8" spans="1:11" s="903" customFormat="1" ht="15" customHeight="1">
      <c r="A8" s="899">
        <v>1</v>
      </c>
      <c r="B8" s="900">
        <v>2</v>
      </c>
      <c r="C8" s="899">
        <v>3</v>
      </c>
      <c r="D8" s="900">
        <v>4</v>
      </c>
      <c r="E8" s="899">
        <v>5</v>
      </c>
      <c r="F8" s="900">
        <v>6</v>
      </c>
      <c r="G8" s="899">
        <v>7</v>
      </c>
      <c r="H8" s="901">
        <v>8</v>
      </c>
      <c r="I8" s="899">
        <v>9</v>
      </c>
      <c r="J8" s="902"/>
      <c r="K8" s="902"/>
    </row>
    <row r="9" spans="1:11" s="191" customFormat="1" ht="15" customHeight="1">
      <c r="A9" s="192">
        <v>2</v>
      </c>
      <c r="B9" s="599" t="s">
        <v>443</v>
      </c>
      <c r="C9" s="598" t="s">
        <v>441</v>
      </c>
      <c r="D9" s="1331">
        <f>qvabuli!M41</f>
        <v>0</v>
      </c>
      <c r="E9" s="1332"/>
      <c r="F9" s="1331"/>
      <c r="G9" s="1333"/>
      <c r="H9" s="1333">
        <f t="shared" ref="H9:H18" si="0">D9+G9+F9+E9</f>
        <v>0</v>
      </c>
      <c r="I9" s="1334">
        <f>qvabuli!J35</f>
        <v>0</v>
      </c>
      <c r="J9" s="194"/>
      <c r="K9" s="194"/>
    </row>
    <row r="10" spans="1:11" s="191" customFormat="1" ht="13.5">
      <c r="A10" s="192">
        <v>3</v>
      </c>
      <c r="B10" s="599" t="s">
        <v>444</v>
      </c>
      <c r="C10" s="598" t="s">
        <v>307</v>
      </c>
      <c r="D10" s="1333">
        <f>'konstruqciuli nawili'!M155</f>
        <v>0</v>
      </c>
      <c r="E10" s="1333"/>
      <c r="F10" s="1333"/>
      <c r="G10" s="1335"/>
      <c r="H10" s="1333">
        <f t="shared" si="0"/>
        <v>0</v>
      </c>
      <c r="I10" s="1334">
        <f>'konstruqciuli nawili'!J147</f>
        <v>0</v>
      </c>
      <c r="J10" s="194"/>
      <c r="K10" s="194"/>
    </row>
    <row r="11" spans="1:11" s="191" customFormat="1" ht="27">
      <c r="A11" s="192">
        <v>4</v>
      </c>
      <c r="B11" s="599" t="s">
        <v>445</v>
      </c>
      <c r="C11" s="598" t="s">
        <v>446</v>
      </c>
      <c r="D11" s="1333">
        <f>'samsheneblo (2)'!M217</f>
        <v>0</v>
      </c>
      <c r="E11" s="1333"/>
      <c r="F11" s="1333"/>
      <c r="G11" s="1335"/>
      <c r="H11" s="1333">
        <f t="shared" si="0"/>
        <v>0</v>
      </c>
      <c r="I11" s="1334">
        <f>'samsheneblo (2)'!J209</f>
        <v>0</v>
      </c>
      <c r="J11" s="194"/>
      <c r="K11" s="194"/>
    </row>
    <row r="12" spans="1:11" s="191" customFormat="1" ht="13.5">
      <c r="A12" s="192">
        <v>5</v>
      </c>
      <c r="B12" s="599" t="s">
        <v>587</v>
      </c>
      <c r="C12" s="598" t="s">
        <v>489</v>
      </c>
      <c r="D12" s="1333">
        <f>'saparkinge adgili'!M47</f>
        <v>0</v>
      </c>
      <c r="E12" s="1333"/>
      <c r="F12" s="1333"/>
      <c r="G12" s="1335"/>
      <c r="H12" s="1333">
        <f t="shared" si="0"/>
        <v>0</v>
      </c>
      <c r="I12" s="1334">
        <f>'saparkinge adgili'!J39</f>
        <v>0</v>
      </c>
      <c r="J12" s="194"/>
      <c r="K12" s="194"/>
    </row>
    <row r="13" spans="1:11" s="191" customFormat="1" ht="13.5">
      <c r="A13" s="192">
        <v>6</v>
      </c>
      <c r="B13" s="599" t="s">
        <v>137</v>
      </c>
      <c r="C13" s="598" t="s">
        <v>521</v>
      </c>
      <c r="D13" s="1333">
        <f>'shida kanalizacia'!M67</f>
        <v>0</v>
      </c>
      <c r="E13" s="1333"/>
      <c r="F13" s="1333"/>
      <c r="G13" s="1335"/>
      <c r="H13" s="1333">
        <f t="shared" si="0"/>
        <v>0</v>
      </c>
      <c r="I13" s="1334">
        <f>'shida kanalizacia'!J59</f>
        <v>0</v>
      </c>
      <c r="J13" s="194"/>
      <c r="K13" s="194"/>
    </row>
    <row r="14" spans="1:11" s="191" customFormat="1" ht="13.5">
      <c r="A14" s="192">
        <v>7</v>
      </c>
      <c r="B14" s="599" t="s">
        <v>138</v>
      </c>
      <c r="C14" s="597" t="s">
        <v>106</v>
      </c>
      <c r="D14" s="1333">
        <f>'civi i wyali'!M108</f>
        <v>0</v>
      </c>
      <c r="E14" s="1333"/>
      <c r="F14" s="1333"/>
      <c r="G14" s="1335"/>
      <c r="H14" s="1333">
        <f t="shared" si="0"/>
        <v>0</v>
      </c>
      <c r="I14" s="1334">
        <f>'civi i wyali'!J100</f>
        <v>0</v>
      </c>
      <c r="J14" s="194"/>
      <c r="K14" s="194"/>
    </row>
    <row r="15" spans="1:11" s="191" customFormat="1" ht="13.5">
      <c r="A15" s="192">
        <v>8</v>
      </c>
      <c r="B15" s="599" t="s">
        <v>139</v>
      </c>
      <c r="C15" s="598" t="s">
        <v>571</v>
      </c>
      <c r="D15" s="1333"/>
      <c r="E15" s="1333">
        <f>'eleqtrooba s'!M330+'el.momarageba binebi'!M71</f>
        <v>0</v>
      </c>
      <c r="F15" s="1333"/>
      <c r="G15" s="1335"/>
      <c r="H15" s="1333">
        <f t="shared" si="0"/>
        <v>0</v>
      </c>
      <c r="I15" s="1334">
        <f>'eleqtrooba s'!J321+'eleqtrooba s'!J306+'el.momarageba binebi'!J63</f>
        <v>0</v>
      </c>
      <c r="J15" s="194"/>
      <c r="K15" s="194"/>
    </row>
    <row r="16" spans="1:11" s="203" customFormat="1" ht="13.5">
      <c r="A16" s="192">
        <v>9</v>
      </c>
      <c r="B16" s="599" t="s">
        <v>140</v>
      </c>
      <c r="C16" s="598" t="s">
        <v>808</v>
      </c>
      <c r="D16" s="1333"/>
      <c r="E16" s="1333"/>
      <c r="F16" s="1333">
        <f>'liftida gen'!M25</f>
        <v>0</v>
      </c>
      <c r="G16" s="1335"/>
      <c r="H16" s="1333">
        <f t="shared" si="0"/>
        <v>0</v>
      </c>
      <c r="I16" s="1334">
        <f>'liftida gen'!J16</f>
        <v>0</v>
      </c>
      <c r="J16" s="202"/>
      <c r="K16" s="202"/>
    </row>
    <row r="17" spans="1:11" s="203" customFormat="1" ht="13.5">
      <c r="A17" s="192">
        <v>10</v>
      </c>
      <c r="B17" s="599" t="s">
        <v>668</v>
      </c>
      <c r="C17" s="598" t="s">
        <v>638</v>
      </c>
      <c r="D17" s="1333"/>
      <c r="E17" s="1333">
        <f>H17</f>
        <v>0</v>
      </c>
      <c r="F17" s="1333"/>
      <c r="G17" s="1335"/>
      <c r="H17" s="1333">
        <f>ventilacia!M106</f>
        <v>0</v>
      </c>
      <c r="I17" s="1334">
        <f>ventilacia!J99</f>
        <v>0</v>
      </c>
      <c r="J17" s="202"/>
      <c r="K17" s="202"/>
    </row>
    <row r="18" spans="1:11" s="203" customFormat="1" ht="13.5">
      <c r="A18" s="192">
        <v>13</v>
      </c>
      <c r="B18" s="599" t="s">
        <v>141</v>
      </c>
      <c r="C18" s="598" t="s">
        <v>40</v>
      </c>
      <c r="D18" s="1333"/>
      <c r="E18" s="1333">
        <f>saxanzro!M44</f>
        <v>0</v>
      </c>
      <c r="F18" s="1333"/>
      <c r="G18" s="1335"/>
      <c r="H18" s="1333">
        <f t="shared" si="0"/>
        <v>0</v>
      </c>
      <c r="I18" s="1334">
        <f>saxanzro!J36</f>
        <v>0</v>
      </c>
      <c r="J18" s="202"/>
      <c r="K18" s="202"/>
    </row>
    <row r="19" spans="1:11" s="191" customFormat="1" ht="13.5">
      <c r="A19" s="192"/>
      <c r="B19" s="562"/>
      <c r="C19" s="195" t="s">
        <v>8</v>
      </c>
      <c r="D19" s="1336">
        <f t="shared" ref="D19:I19" si="1">SUM(D9:D18)</f>
        <v>0</v>
      </c>
      <c r="E19" s="1336">
        <f t="shared" si="1"/>
        <v>0</v>
      </c>
      <c r="F19" s="1336">
        <f t="shared" si="1"/>
        <v>0</v>
      </c>
      <c r="G19" s="1336">
        <f t="shared" si="1"/>
        <v>0</v>
      </c>
      <c r="H19" s="1336">
        <f t="shared" si="1"/>
        <v>0</v>
      </c>
      <c r="I19" s="1336">
        <f t="shared" si="1"/>
        <v>0</v>
      </c>
    </row>
    <row r="20" spans="1:11" s="191" customFormat="1" ht="13.5">
      <c r="B20" s="203"/>
      <c r="D20" s="203"/>
      <c r="E20" s="203"/>
      <c r="F20" s="203"/>
      <c r="G20" s="203"/>
      <c r="H20" s="203"/>
      <c r="I20" s="203"/>
    </row>
    <row r="21" spans="1:11" s="191" customFormat="1" ht="13.5">
      <c r="B21" s="203"/>
      <c r="D21" s="203"/>
      <c r="E21" s="203"/>
      <c r="F21" s="203"/>
      <c r="G21" s="203"/>
      <c r="H21" s="203"/>
      <c r="I21" s="203"/>
    </row>
    <row r="22" spans="1:11" s="191" customFormat="1" ht="13.5">
      <c r="B22" s="203"/>
      <c r="D22" s="203"/>
      <c r="E22" s="203"/>
      <c r="F22" s="203"/>
      <c r="G22" s="203"/>
      <c r="H22" s="203"/>
      <c r="I22" s="203"/>
    </row>
    <row r="23" spans="1:11" s="191" customFormat="1" ht="13.5">
      <c r="B23" s="203"/>
      <c r="D23" s="203"/>
      <c r="E23" s="203"/>
      <c r="F23" s="203"/>
      <c r="G23" s="203"/>
      <c r="H23" s="203"/>
      <c r="I23" s="203"/>
    </row>
    <row r="24" spans="1:11" s="191" customFormat="1" ht="13.5">
      <c r="B24" s="203"/>
      <c r="D24" s="203"/>
      <c r="E24" s="203"/>
      <c r="F24" s="203"/>
      <c r="G24" s="203"/>
      <c r="H24" s="203"/>
      <c r="I24" s="203"/>
    </row>
    <row r="25" spans="1:11" s="191" customFormat="1" ht="13.5">
      <c r="B25" s="203"/>
      <c r="D25" s="203"/>
      <c r="E25" s="203"/>
      <c r="F25" s="203"/>
      <c r="G25" s="203"/>
      <c r="H25" s="203"/>
      <c r="I25" s="203"/>
    </row>
    <row r="26" spans="1:11" s="191" customFormat="1" ht="13.5">
      <c r="B26" s="203"/>
      <c r="D26" s="203"/>
      <c r="E26" s="203"/>
      <c r="F26" s="203"/>
      <c r="G26" s="203"/>
      <c r="H26" s="203"/>
      <c r="I26" s="203"/>
    </row>
    <row r="27" spans="1:11" s="191" customFormat="1" ht="13.5">
      <c r="B27" s="203"/>
      <c r="D27" s="203"/>
      <c r="E27" s="203"/>
      <c r="F27" s="203"/>
      <c r="G27" s="203"/>
      <c r="H27" s="203"/>
      <c r="I27" s="203"/>
    </row>
    <row r="28" spans="1:11" s="191" customFormat="1" ht="13.5">
      <c r="B28" s="203"/>
      <c r="D28" s="203"/>
      <c r="E28" s="203"/>
      <c r="F28" s="203"/>
      <c r="G28" s="203"/>
      <c r="H28" s="203"/>
      <c r="I28" s="203"/>
    </row>
    <row r="29" spans="1:11" s="191" customFormat="1" ht="13.5">
      <c r="B29" s="203"/>
      <c r="D29" s="203"/>
      <c r="E29" s="203"/>
      <c r="F29" s="203"/>
      <c r="G29" s="203"/>
      <c r="H29" s="203"/>
      <c r="I29" s="203"/>
    </row>
    <row r="30" spans="1:11" s="191" customFormat="1" ht="13.5">
      <c r="B30" s="203"/>
      <c r="D30" s="203"/>
      <c r="E30" s="203"/>
      <c r="F30" s="203"/>
      <c r="G30" s="203"/>
      <c r="H30" s="203"/>
      <c r="I30" s="203"/>
    </row>
  </sheetData>
  <mergeCells count="3">
    <mergeCell ref="B2:I2"/>
    <mergeCell ref="B4:C4"/>
    <mergeCell ref="D6:H6"/>
  </mergeCells>
  <pageMargins left="0.25" right="0.25" top="0.75" bottom="0.75" header="0.3" footer="0.3"/>
  <pageSetup paperSize="9" scale="95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view="pageBreakPreview" topLeftCell="A24" zoomScale="130" zoomScaleNormal="100" zoomScaleSheetLayoutView="130" workbookViewId="0">
      <selection activeCell="C52" sqref="C52:C53"/>
    </sheetView>
  </sheetViews>
  <sheetFormatPr defaultRowHeight="15"/>
  <cols>
    <col min="1" max="1" width="4" customWidth="1"/>
    <col min="2" max="2" width="10" style="672" customWidth="1"/>
    <col min="3" max="3" width="47.5703125" customWidth="1"/>
    <col min="4" max="4" width="7.5703125" customWidth="1"/>
    <col min="5" max="5" width="8.5703125" customWidth="1"/>
    <col min="6" max="6" width="10.28515625" style="673" customWidth="1"/>
    <col min="7" max="7" width="9.85546875" customWidth="1"/>
    <col min="8" max="8" width="11" customWidth="1"/>
    <col min="9" max="9" width="9.85546875" customWidth="1"/>
    <col min="10" max="10" width="10.28515625" customWidth="1"/>
    <col min="11" max="11" width="10.140625" customWidth="1"/>
    <col min="12" max="12" width="11.5703125" customWidth="1"/>
    <col min="13" max="13" width="10.85546875" customWidth="1"/>
  </cols>
  <sheetData>
    <row r="1" spans="1:13" ht="23.25" customHeight="1">
      <c r="B1" s="674"/>
      <c r="C1" s="676" t="s">
        <v>239</v>
      </c>
      <c r="D1" s="675" t="s">
        <v>240</v>
      </c>
      <c r="E1" s="674"/>
      <c r="F1" s="674"/>
      <c r="G1" s="602"/>
      <c r="H1" s="602"/>
      <c r="J1" s="675"/>
      <c r="K1" s="602"/>
      <c r="L1" s="602"/>
      <c r="M1" s="602"/>
    </row>
    <row r="2" spans="1:13" ht="15" customHeight="1">
      <c r="B2" s="674"/>
      <c r="C2" s="676" t="s">
        <v>241</v>
      </c>
      <c r="D2" s="674"/>
      <c r="E2" s="674"/>
      <c r="F2" s="674"/>
      <c r="G2" s="674"/>
      <c r="H2" s="674"/>
      <c r="I2" s="674"/>
      <c r="J2" s="674"/>
      <c r="K2" s="674"/>
      <c r="L2" s="674"/>
      <c r="M2" s="674"/>
    </row>
    <row r="3" spans="1:13" ht="15.75" thickBot="1">
      <c r="A3" s="1698"/>
      <c r="B3" s="1698"/>
      <c r="C3" s="1698"/>
      <c r="D3" s="1522"/>
      <c r="E3" s="1522"/>
      <c r="F3" s="603"/>
      <c r="G3" s="677"/>
      <c r="H3" s="677"/>
      <c r="I3" s="1522"/>
      <c r="J3" s="1522"/>
      <c r="K3" s="677"/>
      <c r="L3" s="1698"/>
      <c r="M3" s="1698"/>
    </row>
    <row r="4" spans="1:13" ht="33.75" customHeight="1">
      <c r="A4" s="1702" t="s">
        <v>242</v>
      </c>
      <c r="B4" s="1704" t="s">
        <v>10</v>
      </c>
      <c r="C4" s="1706" t="s">
        <v>243</v>
      </c>
      <c r="D4" s="1706" t="s">
        <v>12</v>
      </c>
      <c r="E4" s="1708" t="s">
        <v>244</v>
      </c>
      <c r="F4" s="1709"/>
      <c r="G4" s="1699" t="s">
        <v>232</v>
      </c>
      <c r="H4" s="1699"/>
      <c r="I4" s="1699" t="s">
        <v>233</v>
      </c>
      <c r="J4" s="1699"/>
      <c r="K4" s="1699" t="s">
        <v>245</v>
      </c>
      <c r="L4" s="1699"/>
      <c r="M4" s="1700" t="s">
        <v>8</v>
      </c>
    </row>
    <row r="5" spans="1:13" ht="27">
      <c r="A5" s="1703"/>
      <c r="B5" s="1705"/>
      <c r="C5" s="1707"/>
      <c r="D5" s="1707"/>
      <c r="E5" s="1524" t="s">
        <v>246</v>
      </c>
      <c r="F5" s="604" t="s">
        <v>14</v>
      </c>
      <c r="G5" s="605" t="s">
        <v>247</v>
      </c>
      <c r="H5" s="604" t="s">
        <v>8</v>
      </c>
      <c r="I5" s="1523" t="s">
        <v>247</v>
      </c>
      <c r="J5" s="604" t="s">
        <v>8</v>
      </c>
      <c r="K5" s="605" t="s">
        <v>247</v>
      </c>
      <c r="L5" s="604" t="s">
        <v>8</v>
      </c>
      <c r="M5" s="1701"/>
    </row>
    <row r="6" spans="1:13">
      <c r="A6" s="606">
        <v>1</v>
      </c>
      <c r="B6" s="607">
        <v>2</v>
      </c>
      <c r="C6" s="608">
        <v>3</v>
      </c>
      <c r="D6" s="608">
        <v>4</v>
      </c>
      <c r="E6" s="608">
        <v>5</v>
      </c>
      <c r="F6" s="609">
        <v>6</v>
      </c>
      <c r="G6" s="608">
        <v>7</v>
      </c>
      <c r="H6" s="608">
        <v>8</v>
      </c>
      <c r="I6" s="609">
        <v>9</v>
      </c>
      <c r="J6" s="608">
        <v>10</v>
      </c>
      <c r="K6" s="608">
        <v>11</v>
      </c>
      <c r="L6" s="609">
        <v>12</v>
      </c>
      <c r="M6" s="608">
        <v>13</v>
      </c>
    </row>
    <row r="7" spans="1:13" ht="40.5">
      <c r="A7" s="610">
        <v>1</v>
      </c>
      <c r="B7" s="611" t="s">
        <v>248</v>
      </c>
      <c r="C7" s="612" t="s">
        <v>265</v>
      </c>
      <c r="D7" s="1524" t="s">
        <v>249</v>
      </c>
      <c r="E7" s="613"/>
      <c r="F7" s="614">
        <v>19.8</v>
      </c>
      <c r="G7" s="617"/>
      <c r="H7" s="618"/>
      <c r="I7" s="615"/>
      <c r="J7" s="616"/>
      <c r="K7" s="617"/>
      <c r="L7" s="618"/>
      <c r="M7" s="619"/>
    </row>
    <row r="8" spans="1:13">
      <c r="A8" s="620"/>
      <c r="B8" s="621"/>
      <c r="C8" s="622" t="s">
        <v>169</v>
      </c>
      <c r="D8" s="623" t="s">
        <v>32</v>
      </c>
      <c r="E8" s="624">
        <v>20</v>
      </c>
      <c r="F8" s="625">
        <f>E8*F7</f>
        <v>396</v>
      </c>
      <c r="G8" s="626"/>
      <c r="H8" s="618">
        <f>F8*G8</f>
        <v>0</v>
      </c>
      <c r="I8" s="617"/>
      <c r="J8" s="618">
        <f>I8*F8</f>
        <v>0</v>
      </c>
      <c r="K8" s="617"/>
      <c r="L8" s="618">
        <f>F8*K8</f>
        <v>0</v>
      </c>
      <c r="M8" s="619">
        <f>J8+H8+L8</f>
        <v>0</v>
      </c>
    </row>
    <row r="9" spans="1:13">
      <c r="A9" s="620"/>
      <c r="B9" s="621"/>
      <c r="C9" s="627" t="s">
        <v>250</v>
      </c>
      <c r="D9" s="623"/>
      <c r="E9" s="624" t="s">
        <v>251</v>
      </c>
      <c r="F9" s="625"/>
      <c r="G9" s="626"/>
      <c r="H9" s="618"/>
      <c r="I9" s="617"/>
      <c r="J9" s="618"/>
      <c r="K9" s="617"/>
      <c r="L9" s="618"/>
      <c r="M9" s="619"/>
    </row>
    <row r="10" spans="1:13" ht="15.75">
      <c r="A10" s="628"/>
      <c r="B10" s="629"/>
      <c r="C10" s="622" t="s">
        <v>252</v>
      </c>
      <c r="D10" s="626" t="s">
        <v>253</v>
      </c>
      <c r="E10" s="630">
        <v>44.8</v>
      </c>
      <c r="F10" s="618">
        <f>E10*F7</f>
        <v>887.04</v>
      </c>
      <c r="G10" s="617"/>
      <c r="H10" s="618">
        <f>F10*G10</f>
        <v>0</v>
      </c>
      <c r="I10" s="626"/>
      <c r="J10" s="618">
        <f>I10*F10</f>
        <v>0</v>
      </c>
      <c r="K10" s="617"/>
      <c r="L10" s="618">
        <f>F10*K10</f>
        <v>0</v>
      </c>
      <c r="M10" s="619">
        <f>J10+H10+L10</f>
        <v>0</v>
      </c>
    </row>
    <row r="11" spans="1:13">
      <c r="A11" s="628"/>
      <c r="B11" s="629"/>
      <c r="C11" s="622" t="s">
        <v>182</v>
      </c>
      <c r="D11" s="626" t="s">
        <v>0</v>
      </c>
      <c r="E11" s="630">
        <v>2.1</v>
      </c>
      <c r="F11" s="618">
        <f>E11*F7</f>
        <v>41.580000000000005</v>
      </c>
      <c r="G11" s="617"/>
      <c r="H11" s="618">
        <f>F11*G11</f>
        <v>0</v>
      </c>
      <c r="I11" s="626"/>
      <c r="J11" s="618">
        <f>I11*F11</f>
        <v>0</v>
      </c>
      <c r="K11" s="617"/>
      <c r="L11" s="618">
        <f>F11*K11</f>
        <v>0</v>
      </c>
      <c r="M11" s="619">
        <f>J11+H11+L11</f>
        <v>0</v>
      </c>
    </row>
    <row r="12" spans="1:13">
      <c r="A12" s="628"/>
      <c r="B12" s="629"/>
      <c r="C12" s="622" t="s">
        <v>255</v>
      </c>
      <c r="D12" s="626" t="s">
        <v>234</v>
      </c>
      <c r="E12" s="630">
        <v>0.05</v>
      </c>
      <c r="F12" s="618">
        <f>E12*F7</f>
        <v>0.9900000000000001</v>
      </c>
      <c r="G12" s="617"/>
      <c r="H12" s="618">
        <f>F12*G12</f>
        <v>0</v>
      </c>
      <c r="I12" s="626"/>
      <c r="J12" s="618">
        <f>I12*F12</f>
        <v>0</v>
      </c>
      <c r="K12" s="617"/>
      <c r="L12" s="618">
        <f>F12*K12</f>
        <v>0</v>
      </c>
      <c r="M12" s="619">
        <f>J12+H12+L12</f>
        <v>0</v>
      </c>
    </row>
    <row r="13" spans="1:13" ht="40.5">
      <c r="A13" s="610">
        <v>2</v>
      </c>
      <c r="B13" s="611" t="s">
        <v>256</v>
      </c>
      <c r="C13" s="632" t="s">
        <v>266</v>
      </c>
      <c r="D13" s="1524" t="s">
        <v>257</v>
      </c>
      <c r="E13" s="613"/>
      <c r="F13" s="631">
        <f>F7*10*0.1</f>
        <v>19.8</v>
      </c>
      <c r="G13" s="617"/>
      <c r="H13" s="618"/>
      <c r="I13" s="615"/>
      <c r="J13" s="618"/>
      <c r="K13" s="617"/>
      <c r="L13" s="618"/>
      <c r="M13" s="619"/>
    </row>
    <row r="14" spans="1:13">
      <c r="A14" s="620"/>
      <c r="B14" s="621"/>
      <c r="C14" s="622" t="s">
        <v>169</v>
      </c>
      <c r="D14" s="623" t="s">
        <v>32</v>
      </c>
      <c r="E14" s="624">
        <v>206</v>
      </c>
      <c r="F14" s="625">
        <f>E14*F13</f>
        <v>4078.8</v>
      </c>
      <c r="G14" s="626"/>
      <c r="H14" s="618">
        <f>F14*G14</f>
        <v>0</v>
      </c>
      <c r="I14" s="617"/>
      <c r="J14" s="618">
        <f>I14*F14</f>
        <v>0</v>
      </c>
      <c r="K14" s="617"/>
      <c r="L14" s="618">
        <f>F14*K14</f>
        <v>0</v>
      </c>
      <c r="M14" s="619">
        <f>J14+H14+L14</f>
        <v>0</v>
      </c>
    </row>
    <row r="15" spans="1:13" s="680" customFormat="1" ht="65.45" customHeight="1">
      <c r="A15" s="610">
        <v>3</v>
      </c>
      <c r="B15" s="728" t="s">
        <v>284</v>
      </c>
      <c r="C15" s="632" t="s">
        <v>289</v>
      </c>
      <c r="D15" s="1524" t="s">
        <v>249</v>
      </c>
      <c r="E15" s="613"/>
      <c r="F15" s="686">
        <f>1160/1000</f>
        <v>1.1599999999999999</v>
      </c>
      <c r="G15" s="633"/>
      <c r="H15" s="625"/>
      <c r="I15" s="687"/>
      <c r="J15" s="688"/>
      <c r="K15" s="633"/>
      <c r="L15" s="625"/>
      <c r="M15" s="678"/>
    </row>
    <row r="16" spans="1:13" s="680" customFormat="1">
      <c r="A16" s="689"/>
      <c r="B16" s="635"/>
      <c r="C16" s="690" t="s">
        <v>285</v>
      </c>
      <c r="D16" s="634" t="s">
        <v>91</v>
      </c>
      <c r="E16" s="635">
        <f>5.13+2.04*2+10.5*3</f>
        <v>40.71</v>
      </c>
      <c r="F16" s="625">
        <f>F15*E16</f>
        <v>47.223599999999998</v>
      </c>
      <c r="G16" s="633"/>
      <c r="H16" s="625">
        <f>F16*G16</f>
        <v>0</v>
      </c>
      <c r="I16" s="633"/>
      <c r="J16" s="625">
        <f>F16*I16</f>
        <v>0</v>
      </c>
      <c r="K16" s="633"/>
      <c r="L16" s="625">
        <f>F16*K16</f>
        <v>0</v>
      </c>
      <c r="M16" s="678">
        <f>J16+H16+L16</f>
        <v>0</v>
      </c>
    </row>
    <row r="17" spans="1:13" s="680" customFormat="1" ht="17.100000000000001" customHeight="1">
      <c r="A17" s="610"/>
      <c r="B17" s="728"/>
      <c r="C17" s="690" t="s">
        <v>286</v>
      </c>
      <c r="D17" s="634" t="s">
        <v>91</v>
      </c>
      <c r="E17" s="624">
        <f>1.85*3</f>
        <v>5.5500000000000007</v>
      </c>
      <c r="F17" s="625">
        <f>E17*F15</f>
        <v>6.4380000000000006</v>
      </c>
      <c r="G17" s="633"/>
      <c r="H17" s="625">
        <f>F17*G17</f>
        <v>0</v>
      </c>
      <c r="I17" s="633"/>
      <c r="J17" s="625">
        <f>I17*F17</f>
        <v>0</v>
      </c>
      <c r="K17" s="633"/>
      <c r="L17" s="625">
        <f>F17*K17</f>
        <v>0</v>
      </c>
      <c r="M17" s="678">
        <f>J17+H17+L17</f>
        <v>0</v>
      </c>
    </row>
    <row r="18" spans="1:13" s="680" customFormat="1" ht="17.100000000000001" customHeight="1">
      <c r="A18" s="610"/>
      <c r="B18" s="728"/>
      <c r="C18" s="690" t="s">
        <v>287</v>
      </c>
      <c r="D18" s="634" t="s">
        <v>91</v>
      </c>
      <c r="E18" s="624">
        <f>1.85*3</f>
        <v>5.5500000000000007</v>
      </c>
      <c r="F18" s="625">
        <f>E18*F15</f>
        <v>6.4380000000000006</v>
      </c>
      <c r="G18" s="633"/>
      <c r="H18" s="625">
        <f>F18*G18</f>
        <v>0</v>
      </c>
      <c r="I18" s="633"/>
      <c r="J18" s="625">
        <f>I18*F18</f>
        <v>0</v>
      </c>
      <c r="K18" s="633"/>
      <c r="L18" s="625">
        <f>F18*K18</f>
        <v>0</v>
      </c>
      <c r="M18" s="678">
        <f>J18+H18+L18</f>
        <v>0</v>
      </c>
    </row>
    <row r="19" spans="1:13" s="680" customFormat="1" ht="15.75" customHeight="1">
      <c r="A19" s="691"/>
      <c r="B19" s="726"/>
      <c r="C19" s="690" t="s">
        <v>290</v>
      </c>
      <c r="D19" s="635" t="s">
        <v>201</v>
      </c>
      <c r="E19" s="624">
        <v>1150</v>
      </c>
      <c r="F19" s="624">
        <f>F15*E19</f>
        <v>1334</v>
      </c>
      <c r="G19" s="633"/>
      <c r="H19" s="625">
        <f>F19*G19</f>
        <v>0</v>
      </c>
      <c r="I19" s="635"/>
      <c r="J19" s="625">
        <f>F19*I19</f>
        <v>0</v>
      </c>
      <c r="K19" s="633"/>
      <c r="L19" s="625">
        <f>F19*K19</f>
        <v>0</v>
      </c>
      <c r="M19" s="678">
        <f>J19+H19+L19</f>
        <v>0</v>
      </c>
    </row>
    <row r="20" spans="1:13" ht="63.75">
      <c r="A20" s="610">
        <v>4</v>
      </c>
      <c r="B20" s="728" t="s">
        <v>284</v>
      </c>
      <c r="C20" s="632" t="s">
        <v>291</v>
      </c>
      <c r="D20" s="1524" t="s">
        <v>238</v>
      </c>
      <c r="E20" s="613"/>
      <c r="F20" s="631">
        <v>1.98</v>
      </c>
      <c r="G20" s="633"/>
      <c r="H20" s="618"/>
      <c r="I20" s="633"/>
      <c r="J20" s="618"/>
      <c r="K20" s="617"/>
      <c r="L20" s="618"/>
      <c r="M20" s="619"/>
    </row>
    <row r="21" spans="1:13" s="680" customFormat="1" ht="15" customHeight="1">
      <c r="A21" s="689"/>
      <c r="B21" s="635"/>
      <c r="C21" s="690" t="s">
        <v>285</v>
      </c>
      <c r="D21" s="634" t="s">
        <v>91</v>
      </c>
      <c r="E21" s="635">
        <f>5.13+2.04*2+10.5*3</f>
        <v>40.71</v>
      </c>
      <c r="F21" s="625">
        <f>F20*E21</f>
        <v>80.605800000000002</v>
      </c>
      <c r="G21" s="633"/>
      <c r="H21" s="625">
        <f>F21*G21</f>
        <v>0</v>
      </c>
      <c r="I21" s="633"/>
      <c r="J21" s="625">
        <f>F21*I21</f>
        <v>0</v>
      </c>
      <c r="K21" s="633"/>
      <c r="L21" s="625">
        <f>F21*K21</f>
        <v>0</v>
      </c>
      <c r="M21" s="678">
        <f>J21+H21+L21</f>
        <v>0</v>
      </c>
    </row>
    <row r="22" spans="1:13" s="680" customFormat="1" ht="17.100000000000001" customHeight="1">
      <c r="A22" s="610"/>
      <c r="B22" s="728"/>
      <c r="C22" s="690" t="s">
        <v>286</v>
      </c>
      <c r="D22" s="634" t="s">
        <v>91</v>
      </c>
      <c r="E22" s="624">
        <f>1.85*3</f>
        <v>5.5500000000000007</v>
      </c>
      <c r="F22" s="625">
        <f>E22*F20</f>
        <v>10.989000000000001</v>
      </c>
      <c r="G22" s="633"/>
      <c r="H22" s="625">
        <f>F22*G22</f>
        <v>0</v>
      </c>
      <c r="I22" s="633"/>
      <c r="J22" s="625">
        <f>I22*F22</f>
        <v>0</v>
      </c>
      <c r="K22" s="633"/>
      <c r="L22" s="625">
        <f>F22*K22</f>
        <v>0</v>
      </c>
      <c r="M22" s="678">
        <f>J22+H22+L22</f>
        <v>0</v>
      </c>
    </row>
    <row r="23" spans="1:13" s="680" customFormat="1" ht="17.100000000000001" customHeight="1">
      <c r="A23" s="610"/>
      <c r="B23" s="728"/>
      <c r="C23" s="690" t="s">
        <v>287</v>
      </c>
      <c r="D23" s="634" t="s">
        <v>91</v>
      </c>
      <c r="E23" s="624">
        <f>1.85*3</f>
        <v>5.5500000000000007</v>
      </c>
      <c r="F23" s="625">
        <f>E23*F20</f>
        <v>10.989000000000001</v>
      </c>
      <c r="G23" s="633"/>
      <c r="H23" s="625">
        <f>F23*G23</f>
        <v>0</v>
      </c>
      <c r="I23" s="633"/>
      <c r="J23" s="625">
        <f>I23*F23</f>
        <v>0</v>
      </c>
      <c r="K23" s="633"/>
      <c r="L23" s="625">
        <f>F23*K23</f>
        <v>0</v>
      </c>
      <c r="M23" s="678">
        <f>J23+H23+L23</f>
        <v>0</v>
      </c>
    </row>
    <row r="24" spans="1:13" ht="15.75">
      <c r="A24" s="610">
        <v>5</v>
      </c>
      <c r="B24" s="611" t="s">
        <v>271</v>
      </c>
      <c r="C24" s="632" t="s">
        <v>268</v>
      </c>
      <c r="D24" s="1524" t="s">
        <v>272</v>
      </c>
      <c r="E24" s="613"/>
      <c r="F24" s="636">
        <f>(F7-F20)*100</f>
        <v>1782</v>
      </c>
      <c r="G24" s="617"/>
      <c r="H24" s="618"/>
      <c r="I24" s="615"/>
      <c r="J24" s="618"/>
      <c r="K24" s="617"/>
      <c r="L24" s="618"/>
      <c r="M24" s="619"/>
    </row>
    <row r="25" spans="1:13">
      <c r="A25" s="620"/>
      <c r="B25" s="621"/>
      <c r="C25" s="622" t="s">
        <v>31</v>
      </c>
      <c r="D25" s="623" t="s">
        <v>32</v>
      </c>
      <c r="E25" s="624">
        <v>0.87</v>
      </c>
      <c r="F25" s="625">
        <f>F24*E25</f>
        <v>1550.34</v>
      </c>
      <c r="G25" s="626"/>
      <c r="H25" s="618">
        <f>F25*G25</f>
        <v>0</v>
      </c>
      <c r="I25" s="617"/>
      <c r="J25" s="618">
        <f>F25*I25</f>
        <v>0</v>
      </c>
      <c r="K25" s="617"/>
      <c r="L25" s="618">
        <f>F25*K25</f>
        <v>0</v>
      </c>
      <c r="M25" s="619">
        <f>J25+H25+L25</f>
        <v>0</v>
      </c>
    </row>
    <row r="26" spans="1:13" ht="40.5">
      <c r="A26" s="610">
        <v>6</v>
      </c>
      <c r="B26" s="611" t="s">
        <v>269</v>
      </c>
      <c r="C26" s="632" t="s">
        <v>258</v>
      </c>
      <c r="D26" s="1524" t="s">
        <v>257</v>
      </c>
      <c r="E26" s="613"/>
      <c r="F26" s="636">
        <f>F20*10*0.1</f>
        <v>1.9800000000000002</v>
      </c>
      <c r="G26" s="617"/>
      <c r="H26" s="618"/>
      <c r="I26" s="615"/>
      <c r="J26" s="618"/>
      <c r="K26" s="617"/>
      <c r="L26" s="618"/>
      <c r="M26" s="619"/>
    </row>
    <row r="27" spans="1:13">
      <c r="A27" s="620"/>
      <c r="B27" s="621"/>
      <c r="C27" s="622" t="s">
        <v>169</v>
      </c>
      <c r="D27" s="623" t="s">
        <v>32</v>
      </c>
      <c r="E27" s="624">
        <v>121</v>
      </c>
      <c r="F27" s="625">
        <f>E27*F26</f>
        <v>239.58</v>
      </c>
      <c r="G27" s="626"/>
      <c r="H27" s="618">
        <f>F27*G27</f>
        <v>0</v>
      </c>
      <c r="I27" s="617"/>
      <c r="J27" s="618">
        <f>I27*F27</f>
        <v>0</v>
      </c>
      <c r="K27" s="617"/>
      <c r="L27" s="618">
        <f>F27*K27</f>
        <v>0</v>
      </c>
      <c r="M27" s="619">
        <f>J27+H27+L27</f>
        <v>0</v>
      </c>
    </row>
    <row r="28" spans="1:13" ht="40.5">
      <c r="A28" s="610">
        <v>7</v>
      </c>
      <c r="B28" s="611" t="s">
        <v>270</v>
      </c>
      <c r="C28" s="632" t="s">
        <v>267</v>
      </c>
      <c r="D28" s="1524" t="s">
        <v>118</v>
      </c>
      <c r="E28" s="613"/>
      <c r="F28" s="636">
        <f>(F7-F20)*1000*1.8</f>
        <v>32076</v>
      </c>
      <c r="G28" s="633"/>
      <c r="H28" s="618"/>
      <c r="I28" s="633"/>
      <c r="J28" s="618"/>
      <c r="K28" s="592"/>
      <c r="L28" s="625">
        <f>F28*K28</f>
        <v>0</v>
      </c>
      <c r="M28" s="678">
        <f>J28+H28+L28</f>
        <v>0</v>
      </c>
    </row>
    <row r="29" spans="1:13" ht="40.5" hidden="1">
      <c r="A29" s="610">
        <v>7</v>
      </c>
      <c r="B29" s="611" t="s">
        <v>259</v>
      </c>
      <c r="C29" s="632" t="s">
        <v>260</v>
      </c>
      <c r="D29" s="1524" t="s">
        <v>249</v>
      </c>
      <c r="E29" s="613"/>
      <c r="F29" s="637">
        <v>1.0540499999999999</v>
      </c>
      <c r="G29" s="617"/>
      <c r="H29" s="618"/>
      <c r="I29" s="615"/>
      <c r="J29" s="618"/>
      <c r="K29" s="617"/>
      <c r="L29" s="618"/>
      <c r="M29" s="619"/>
    </row>
    <row r="30" spans="1:13" hidden="1">
      <c r="A30" s="620"/>
      <c r="B30" s="621"/>
      <c r="C30" s="622" t="s">
        <v>169</v>
      </c>
      <c r="D30" s="623" t="s">
        <v>32</v>
      </c>
      <c r="E30" s="624">
        <v>3.23</v>
      </c>
      <c r="F30" s="625">
        <f>E30*F29</f>
        <v>3.4045814999999999</v>
      </c>
      <c r="G30" s="626"/>
      <c r="H30" s="618">
        <f>F30*G30</f>
        <v>0</v>
      </c>
      <c r="I30" s="617"/>
      <c r="J30" s="618">
        <f>I30*F30</f>
        <v>0</v>
      </c>
      <c r="K30" s="617"/>
      <c r="L30" s="618">
        <f>F30*K30</f>
        <v>0</v>
      </c>
      <c r="M30" s="619">
        <f>J30+H30+L30</f>
        <v>0</v>
      </c>
    </row>
    <row r="31" spans="1:13" hidden="1">
      <c r="A31" s="620"/>
      <c r="B31" s="621"/>
      <c r="C31" s="622" t="s">
        <v>250</v>
      </c>
      <c r="D31" s="623"/>
      <c r="E31" s="624" t="s">
        <v>251</v>
      </c>
      <c r="F31" s="625"/>
      <c r="G31" s="626"/>
      <c r="H31" s="618">
        <f>F31*G31</f>
        <v>0</v>
      </c>
      <c r="I31" s="617"/>
      <c r="J31" s="618">
        <f>I31*F31</f>
        <v>0</v>
      </c>
      <c r="K31" s="617"/>
      <c r="L31" s="618">
        <f>F31*K31</f>
        <v>0</v>
      </c>
      <c r="M31" s="619">
        <f>J31+H31+L31</f>
        <v>0</v>
      </c>
    </row>
    <row r="32" spans="1:13" hidden="1">
      <c r="A32" s="628"/>
      <c r="B32" s="629" t="s">
        <v>261</v>
      </c>
      <c r="C32" s="622" t="s">
        <v>262</v>
      </c>
      <c r="D32" s="626" t="s">
        <v>253</v>
      </c>
      <c r="E32" s="630">
        <v>3.62</v>
      </c>
      <c r="F32" s="618">
        <f>E32*F29</f>
        <v>3.815661</v>
      </c>
      <c r="G32" s="617"/>
      <c r="H32" s="618">
        <f>F32*G32</f>
        <v>0</v>
      </c>
      <c r="I32" s="626"/>
      <c r="J32" s="618">
        <f>I32*F32</f>
        <v>0</v>
      </c>
      <c r="K32" s="617"/>
      <c r="L32" s="618">
        <f>F32*K32</f>
        <v>0</v>
      </c>
      <c r="M32" s="619">
        <f>J32+H32+L32</f>
        <v>0</v>
      </c>
    </row>
    <row r="33" spans="1:14" hidden="1">
      <c r="A33" s="628"/>
      <c r="B33" s="629"/>
      <c r="C33" s="622" t="s">
        <v>182</v>
      </c>
      <c r="D33" s="626" t="s">
        <v>0</v>
      </c>
      <c r="E33" s="630">
        <v>0.18</v>
      </c>
      <c r="F33" s="618">
        <f>E33*F29</f>
        <v>0.18972899999999998</v>
      </c>
      <c r="G33" s="617"/>
      <c r="H33" s="618">
        <f>F33*G33</f>
        <v>0</v>
      </c>
      <c r="I33" s="626"/>
      <c r="J33" s="618">
        <f>I33*F33</f>
        <v>0</v>
      </c>
      <c r="K33" s="617"/>
      <c r="L33" s="618">
        <f>F33*K33</f>
        <v>0</v>
      </c>
      <c r="M33" s="619">
        <f>J33+H33+L33</f>
        <v>0</v>
      </c>
    </row>
    <row r="34" spans="1:14" hidden="1">
      <c r="A34" s="628"/>
      <c r="B34" s="629" t="s">
        <v>254</v>
      </c>
      <c r="C34" s="622" t="s">
        <v>255</v>
      </c>
      <c r="D34" s="626" t="s">
        <v>234</v>
      </c>
      <c r="E34" s="630">
        <v>0.04</v>
      </c>
      <c r="F34" s="618">
        <f>E34*F29</f>
        <v>4.2161999999999998E-2</v>
      </c>
      <c r="G34" s="617"/>
      <c r="H34" s="618">
        <f>F34*G34</f>
        <v>0</v>
      </c>
      <c r="I34" s="626"/>
      <c r="J34" s="618">
        <f>I34*F34</f>
        <v>0</v>
      </c>
      <c r="K34" s="617"/>
      <c r="L34" s="618">
        <f>F34*K34</f>
        <v>0</v>
      </c>
      <c r="M34" s="619">
        <f>J34+H34+L34</f>
        <v>0</v>
      </c>
    </row>
    <row r="35" spans="1:14">
      <c r="A35" s="638"/>
      <c r="B35" s="639"/>
      <c r="C35" s="640" t="s">
        <v>8</v>
      </c>
      <c r="D35" s="641"/>
      <c r="E35" s="641"/>
      <c r="F35" s="642"/>
      <c r="G35" s="643"/>
      <c r="H35" s="643">
        <f>SUM(H8:H34)</f>
        <v>0</v>
      </c>
      <c r="I35" s="641"/>
      <c r="J35" s="643">
        <f>SUM(J8:J34)</f>
        <v>0</v>
      </c>
      <c r="K35" s="643"/>
      <c r="L35" s="643">
        <f>SUM(L8:L34)</f>
        <v>0</v>
      </c>
      <c r="M35" s="644">
        <f>SUM(M8:M34)</f>
        <v>0</v>
      </c>
    </row>
    <row r="36" spans="1:14">
      <c r="A36" s="645"/>
      <c r="B36" s="621"/>
      <c r="C36" s="615" t="s">
        <v>92</v>
      </c>
      <c r="D36" s="646">
        <v>0.1</v>
      </c>
      <c r="E36" s="647"/>
      <c r="F36" s="648"/>
      <c r="G36" s="649"/>
      <c r="H36" s="649"/>
      <c r="I36" s="626"/>
      <c r="J36" s="649"/>
      <c r="K36" s="649"/>
      <c r="L36" s="649"/>
      <c r="M36" s="650">
        <f>M35*D36</f>
        <v>0</v>
      </c>
    </row>
    <row r="37" spans="1:14">
      <c r="A37" s="645"/>
      <c r="B37" s="621"/>
      <c r="C37" s="651" t="s">
        <v>8</v>
      </c>
      <c r="D37" s="652"/>
      <c r="E37" s="626"/>
      <c r="F37" s="618"/>
      <c r="G37" s="653"/>
      <c r="H37" s="653"/>
      <c r="I37" s="626"/>
      <c r="J37" s="653"/>
      <c r="K37" s="653"/>
      <c r="L37" s="653"/>
      <c r="M37" s="654">
        <f>M35+M36</f>
        <v>0</v>
      </c>
    </row>
    <row r="38" spans="1:14">
      <c r="A38" s="645"/>
      <c r="B38" s="621"/>
      <c r="C38" s="615" t="s">
        <v>263</v>
      </c>
      <c r="D38" s="646">
        <v>0.08</v>
      </c>
      <c r="E38" s="626"/>
      <c r="F38" s="618"/>
      <c r="G38" s="649"/>
      <c r="H38" s="649"/>
      <c r="I38" s="626"/>
      <c r="J38" s="649"/>
      <c r="K38" s="649"/>
      <c r="L38" s="649"/>
      <c r="M38" s="650">
        <f>M37*D38</f>
        <v>0</v>
      </c>
    </row>
    <row r="39" spans="1:14">
      <c r="A39" s="645"/>
      <c r="B39" s="621"/>
      <c r="C39" s="651" t="s">
        <v>8</v>
      </c>
      <c r="D39" s="652"/>
      <c r="E39" s="626"/>
      <c r="F39" s="618"/>
      <c r="G39" s="653"/>
      <c r="H39" s="653"/>
      <c r="I39" s="626"/>
      <c r="J39" s="653"/>
      <c r="K39" s="653"/>
      <c r="L39" s="653"/>
      <c r="M39" s="654">
        <f>M37+M38</f>
        <v>0</v>
      </c>
    </row>
    <row r="40" spans="1:14" ht="15.75" thickBot="1">
      <c r="A40" s="655"/>
      <c r="B40" s="656"/>
      <c r="C40" s="657" t="s">
        <v>264</v>
      </c>
      <c r="D40" s="658">
        <v>0</v>
      </c>
      <c r="E40" s="659"/>
      <c r="F40" s="660"/>
      <c r="G40" s="661"/>
      <c r="H40" s="661"/>
      <c r="I40" s="659"/>
      <c r="J40" s="661"/>
      <c r="K40" s="661"/>
      <c r="L40" s="661"/>
      <c r="M40" s="662">
        <f>M39*D40</f>
        <v>0</v>
      </c>
    </row>
    <row r="41" spans="1:14" ht="15.75" thickBot="1">
      <c r="A41" s="663"/>
      <c r="B41" s="664"/>
      <c r="C41" s="665" t="s">
        <v>8</v>
      </c>
      <c r="D41" s="666"/>
      <c r="E41" s="667"/>
      <c r="F41" s="668"/>
      <c r="G41" s="669"/>
      <c r="H41" s="669"/>
      <c r="I41" s="667"/>
      <c r="J41" s="669"/>
      <c r="K41" s="669"/>
      <c r="L41" s="669"/>
      <c r="M41" s="670">
        <f>M39+M40</f>
        <v>0</v>
      </c>
    </row>
    <row r="42" spans="1:14">
      <c r="A42" s="671"/>
      <c r="B42" s="671"/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</row>
    <row r="43" spans="1:14" ht="16.5">
      <c r="A43" s="671"/>
      <c r="B43" s="671"/>
      <c r="C43" s="159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</row>
    <row r="44" spans="1:14" ht="16.5">
      <c r="A44" s="671"/>
      <c r="B44" s="671"/>
      <c r="C44" s="159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</row>
  </sheetData>
  <mergeCells count="11">
    <mergeCell ref="A3:C3"/>
    <mergeCell ref="L3:M3"/>
    <mergeCell ref="G4:H4"/>
    <mergeCell ref="K4:L4"/>
    <mergeCell ref="M4:M5"/>
    <mergeCell ref="A4:A5"/>
    <mergeCell ref="B4:B5"/>
    <mergeCell ref="C4:C5"/>
    <mergeCell ref="D4:D5"/>
    <mergeCell ref="E4:F4"/>
    <mergeCell ref="I4:J4"/>
  </mergeCells>
  <pageMargins left="0.7" right="0.7" top="0.75" bottom="0.75" header="0.3" footer="0.3"/>
  <pageSetup scale="75" orientation="landscape" r:id="rId1"/>
  <headerFooter>
    <oddFooter>Page &amp;P of &amp;N</oddFoot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6"/>
  <sheetViews>
    <sheetView view="pageBreakPreview" topLeftCell="A139" zoomScaleNormal="96" zoomScaleSheetLayoutView="100" workbookViewId="0">
      <selection activeCell="K8" sqref="K8:K156"/>
    </sheetView>
  </sheetViews>
  <sheetFormatPr defaultColWidth="8.7109375" defaultRowHeight="15"/>
  <cols>
    <col min="1" max="1" width="4.5703125" style="680" customWidth="1"/>
    <col min="2" max="2" width="9.7109375" style="734" customWidth="1"/>
    <col min="3" max="3" width="34.140625" style="680" customWidth="1"/>
    <col min="4" max="4" width="9.5703125" style="680" customWidth="1"/>
    <col min="5" max="5" width="10.7109375" style="680" customWidth="1"/>
    <col min="6" max="6" width="11.140625" style="680" customWidth="1"/>
    <col min="7" max="7" width="9.5703125" style="680" customWidth="1"/>
    <col min="8" max="8" width="12.85546875" style="680" customWidth="1"/>
    <col min="9" max="9" width="9.5703125" style="680" customWidth="1"/>
    <col min="10" max="10" width="14" style="680" customWidth="1"/>
    <col min="11" max="11" width="15.42578125" style="680" customWidth="1"/>
    <col min="12" max="12" width="13.42578125" style="680" customWidth="1"/>
    <col min="13" max="13" width="18.140625" style="680" customWidth="1"/>
    <col min="14" max="16384" width="8.7109375" style="680"/>
  </cols>
  <sheetData>
    <row r="1" spans="1:13" ht="18" customHeight="1">
      <c r="A1" s="1710" t="s">
        <v>288</v>
      </c>
      <c r="B1" s="1710"/>
      <c r="C1" s="1710"/>
      <c r="D1" s="1710"/>
      <c r="E1" s="1710"/>
      <c r="F1" s="1710"/>
      <c r="G1" s="602"/>
      <c r="H1" s="602"/>
      <c r="I1" s="675"/>
      <c r="J1" s="602">
        <f>4.1*32.8*16.4</f>
        <v>2205.4719999999998</v>
      </c>
      <c r="K1" s="602">
        <f>32.8*16.4</f>
        <v>537.91999999999996</v>
      </c>
      <c r="L1" s="602">
        <f>363/K1</f>
        <v>0.67482153480071394</v>
      </c>
      <c r="M1" s="602"/>
    </row>
    <row r="2" spans="1:13" ht="18" customHeight="1">
      <c r="B2" s="674"/>
      <c r="D2" s="746" t="s">
        <v>307</v>
      </c>
      <c r="E2" s="674"/>
      <c r="F2" s="674"/>
      <c r="G2" s="674"/>
      <c r="H2" s="674"/>
      <c r="I2" s="674"/>
      <c r="J2" s="674"/>
      <c r="K2" s="674"/>
      <c r="L2" s="674"/>
      <c r="M2" s="674"/>
    </row>
    <row r="3" spans="1:13" ht="18" customHeight="1" thickBot="1">
      <c r="A3" s="1698"/>
      <c r="B3" s="1698"/>
      <c r="C3" s="1698"/>
      <c r="D3" s="1522"/>
      <c r="E3" s="1522"/>
      <c r="F3" s="603"/>
      <c r="G3" s="677"/>
      <c r="I3" s="1522"/>
      <c r="J3" s="1522"/>
      <c r="K3" s="677"/>
      <c r="L3" s="1522"/>
      <c r="M3" s="1522"/>
    </row>
    <row r="4" spans="1:13" ht="33.6" customHeight="1">
      <c r="A4" s="1702" t="s">
        <v>283</v>
      </c>
      <c r="B4" s="1713" t="s">
        <v>10</v>
      </c>
      <c r="C4" s="1706" t="s">
        <v>243</v>
      </c>
      <c r="D4" s="1706" t="s">
        <v>12</v>
      </c>
      <c r="E4" s="1708" t="s">
        <v>244</v>
      </c>
      <c r="F4" s="1709"/>
      <c r="G4" s="1711" t="s">
        <v>232</v>
      </c>
      <c r="H4" s="1712"/>
      <c r="I4" s="1699" t="s">
        <v>233</v>
      </c>
      <c r="J4" s="1699"/>
      <c r="K4" s="1711" t="s">
        <v>245</v>
      </c>
      <c r="L4" s="1712"/>
      <c r="M4" s="1700" t="s">
        <v>8</v>
      </c>
    </row>
    <row r="5" spans="1:13" ht="39.6" customHeight="1">
      <c r="A5" s="1703"/>
      <c r="B5" s="1714"/>
      <c r="C5" s="1707"/>
      <c r="D5" s="1707"/>
      <c r="E5" s="1524" t="s">
        <v>246</v>
      </c>
      <c r="F5" s="604" t="s">
        <v>14</v>
      </c>
      <c r="G5" s="605" t="s">
        <v>247</v>
      </c>
      <c r="H5" s="604" t="s">
        <v>8</v>
      </c>
      <c r="I5" s="1523" t="s">
        <v>247</v>
      </c>
      <c r="J5" s="604" t="s">
        <v>8</v>
      </c>
      <c r="K5" s="605" t="s">
        <v>247</v>
      </c>
      <c r="L5" s="604" t="s">
        <v>8</v>
      </c>
      <c r="M5" s="1701"/>
    </row>
    <row r="6" spans="1:13" s="723" customFormat="1" ht="12">
      <c r="A6" s="719">
        <v>1</v>
      </c>
      <c r="B6" s="724">
        <v>2</v>
      </c>
      <c r="C6" s="720">
        <v>3</v>
      </c>
      <c r="D6" s="720">
        <v>4</v>
      </c>
      <c r="E6" s="720">
        <v>5</v>
      </c>
      <c r="F6" s="721">
        <v>6</v>
      </c>
      <c r="G6" s="720">
        <v>9</v>
      </c>
      <c r="H6" s="720">
        <v>10</v>
      </c>
      <c r="I6" s="720">
        <v>7</v>
      </c>
      <c r="J6" s="720">
        <v>8</v>
      </c>
      <c r="K6" s="720">
        <v>11</v>
      </c>
      <c r="L6" s="720">
        <v>12</v>
      </c>
      <c r="M6" s="722">
        <v>13</v>
      </c>
    </row>
    <row r="7" spans="1:13" ht="18" customHeight="1">
      <c r="A7" s="681"/>
      <c r="B7" s="724"/>
      <c r="C7" s="685" t="s">
        <v>282</v>
      </c>
      <c r="D7" s="682"/>
      <c r="E7" s="682"/>
      <c r="F7" s="683"/>
      <c r="G7" s="682"/>
      <c r="H7" s="682"/>
      <c r="I7" s="682"/>
      <c r="J7" s="682"/>
      <c r="K7" s="682"/>
      <c r="L7" s="682"/>
      <c r="M7" s="684"/>
    </row>
    <row r="8" spans="1:13" ht="67.5" customHeight="1">
      <c r="A8" s="681">
        <v>3</v>
      </c>
      <c r="B8" s="728" t="s">
        <v>273</v>
      </c>
      <c r="C8" s="632" t="s">
        <v>296</v>
      </c>
      <c r="D8" s="1524" t="s">
        <v>274</v>
      </c>
      <c r="E8" s="613"/>
      <c r="F8" s="686">
        <f>153.5/100</f>
        <v>1.5349999999999999</v>
      </c>
      <c r="G8" s="633"/>
      <c r="H8" s="625"/>
      <c r="I8" s="687"/>
      <c r="J8" s="688"/>
      <c r="K8" s="633"/>
      <c r="L8" s="625"/>
      <c r="M8" s="678"/>
    </row>
    <row r="9" spans="1:13" ht="15.75" customHeight="1">
      <c r="A9" s="681"/>
      <c r="B9" s="725"/>
      <c r="C9" s="690" t="s">
        <v>169</v>
      </c>
      <c r="D9" s="634" t="s">
        <v>32</v>
      </c>
      <c r="E9" s="624">
        <v>137</v>
      </c>
      <c r="F9" s="625">
        <f>E9*F8</f>
        <v>210.29499999999999</v>
      </c>
      <c r="G9" s="633"/>
      <c r="H9" s="625"/>
      <c r="I9" s="633"/>
      <c r="J9" s="625">
        <f>I9*F9</f>
        <v>0</v>
      </c>
      <c r="K9" s="633"/>
      <c r="L9" s="625"/>
      <c r="M9" s="678">
        <f>J9+H9+L9</f>
        <v>0</v>
      </c>
    </row>
    <row r="10" spans="1:13" ht="15.75" customHeight="1">
      <c r="A10" s="681"/>
      <c r="B10" s="726"/>
      <c r="C10" s="692" t="s">
        <v>214</v>
      </c>
      <c r="D10" s="635" t="s">
        <v>0</v>
      </c>
      <c r="E10" s="624">
        <v>28.3</v>
      </c>
      <c r="F10" s="624">
        <f>E10*F8</f>
        <v>43.4405</v>
      </c>
      <c r="G10" s="633"/>
      <c r="H10" s="625"/>
      <c r="I10" s="635"/>
      <c r="J10" s="625"/>
      <c r="K10" s="633"/>
      <c r="L10" s="625">
        <f>F10*K10</f>
        <v>0</v>
      </c>
      <c r="M10" s="678">
        <f t="shared" ref="M10:M12" si="0">J10+H10+L10</f>
        <v>0</v>
      </c>
    </row>
    <row r="11" spans="1:13" ht="15.75" customHeight="1">
      <c r="A11" s="681"/>
      <c r="B11" s="727"/>
      <c r="C11" s="694" t="s">
        <v>275</v>
      </c>
      <c r="D11" s="693" t="s">
        <v>234</v>
      </c>
      <c r="E11" s="693">
        <v>102</v>
      </c>
      <c r="F11" s="695">
        <f>E11*F8</f>
        <v>156.57</v>
      </c>
      <c r="G11" s="633"/>
      <c r="H11" s="625">
        <f>F11*G11</f>
        <v>0</v>
      </c>
      <c r="I11" s="693"/>
      <c r="J11" s="625"/>
      <c r="K11" s="633"/>
      <c r="L11" s="625"/>
      <c r="M11" s="678">
        <f t="shared" si="0"/>
        <v>0</v>
      </c>
    </row>
    <row r="12" spans="1:13" ht="15.75" customHeight="1">
      <c r="A12" s="681"/>
      <c r="B12" s="727"/>
      <c r="C12" s="694" t="s">
        <v>170</v>
      </c>
      <c r="D12" s="693" t="s">
        <v>0</v>
      </c>
      <c r="E12" s="693">
        <v>62</v>
      </c>
      <c r="F12" s="695">
        <f>E12*F8</f>
        <v>95.17</v>
      </c>
      <c r="G12" s="633"/>
      <c r="H12" s="625">
        <f>F12*G12</f>
        <v>0</v>
      </c>
      <c r="I12" s="693"/>
      <c r="J12" s="625"/>
      <c r="K12" s="633"/>
      <c r="L12" s="625"/>
      <c r="M12" s="678">
        <f t="shared" si="0"/>
        <v>0</v>
      </c>
    </row>
    <row r="13" spans="1:13" ht="40.5" customHeight="1">
      <c r="A13" s="681">
        <v>3</v>
      </c>
      <c r="B13" s="728" t="s">
        <v>302</v>
      </c>
      <c r="C13" s="632" t="s">
        <v>301</v>
      </c>
      <c r="D13" s="1524" t="s">
        <v>292</v>
      </c>
      <c r="E13" s="613"/>
      <c r="F13" s="1665">
        <v>13.2</v>
      </c>
      <c r="G13" s="633"/>
      <c r="H13" s="625"/>
      <c r="I13" s="687"/>
      <c r="J13" s="688"/>
      <c r="K13" s="633"/>
      <c r="L13" s="625"/>
      <c r="M13" s="678"/>
    </row>
    <row r="14" spans="1:13" ht="15.75" customHeight="1">
      <c r="A14" s="681"/>
      <c r="B14" s="725"/>
      <c r="C14" s="690" t="s">
        <v>169</v>
      </c>
      <c r="D14" s="634" t="s">
        <v>32</v>
      </c>
      <c r="E14" s="624">
        <v>19.7</v>
      </c>
      <c r="F14" s="625">
        <f>E14*F13</f>
        <v>260.03999999999996</v>
      </c>
      <c r="G14" s="633"/>
      <c r="H14" s="625"/>
      <c r="I14" s="633"/>
      <c r="J14" s="625">
        <f>I14*F14</f>
        <v>0</v>
      </c>
      <c r="K14" s="633"/>
      <c r="L14" s="625"/>
      <c r="M14" s="678">
        <f t="shared" ref="M14:M19" si="1">J14+H14+L14</f>
        <v>0</v>
      </c>
    </row>
    <row r="15" spans="1:13" ht="15.75" customHeight="1">
      <c r="A15" s="681"/>
      <c r="B15" s="726"/>
      <c r="C15" s="692" t="s">
        <v>214</v>
      </c>
      <c r="D15" s="635" t="s">
        <v>0</v>
      </c>
      <c r="E15" s="624">
        <v>4.37</v>
      </c>
      <c r="F15" s="624">
        <f>E15*F13</f>
        <v>57.683999999999997</v>
      </c>
      <c r="G15" s="633"/>
      <c r="H15" s="625"/>
      <c r="I15" s="635"/>
      <c r="J15" s="625"/>
      <c r="K15" s="633"/>
      <c r="L15" s="625">
        <f>F15*K15</f>
        <v>0</v>
      </c>
      <c r="M15" s="678">
        <f t="shared" si="1"/>
        <v>0</v>
      </c>
    </row>
    <row r="16" spans="1:13" ht="15.75" customHeight="1">
      <c r="A16" s="681"/>
      <c r="B16" s="727"/>
      <c r="C16" s="694" t="s">
        <v>293</v>
      </c>
      <c r="D16" s="693" t="s">
        <v>234</v>
      </c>
      <c r="E16" s="693">
        <v>2.5</v>
      </c>
      <c r="F16" s="695">
        <f>E16*F13</f>
        <v>33</v>
      </c>
      <c r="G16" s="633"/>
      <c r="H16" s="625">
        <f t="shared" ref="H16:H19" si="2">F16*G16</f>
        <v>0</v>
      </c>
      <c r="I16" s="693"/>
      <c r="J16" s="625"/>
      <c r="K16" s="633"/>
      <c r="L16" s="625"/>
      <c r="M16" s="678">
        <f t="shared" si="1"/>
        <v>0</v>
      </c>
    </row>
    <row r="17" spans="1:13" ht="27">
      <c r="A17" s="681"/>
      <c r="B17" s="727"/>
      <c r="C17" s="694" t="s">
        <v>294</v>
      </c>
      <c r="D17" s="693" t="s">
        <v>235</v>
      </c>
      <c r="E17" s="693">
        <v>220</v>
      </c>
      <c r="F17" s="695">
        <f>E17*F13</f>
        <v>2904</v>
      </c>
      <c r="G17" s="633"/>
      <c r="H17" s="625">
        <f t="shared" si="2"/>
        <v>0</v>
      </c>
      <c r="I17" s="693"/>
      <c r="J17" s="625"/>
      <c r="K17" s="633"/>
      <c r="L17" s="625"/>
      <c r="M17" s="678">
        <f t="shared" si="1"/>
        <v>0</v>
      </c>
    </row>
    <row r="18" spans="1:13" ht="15.75" customHeight="1">
      <c r="A18" s="681"/>
      <c r="B18" s="727"/>
      <c r="C18" s="694" t="s">
        <v>295</v>
      </c>
      <c r="D18" s="693" t="s">
        <v>118</v>
      </c>
      <c r="E18" s="693">
        <v>0.42</v>
      </c>
      <c r="F18" s="695">
        <f>E18*F13</f>
        <v>5.5439999999999996</v>
      </c>
      <c r="G18" s="633"/>
      <c r="H18" s="625">
        <f t="shared" si="2"/>
        <v>0</v>
      </c>
      <c r="I18" s="693"/>
      <c r="J18" s="625"/>
      <c r="K18" s="633"/>
      <c r="L18" s="625"/>
      <c r="M18" s="678">
        <f t="shared" si="1"/>
        <v>0</v>
      </c>
    </row>
    <row r="19" spans="1:13" ht="15.75" customHeight="1">
      <c r="A19" s="681"/>
      <c r="B19" s="727"/>
      <c r="C19" s="694" t="s">
        <v>170</v>
      </c>
      <c r="D19" s="693" t="s">
        <v>0</v>
      </c>
      <c r="E19" s="693">
        <v>7.2</v>
      </c>
      <c r="F19" s="695">
        <f>E19*F13</f>
        <v>95.039999999999992</v>
      </c>
      <c r="G19" s="633"/>
      <c r="H19" s="625">
        <f t="shared" si="2"/>
        <v>0</v>
      </c>
      <c r="I19" s="693"/>
      <c r="J19" s="625"/>
      <c r="K19" s="633"/>
      <c r="L19" s="625"/>
      <c r="M19" s="678">
        <f t="shared" si="1"/>
        <v>0</v>
      </c>
    </row>
    <row r="20" spans="1:13" ht="43.5" customHeight="1">
      <c r="A20" s="610">
        <v>4</v>
      </c>
      <c r="B20" s="729" t="s">
        <v>300</v>
      </c>
      <c r="C20" s="632" t="s">
        <v>297</v>
      </c>
      <c r="D20" s="1524" t="s">
        <v>274</v>
      </c>
      <c r="E20" s="613"/>
      <c r="F20" s="614">
        <f>1625/100</f>
        <v>16.25</v>
      </c>
      <c r="G20" s="633"/>
      <c r="H20" s="625"/>
      <c r="I20" s="687"/>
      <c r="J20" s="688"/>
      <c r="K20" s="633"/>
      <c r="L20" s="625"/>
      <c r="M20" s="678"/>
    </row>
    <row r="21" spans="1:13" ht="15.75" customHeight="1">
      <c r="A21" s="689"/>
      <c r="B21" s="725"/>
      <c r="C21" s="690" t="s">
        <v>169</v>
      </c>
      <c r="D21" s="634" t="s">
        <v>32</v>
      </c>
      <c r="E21" s="624">
        <v>242</v>
      </c>
      <c r="F21" s="625">
        <f>E21*F20</f>
        <v>3932.5</v>
      </c>
      <c r="G21" s="633"/>
      <c r="H21" s="625"/>
      <c r="I21" s="633"/>
      <c r="J21" s="625">
        <f>I21*F21</f>
        <v>0</v>
      </c>
      <c r="K21" s="633"/>
      <c r="L21" s="625"/>
      <c r="M21" s="678">
        <f t="shared" ref="M21:M27" si="3">J21+H21+L21</f>
        <v>0</v>
      </c>
    </row>
    <row r="22" spans="1:13" ht="15.75" customHeight="1">
      <c r="A22" s="691"/>
      <c r="B22" s="726"/>
      <c r="C22" s="690" t="s">
        <v>214</v>
      </c>
      <c r="D22" s="635" t="s">
        <v>0</v>
      </c>
      <c r="E22" s="624">
        <v>108</v>
      </c>
      <c r="F22" s="624">
        <f>E22*F20</f>
        <v>1755</v>
      </c>
      <c r="G22" s="633"/>
      <c r="H22" s="625"/>
      <c r="I22" s="635"/>
      <c r="J22" s="625"/>
      <c r="K22" s="633"/>
      <c r="L22" s="625">
        <f>F22*K22</f>
        <v>0</v>
      </c>
      <c r="M22" s="678">
        <f t="shared" si="3"/>
        <v>0</v>
      </c>
    </row>
    <row r="23" spans="1:13" ht="15.75" customHeight="1">
      <c r="A23" s="681"/>
      <c r="B23" s="727"/>
      <c r="C23" s="694" t="s">
        <v>298</v>
      </c>
      <c r="D23" s="693" t="s">
        <v>234</v>
      </c>
      <c r="E23" s="693">
        <v>101.5</v>
      </c>
      <c r="F23" s="695">
        <f>E23*F20</f>
        <v>1649.375</v>
      </c>
      <c r="G23" s="633"/>
      <c r="H23" s="625">
        <f t="shared" ref="H23:H27" si="4">F23*G23</f>
        <v>0</v>
      </c>
      <c r="I23" s="693"/>
      <c r="J23" s="625"/>
      <c r="K23" s="633"/>
      <c r="L23" s="625"/>
      <c r="M23" s="678">
        <f t="shared" si="3"/>
        <v>0</v>
      </c>
    </row>
    <row r="24" spans="1:13" ht="15.75" customHeight="1">
      <c r="A24" s="681"/>
      <c r="B24" s="727"/>
      <c r="C24" s="622" t="s">
        <v>448</v>
      </c>
      <c r="D24" s="693" t="s">
        <v>118</v>
      </c>
      <c r="E24" s="624" t="s">
        <v>83</v>
      </c>
      <c r="F24" s="695">
        <v>176.255</v>
      </c>
      <c r="G24" s="633"/>
      <c r="H24" s="625">
        <f t="shared" si="4"/>
        <v>0</v>
      </c>
      <c r="I24" s="693"/>
      <c r="J24" s="625"/>
      <c r="K24" s="633"/>
      <c r="L24" s="625"/>
      <c r="M24" s="678">
        <f t="shared" si="3"/>
        <v>0</v>
      </c>
    </row>
    <row r="25" spans="1:13" ht="15.75" customHeight="1">
      <c r="A25" s="681"/>
      <c r="B25" s="727" t="s">
        <v>799</v>
      </c>
      <c r="C25" s="622" t="s">
        <v>299</v>
      </c>
      <c r="D25" s="693" t="s">
        <v>235</v>
      </c>
      <c r="E25" s="693">
        <v>14</v>
      </c>
      <c r="F25" s="695">
        <f>E25*F20</f>
        <v>227.5</v>
      </c>
      <c r="G25" s="633"/>
      <c r="H25" s="625">
        <f t="shared" si="4"/>
        <v>0</v>
      </c>
      <c r="I25" s="693"/>
      <c r="J25" s="625"/>
      <c r="K25" s="633"/>
      <c r="L25" s="625"/>
      <c r="M25" s="678">
        <f t="shared" si="3"/>
        <v>0</v>
      </c>
    </row>
    <row r="26" spans="1:13" ht="15.75" customHeight="1">
      <c r="A26" s="681"/>
      <c r="B26" s="727" t="s">
        <v>799</v>
      </c>
      <c r="C26" s="622" t="s">
        <v>276</v>
      </c>
      <c r="D26" s="693" t="s">
        <v>234</v>
      </c>
      <c r="E26" s="693">
        <v>0.17</v>
      </c>
      <c r="F26" s="695">
        <f>E26*F20</f>
        <v>2.7625000000000002</v>
      </c>
      <c r="G26" s="633"/>
      <c r="H26" s="625">
        <f t="shared" si="4"/>
        <v>0</v>
      </c>
      <c r="I26" s="693"/>
      <c r="J26" s="625"/>
      <c r="K26" s="633"/>
      <c r="L26" s="625"/>
      <c r="M26" s="678">
        <f t="shared" si="3"/>
        <v>0</v>
      </c>
    </row>
    <row r="27" spans="1:13" ht="15.75" customHeight="1">
      <c r="A27" s="681"/>
      <c r="B27" s="727"/>
      <c r="C27" s="622" t="s">
        <v>277</v>
      </c>
      <c r="D27" s="693" t="s">
        <v>0</v>
      </c>
      <c r="E27" s="693">
        <v>22</v>
      </c>
      <c r="F27" s="695">
        <f>E27*F20</f>
        <v>357.5</v>
      </c>
      <c r="G27" s="633"/>
      <c r="H27" s="625">
        <f t="shared" si="4"/>
        <v>0</v>
      </c>
      <c r="I27" s="693"/>
      <c r="J27" s="625"/>
      <c r="K27" s="633"/>
      <c r="L27" s="625"/>
      <c r="M27" s="678">
        <f t="shared" si="3"/>
        <v>0</v>
      </c>
    </row>
    <row r="28" spans="1:13" ht="28.5" customHeight="1">
      <c r="A28" s="610">
        <v>3</v>
      </c>
      <c r="B28" s="729" t="s">
        <v>200</v>
      </c>
      <c r="C28" s="627" t="s">
        <v>212</v>
      </c>
      <c r="D28" s="1524" t="s">
        <v>201</v>
      </c>
      <c r="E28" s="613"/>
      <c r="F28" s="614">
        <f>3*1.2</f>
        <v>3.5999999999999996</v>
      </c>
      <c r="G28" s="633"/>
      <c r="H28" s="625"/>
      <c r="I28" s="687"/>
      <c r="J28" s="688"/>
      <c r="K28" s="633"/>
      <c r="L28" s="625"/>
      <c r="M28" s="678"/>
    </row>
    <row r="29" spans="1:13" s="735" customFormat="1">
      <c r="A29" s="689"/>
      <c r="B29" s="725"/>
      <c r="C29" s="622" t="s">
        <v>31</v>
      </c>
      <c r="D29" s="634" t="s">
        <v>32</v>
      </c>
      <c r="E29" s="624">
        <v>1.37</v>
      </c>
      <c r="F29" s="625">
        <f>F28*E29</f>
        <v>4.9319999999999995</v>
      </c>
      <c r="G29" s="633"/>
      <c r="H29" s="625"/>
      <c r="I29" s="633"/>
      <c r="J29" s="625">
        <f>I29*F29</f>
        <v>0</v>
      </c>
      <c r="K29" s="633"/>
      <c r="L29" s="625"/>
      <c r="M29" s="678">
        <f t="shared" ref="M29:M32" si="5">J29+H29+L29</f>
        <v>0</v>
      </c>
    </row>
    <row r="30" spans="1:13" s="735" customFormat="1">
      <c r="A30" s="691"/>
      <c r="B30" s="726"/>
      <c r="C30" s="622" t="s">
        <v>33</v>
      </c>
      <c r="D30" s="635" t="s">
        <v>0</v>
      </c>
      <c r="E30" s="624">
        <v>0.28299999999999997</v>
      </c>
      <c r="F30" s="624">
        <f>F28*E30</f>
        <v>1.0187999999999997</v>
      </c>
      <c r="G30" s="633"/>
      <c r="H30" s="625"/>
      <c r="I30" s="635"/>
      <c r="J30" s="625"/>
      <c r="K30" s="633"/>
      <c r="L30" s="625">
        <f>F30*K30</f>
        <v>0</v>
      </c>
      <c r="M30" s="678">
        <f t="shared" si="5"/>
        <v>0</v>
      </c>
    </row>
    <row r="31" spans="1:13" s="735" customFormat="1" ht="15.75">
      <c r="A31" s="681"/>
      <c r="B31" s="727"/>
      <c r="C31" s="622" t="s">
        <v>204</v>
      </c>
      <c r="D31" s="693" t="s">
        <v>201</v>
      </c>
      <c r="E31" s="693">
        <v>1.02</v>
      </c>
      <c r="F31" s="695">
        <f>F28*E31</f>
        <v>3.6719999999999997</v>
      </c>
      <c r="G31" s="633"/>
      <c r="H31" s="625">
        <f t="shared" ref="H31:H32" si="6">F31*G31</f>
        <v>0</v>
      </c>
      <c r="I31" s="693"/>
      <c r="J31" s="625"/>
      <c r="K31" s="633"/>
      <c r="L31" s="625"/>
      <c r="M31" s="678">
        <f t="shared" si="5"/>
        <v>0</v>
      </c>
    </row>
    <row r="32" spans="1:13" s="735" customFormat="1">
      <c r="A32" s="681"/>
      <c r="B32" s="727"/>
      <c r="C32" s="622" t="s">
        <v>202</v>
      </c>
      <c r="D32" s="693" t="s">
        <v>0</v>
      </c>
      <c r="E32" s="693">
        <v>0.62</v>
      </c>
      <c r="F32" s="695">
        <f>F28*E32</f>
        <v>2.2319999999999998</v>
      </c>
      <c r="G32" s="633"/>
      <c r="H32" s="625">
        <f t="shared" si="6"/>
        <v>0</v>
      </c>
      <c r="I32" s="693"/>
      <c r="J32" s="625"/>
      <c r="K32" s="633"/>
      <c r="L32" s="625"/>
      <c r="M32" s="678">
        <f t="shared" si="5"/>
        <v>0</v>
      </c>
    </row>
    <row r="33" spans="1:15" s="735" customFormat="1" ht="27">
      <c r="A33" s="681">
        <v>4</v>
      </c>
      <c r="B33" s="727" t="s">
        <v>205</v>
      </c>
      <c r="C33" s="627" t="s">
        <v>213</v>
      </c>
      <c r="D33" s="685" t="s">
        <v>201</v>
      </c>
      <c r="E33" s="685"/>
      <c r="F33" s="1583">
        <f>3*47</f>
        <v>141</v>
      </c>
      <c r="G33" s="633"/>
      <c r="H33" s="625"/>
      <c r="I33" s="693"/>
      <c r="J33" s="625"/>
      <c r="K33" s="633"/>
      <c r="L33" s="625"/>
      <c r="M33" s="678"/>
    </row>
    <row r="34" spans="1:15" s="735" customFormat="1">
      <c r="A34" s="681"/>
      <c r="B34" s="727"/>
      <c r="C34" s="622" t="s">
        <v>31</v>
      </c>
      <c r="D34" s="693" t="s">
        <v>32</v>
      </c>
      <c r="E34" s="693">
        <v>1.87</v>
      </c>
      <c r="F34" s="695">
        <f>F33*E34</f>
        <v>263.67</v>
      </c>
      <c r="G34" s="633"/>
      <c r="H34" s="625"/>
      <c r="I34" s="693"/>
      <c r="J34" s="625">
        <f>I34*F34</f>
        <v>0</v>
      </c>
      <c r="K34" s="633"/>
      <c r="L34" s="625"/>
      <c r="M34" s="678">
        <f t="shared" ref="M34:M40" si="7">J34+H34+L34</f>
        <v>0</v>
      </c>
    </row>
    <row r="35" spans="1:15" s="735" customFormat="1">
      <c r="A35" s="681"/>
      <c r="B35" s="727"/>
      <c r="C35" s="622" t="s">
        <v>33</v>
      </c>
      <c r="D35" s="693" t="s">
        <v>0</v>
      </c>
      <c r="E35" s="693">
        <v>0.77</v>
      </c>
      <c r="F35" s="695">
        <f>F33*E35</f>
        <v>108.57000000000001</v>
      </c>
      <c r="G35" s="633"/>
      <c r="H35" s="625"/>
      <c r="I35" s="693"/>
      <c r="J35" s="625"/>
      <c r="K35" s="633"/>
      <c r="L35" s="625">
        <f>F35*K35</f>
        <v>0</v>
      </c>
      <c r="M35" s="678">
        <f t="shared" si="7"/>
        <v>0</v>
      </c>
    </row>
    <row r="36" spans="1:15" s="735" customFormat="1">
      <c r="A36" s="610"/>
      <c r="B36" s="729"/>
      <c r="C36" s="622" t="s">
        <v>298</v>
      </c>
      <c r="D36" s="753" t="s">
        <v>201</v>
      </c>
      <c r="E36" s="758">
        <v>1.0149999999999999</v>
      </c>
      <c r="F36" s="1584">
        <f>F33*E36</f>
        <v>143.11499999999998</v>
      </c>
      <c r="G36" s="757"/>
      <c r="H36" s="625">
        <f t="shared" ref="H36:H40" si="8">F36*G36</f>
        <v>0</v>
      </c>
      <c r="I36" s="687"/>
      <c r="J36" s="688"/>
      <c r="K36" s="633"/>
      <c r="L36" s="625"/>
      <c r="M36" s="678">
        <f t="shared" si="7"/>
        <v>0</v>
      </c>
    </row>
    <row r="37" spans="1:15" s="735" customFormat="1">
      <c r="A37" s="689"/>
      <c r="B37" s="727" t="s">
        <v>799</v>
      </c>
      <c r="C37" s="622" t="s">
        <v>206</v>
      </c>
      <c r="D37" s="634" t="s">
        <v>201</v>
      </c>
      <c r="E37" s="624">
        <v>7.6200000000000004E-2</v>
      </c>
      <c r="F37" s="625">
        <f>F33*E37</f>
        <v>10.744200000000001</v>
      </c>
      <c r="G37" s="633"/>
      <c r="H37" s="625">
        <f t="shared" si="8"/>
        <v>0</v>
      </c>
      <c r="I37" s="633"/>
      <c r="J37" s="625"/>
      <c r="K37" s="633"/>
      <c r="L37" s="625"/>
      <c r="M37" s="678">
        <f t="shared" si="7"/>
        <v>0</v>
      </c>
    </row>
    <row r="38" spans="1:15" s="735" customFormat="1" ht="15.75">
      <c r="A38" s="691"/>
      <c r="B38" s="726"/>
      <c r="C38" s="931" t="s">
        <v>447</v>
      </c>
      <c r="D38" s="693" t="s">
        <v>118</v>
      </c>
      <c r="E38" s="624" t="s">
        <v>83</v>
      </c>
      <c r="F38" s="624">
        <v>0.16331000000000001</v>
      </c>
      <c r="G38" s="633"/>
      <c r="H38" s="625">
        <f t="shared" si="8"/>
        <v>0</v>
      </c>
      <c r="I38" s="635"/>
      <c r="J38" s="625"/>
      <c r="K38" s="633"/>
      <c r="L38" s="625"/>
      <c r="M38" s="678">
        <f t="shared" si="7"/>
        <v>0</v>
      </c>
    </row>
    <row r="39" spans="1:15" customFormat="1" ht="15.75" customHeight="1">
      <c r="A39" s="681"/>
      <c r="B39" s="727"/>
      <c r="C39" s="931" t="s">
        <v>448</v>
      </c>
      <c r="D39" s="693" t="s">
        <v>118</v>
      </c>
      <c r="E39" s="693" t="s">
        <v>83</v>
      </c>
      <c r="F39" s="695">
        <v>19.052320000000002</v>
      </c>
      <c r="G39" s="633"/>
      <c r="H39" s="625">
        <f t="shared" si="8"/>
        <v>0</v>
      </c>
      <c r="I39" s="693"/>
      <c r="J39" s="625"/>
      <c r="K39" s="633"/>
      <c r="L39" s="625"/>
      <c r="M39" s="678">
        <f t="shared" si="7"/>
        <v>0</v>
      </c>
    </row>
    <row r="40" spans="1:15" s="735" customFormat="1">
      <c r="A40" s="681"/>
      <c r="B40" s="727"/>
      <c r="C40" s="694" t="s">
        <v>202</v>
      </c>
      <c r="D40" s="693" t="s">
        <v>0</v>
      </c>
      <c r="E40" s="693">
        <v>7.0000000000000007E-2</v>
      </c>
      <c r="F40" s="695">
        <f>F33*E40</f>
        <v>9.870000000000001</v>
      </c>
      <c r="G40" s="633"/>
      <c r="H40" s="625">
        <f t="shared" si="8"/>
        <v>0</v>
      </c>
      <c r="I40" s="693"/>
      <c r="J40" s="625"/>
      <c r="K40" s="633"/>
      <c r="L40" s="625"/>
      <c r="M40" s="678">
        <f t="shared" si="7"/>
        <v>0</v>
      </c>
    </row>
    <row r="41" spans="1:15" ht="18" customHeight="1">
      <c r="A41" s="681"/>
      <c r="B41" s="724"/>
      <c r="C41" s="685" t="s">
        <v>308</v>
      </c>
      <c r="D41" s="682"/>
      <c r="E41" s="682"/>
      <c r="F41" s="683"/>
      <c r="G41" s="682"/>
      <c r="H41" s="682"/>
      <c r="I41" s="682"/>
      <c r="J41" s="682"/>
      <c r="K41" s="682"/>
      <c r="L41" s="682"/>
      <c r="M41" s="684"/>
    </row>
    <row r="42" spans="1:15" customFormat="1" ht="54">
      <c r="A42" s="610">
        <v>5</v>
      </c>
      <c r="B42" s="729" t="s">
        <v>312</v>
      </c>
      <c r="C42" s="632" t="s">
        <v>306</v>
      </c>
      <c r="D42" s="1524" t="s">
        <v>257</v>
      </c>
      <c r="E42" s="613"/>
      <c r="F42" s="614">
        <f>(853.77+79)/100</f>
        <v>9.3277000000000001</v>
      </c>
      <c r="G42" s="617"/>
      <c r="H42" s="618"/>
      <c r="I42" s="615"/>
      <c r="J42" s="616"/>
      <c r="K42" s="617"/>
      <c r="L42" s="618"/>
      <c r="M42" s="619"/>
    </row>
    <row r="43" spans="1:15" customFormat="1">
      <c r="A43" s="689"/>
      <c r="B43" s="621"/>
      <c r="C43" s="690" t="s">
        <v>169</v>
      </c>
      <c r="D43" s="634" t="s">
        <v>32</v>
      </c>
      <c r="E43" s="624">
        <v>1330</v>
      </c>
      <c r="F43" s="625">
        <f>E43*F42</f>
        <v>12405.841</v>
      </c>
      <c r="G43" s="633"/>
      <c r="H43" s="625"/>
      <c r="I43" s="633"/>
      <c r="J43" s="625">
        <f>I43*F43</f>
        <v>0</v>
      </c>
      <c r="K43" s="633"/>
      <c r="L43" s="625"/>
      <c r="M43" s="678">
        <f t="shared" ref="M43:M53" si="9">J43+H43+L43</f>
        <v>0</v>
      </c>
    </row>
    <row r="44" spans="1:15" customFormat="1">
      <c r="A44" s="691"/>
      <c r="B44" s="622"/>
      <c r="C44" s="622" t="s">
        <v>33</v>
      </c>
      <c r="D44" s="626" t="s">
        <v>0</v>
      </c>
      <c r="E44" s="630">
        <v>336</v>
      </c>
      <c r="F44" s="618">
        <f>E44*F42</f>
        <v>3134.1071999999999</v>
      </c>
      <c r="G44" s="633"/>
      <c r="H44" s="625"/>
      <c r="I44" s="635"/>
      <c r="J44" s="625"/>
      <c r="K44" s="633"/>
      <c r="L44" s="625">
        <f>F44*K44</f>
        <v>0</v>
      </c>
      <c r="M44" s="678">
        <f t="shared" si="9"/>
        <v>0</v>
      </c>
    </row>
    <row r="45" spans="1:15" customFormat="1" ht="15.75">
      <c r="A45" s="691"/>
      <c r="B45" s="622"/>
      <c r="C45" s="931" t="s">
        <v>447</v>
      </c>
      <c r="D45" s="693" t="s">
        <v>118</v>
      </c>
      <c r="E45" s="693" t="s">
        <v>83</v>
      </c>
      <c r="F45" s="738">
        <v>39.146000000000001</v>
      </c>
      <c r="G45" s="633"/>
      <c r="H45" s="625">
        <f t="shared" ref="H45:H53" si="10">F45*G45</f>
        <v>0</v>
      </c>
      <c r="I45" s="693"/>
      <c r="J45" s="625"/>
      <c r="K45" s="633"/>
      <c r="L45" s="625"/>
      <c r="M45" s="678">
        <f t="shared" si="9"/>
        <v>0</v>
      </c>
    </row>
    <row r="46" spans="1:15" customFormat="1" ht="15.75">
      <c r="A46" s="691"/>
      <c r="B46" s="622"/>
      <c r="C46" s="931" t="s">
        <v>448</v>
      </c>
      <c r="D46" s="693" t="s">
        <v>118</v>
      </c>
      <c r="E46" s="693" t="s">
        <v>83</v>
      </c>
      <c r="F46" s="1535">
        <f>202.57-F45</f>
        <v>163.42399999999998</v>
      </c>
      <c r="G46" s="633"/>
      <c r="H46" s="625">
        <f t="shared" si="10"/>
        <v>0</v>
      </c>
      <c r="I46" s="693"/>
      <c r="J46" s="625"/>
      <c r="K46" s="633"/>
      <c r="L46" s="625"/>
      <c r="M46" s="678">
        <f t="shared" si="9"/>
        <v>0</v>
      </c>
    </row>
    <row r="47" spans="1:15" s="735" customFormat="1" ht="15.75">
      <c r="A47" s="689"/>
      <c r="B47" s="621"/>
      <c r="C47" s="694" t="s">
        <v>298</v>
      </c>
      <c r="D47" s="736" t="s">
        <v>303</v>
      </c>
      <c r="E47" s="624">
        <v>101.5</v>
      </c>
      <c r="F47" s="625">
        <f>0.79*E47</f>
        <v>80.185000000000002</v>
      </c>
      <c r="G47" s="633"/>
      <c r="H47" s="625">
        <f t="shared" si="10"/>
        <v>0</v>
      </c>
      <c r="I47" s="693"/>
      <c r="J47" s="625"/>
      <c r="K47" s="633"/>
      <c r="L47" s="625"/>
      <c r="M47" s="678">
        <f t="shared" si="9"/>
        <v>0</v>
      </c>
    </row>
    <row r="48" spans="1:15" customFormat="1" ht="15.75">
      <c r="A48" s="689"/>
      <c r="B48" s="621"/>
      <c r="C48" s="694" t="s">
        <v>278</v>
      </c>
      <c r="D48" s="736" t="s">
        <v>303</v>
      </c>
      <c r="E48" s="624">
        <v>101.5</v>
      </c>
      <c r="F48" s="625">
        <f>853.17/100*E48</f>
        <v>865.96754999999985</v>
      </c>
      <c r="G48" s="633"/>
      <c r="H48" s="625">
        <f t="shared" si="10"/>
        <v>0</v>
      </c>
      <c r="I48" s="693"/>
      <c r="J48" s="625"/>
      <c r="K48" s="633"/>
      <c r="L48" s="625"/>
      <c r="M48" s="678">
        <f t="shared" si="9"/>
        <v>0</v>
      </c>
      <c r="O48" s="762"/>
    </row>
    <row r="49" spans="1:16" customFormat="1">
      <c r="A49" s="689"/>
      <c r="B49" s="727" t="s">
        <v>799</v>
      </c>
      <c r="C49" s="622" t="s">
        <v>279</v>
      </c>
      <c r="D49" s="736" t="s">
        <v>235</v>
      </c>
      <c r="E49" s="624">
        <v>242</v>
      </c>
      <c r="F49" s="625">
        <f>E49*F42</f>
        <v>2257.3034000000002</v>
      </c>
      <c r="G49" s="633"/>
      <c r="H49" s="625">
        <f t="shared" si="10"/>
        <v>0</v>
      </c>
      <c r="I49" s="693"/>
      <c r="J49" s="625"/>
      <c r="K49" s="633"/>
      <c r="L49" s="625"/>
      <c r="M49" s="678">
        <f t="shared" si="9"/>
        <v>0</v>
      </c>
    </row>
    <row r="50" spans="1:16" customFormat="1" ht="15.75">
      <c r="A50" s="689"/>
      <c r="B50" s="727" t="s">
        <v>799</v>
      </c>
      <c r="C50" s="622" t="s">
        <v>304</v>
      </c>
      <c r="D50" s="736" t="s">
        <v>303</v>
      </c>
      <c r="E50" s="624">
        <v>5.81</v>
      </c>
      <c r="F50" s="625">
        <f>E50*F42</f>
        <v>54.193936999999998</v>
      </c>
      <c r="G50" s="633"/>
      <c r="H50" s="625">
        <f t="shared" si="10"/>
        <v>0</v>
      </c>
      <c r="I50" s="693"/>
      <c r="J50" s="625"/>
      <c r="K50" s="633"/>
      <c r="L50" s="625"/>
      <c r="M50" s="678">
        <f t="shared" si="9"/>
        <v>0</v>
      </c>
    </row>
    <row r="51" spans="1:16" customFormat="1" ht="15.75">
      <c r="A51" s="689"/>
      <c r="B51" s="727" t="s">
        <v>799</v>
      </c>
      <c r="C51" s="622" t="s">
        <v>305</v>
      </c>
      <c r="D51" s="736" t="s">
        <v>303</v>
      </c>
      <c r="E51" s="624">
        <v>0.67</v>
      </c>
      <c r="F51" s="625">
        <f>E51*F42</f>
        <v>6.2495590000000005</v>
      </c>
      <c r="G51" s="633"/>
      <c r="H51" s="625">
        <f t="shared" si="10"/>
        <v>0</v>
      </c>
      <c r="I51" s="693"/>
      <c r="J51" s="625"/>
      <c r="K51" s="633"/>
      <c r="L51" s="625"/>
      <c r="M51" s="678">
        <f t="shared" si="9"/>
        <v>0</v>
      </c>
    </row>
    <row r="52" spans="1:16" customFormat="1" ht="15.75" customHeight="1">
      <c r="A52" s="774"/>
      <c r="B52" s="754"/>
      <c r="C52" s="759" t="s">
        <v>119</v>
      </c>
      <c r="D52" s="761" t="s">
        <v>118</v>
      </c>
      <c r="E52" s="756">
        <v>0.15</v>
      </c>
      <c r="F52" s="679">
        <f>F42*E52</f>
        <v>1.3991549999999999</v>
      </c>
      <c r="G52" s="633"/>
      <c r="H52" s="625">
        <f t="shared" si="10"/>
        <v>0</v>
      </c>
      <c r="I52" s="740"/>
      <c r="J52" s="625"/>
      <c r="K52" s="633"/>
      <c r="L52" s="625"/>
      <c r="M52" s="678">
        <f t="shared" si="9"/>
        <v>0</v>
      </c>
    </row>
    <row r="53" spans="1:16" customFormat="1" ht="15.75" customHeight="1">
      <c r="A53" s="689"/>
      <c r="B53" s="621"/>
      <c r="C53" s="622" t="s">
        <v>170</v>
      </c>
      <c r="D53" s="736" t="s">
        <v>0</v>
      </c>
      <c r="E53" s="624">
        <v>60</v>
      </c>
      <c r="F53" s="625">
        <f>E53*F42</f>
        <v>559.66200000000003</v>
      </c>
      <c r="G53" s="633"/>
      <c r="H53" s="625">
        <f t="shared" si="10"/>
        <v>0</v>
      </c>
      <c r="I53" s="693"/>
      <c r="J53" s="625"/>
      <c r="K53" s="633"/>
      <c r="L53" s="625"/>
      <c r="M53" s="678">
        <f t="shared" si="9"/>
        <v>0</v>
      </c>
    </row>
    <row r="54" spans="1:16">
      <c r="A54" s="681"/>
      <c r="B54" s="724"/>
      <c r="C54" s="685" t="s">
        <v>313</v>
      </c>
      <c r="D54" s="682"/>
      <c r="E54" s="682"/>
      <c r="F54" s="683"/>
      <c r="G54" s="682"/>
      <c r="H54" s="682"/>
      <c r="I54" s="682"/>
      <c r="J54" s="682"/>
      <c r="K54" s="682"/>
      <c r="L54" s="682"/>
      <c r="M54" s="684"/>
    </row>
    <row r="55" spans="1:16" customFormat="1" ht="38.25">
      <c r="A55" s="775">
        <v>6</v>
      </c>
      <c r="B55" s="729" t="s">
        <v>309</v>
      </c>
      <c r="C55" s="748" t="s">
        <v>767</v>
      </c>
      <c r="D55" s="747" t="s">
        <v>310</v>
      </c>
      <c r="E55" s="749"/>
      <c r="F55" s="614">
        <v>12.298</v>
      </c>
      <c r="G55" s="740"/>
      <c r="H55" s="752"/>
      <c r="I55" s="750"/>
      <c r="J55" s="751"/>
      <c r="K55" s="740"/>
      <c r="L55" s="752"/>
      <c r="M55" s="776"/>
      <c r="P55" s="614"/>
    </row>
    <row r="56" spans="1:16" customFormat="1">
      <c r="A56" s="774"/>
      <c r="B56" s="754"/>
      <c r="C56" s="755" t="s">
        <v>169</v>
      </c>
      <c r="D56" s="753" t="s">
        <v>32</v>
      </c>
      <c r="E56" s="756">
        <v>1470</v>
      </c>
      <c r="F56" s="679">
        <f>E56*F55</f>
        <v>18078.060000000001</v>
      </c>
      <c r="G56" s="633"/>
      <c r="H56" s="625"/>
      <c r="I56" s="633"/>
      <c r="J56" s="625">
        <f>I56*F56</f>
        <v>0</v>
      </c>
      <c r="K56" s="633"/>
      <c r="L56" s="625"/>
      <c r="M56" s="678">
        <f t="shared" ref="M56:M66" si="11">J56+H56+L56</f>
        <v>0</v>
      </c>
    </row>
    <row r="57" spans="1:16" customFormat="1">
      <c r="A57" s="777"/>
      <c r="B57" s="759"/>
      <c r="C57" s="759" t="s">
        <v>33</v>
      </c>
      <c r="D57" s="737" t="s">
        <v>0</v>
      </c>
      <c r="E57" s="760">
        <v>121</v>
      </c>
      <c r="F57" s="752">
        <f>E57*F55</f>
        <v>1488.058</v>
      </c>
      <c r="G57" s="633"/>
      <c r="H57" s="625"/>
      <c r="I57" s="635"/>
      <c r="J57" s="625"/>
      <c r="K57" s="633"/>
      <c r="L57" s="625">
        <f>F57*K57</f>
        <v>0</v>
      </c>
      <c r="M57" s="678">
        <f t="shared" si="11"/>
        <v>0</v>
      </c>
    </row>
    <row r="58" spans="1:16" customFormat="1" ht="15.75">
      <c r="A58" s="777"/>
      <c r="B58" s="622"/>
      <c r="C58" s="931" t="s">
        <v>447</v>
      </c>
      <c r="D58" s="737" t="s">
        <v>118</v>
      </c>
      <c r="E58" s="693" t="s">
        <v>83</v>
      </c>
      <c r="F58" s="765">
        <v>72.974000000000004</v>
      </c>
      <c r="G58" s="633"/>
      <c r="H58" s="625">
        <f t="shared" ref="H58:H66" si="12">F58*G58</f>
        <v>0</v>
      </c>
      <c r="I58" s="693"/>
      <c r="J58" s="625"/>
      <c r="K58" s="633"/>
      <c r="L58" s="625"/>
      <c r="M58" s="678">
        <f t="shared" si="11"/>
        <v>0</v>
      </c>
    </row>
    <row r="59" spans="1:16" customFormat="1" ht="15.75">
      <c r="A59" s="777"/>
      <c r="B59" s="622"/>
      <c r="C59" s="931" t="s">
        <v>448</v>
      </c>
      <c r="D59" s="737" t="s">
        <v>118</v>
      </c>
      <c r="E59" s="693" t="s">
        <v>83</v>
      </c>
      <c r="F59" s="766">
        <v>186.82</v>
      </c>
      <c r="G59" s="633"/>
      <c r="H59" s="625">
        <f t="shared" si="12"/>
        <v>0</v>
      </c>
      <c r="I59" s="693"/>
      <c r="J59" s="625"/>
      <c r="K59" s="633"/>
      <c r="L59" s="625"/>
      <c r="M59" s="678">
        <f t="shared" si="11"/>
        <v>0</v>
      </c>
    </row>
    <row r="60" spans="1:16" s="735" customFormat="1" ht="15.75">
      <c r="A60" s="689"/>
      <c r="B60" s="621"/>
      <c r="C60" s="694" t="s">
        <v>298</v>
      </c>
      <c r="D60" s="736" t="s">
        <v>303</v>
      </c>
      <c r="E60" s="624">
        <v>101.5</v>
      </c>
      <c r="F60" s="625">
        <f>81.8/100*E60</f>
        <v>83.027000000000001</v>
      </c>
      <c r="G60" s="633"/>
      <c r="H60" s="625">
        <f t="shared" si="12"/>
        <v>0</v>
      </c>
      <c r="I60" s="693"/>
      <c r="J60" s="625"/>
      <c r="K60" s="633"/>
      <c r="L60" s="625"/>
      <c r="M60" s="678">
        <f t="shared" si="11"/>
        <v>0</v>
      </c>
    </row>
    <row r="61" spans="1:16" customFormat="1" ht="15.75">
      <c r="A61" s="774"/>
      <c r="B61" s="754"/>
      <c r="C61" s="694" t="s">
        <v>278</v>
      </c>
      <c r="D61" s="761" t="s">
        <v>311</v>
      </c>
      <c r="E61" s="756">
        <v>101.5</v>
      </c>
      <c r="F61" s="625">
        <v>1146.33</v>
      </c>
      <c r="G61" s="633"/>
      <c r="H61" s="625">
        <f t="shared" si="12"/>
        <v>0</v>
      </c>
      <c r="I61" s="693"/>
      <c r="J61" s="625"/>
      <c r="K61" s="633"/>
      <c r="L61" s="625"/>
      <c r="M61" s="678">
        <f t="shared" si="11"/>
        <v>0</v>
      </c>
      <c r="N61" s="735"/>
      <c r="O61" s="762"/>
    </row>
    <row r="62" spans="1:16" s="735" customFormat="1">
      <c r="A62" s="774"/>
      <c r="B62" s="727" t="s">
        <v>799</v>
      </c>
      <c r="C62" s="755" t="s">
        <v>279</v>
      </c>
      <c r="D62" s="753" t="s">
        <v>235</v>
      </c>
      <c r="E62" s="756">
        <v>246</v>
      </c>
      <c r="F62" s="679">
        <f>E62*F55</f>
        <v>3025.308</v>
      </c>
      <c r="G62" s="633"/>
      <c r="H62" s="625">
        <f t="shared" si="12"/>
        <v>0</v>
      </c>
      <c r="I62" s="693"/>
      <c r="J62" s="625"/>
      <c r="K62" s="633"/>
      <c r="L62" s="625"/>
      <c r="M62" s="678">
        <f t="shared" si="11"/>
        <v>0</v>
      </c>
    </row>
    <row r="63" spans="1:16" customFormat="1" ht="15.75">
      <c r="A63" s="774"/>
      <c r="B63" s="727" t="s">
        <v>799</v>
      </c>
      <c r="C63" s="759" t="s">
        <v>304</v>
      </c>
      <c r="D63" s="761" t="s">
        <v>311</v>
      </c>
      <c r="E63" s="756">
        <v>1.6</v>
      </c>
      <c r="F63" s="679">
        <f>E63*F55</f>
        <v>19.6768</v>
      </c>
      <c r="G63" s="633"/>
      <c r="H63" s="625">
        <f t="shared" si="12"/>
        <v>0</v>
      </c>
      <c r="I63" s="693"/>
      <c r="J63" s="625"/>
      <c r="K63" s="633"/>
      <c r="L63" s="625"/>
      <c r="M63" s="678">
        <f t="shared" si="11"/>
        <v>0</v>
      </c>
      <c r="O63" s="762"/>
    </row>
    <row r="64" spans="1:16" customFormat="1" ht="15.75">
      <c r="A64" s="774"/>
      <c r="B64" s="727" t="s">
        <v>799</v>
      </c>
      <c r="C64" s="759" t="s">
        <v>305</v>
      </c>
      <c r="D64" s="761" t="s">
        <v>311</v>
      </c>
      <c r="E64" s="756">
        <v>0.7</v>
      </c>
      <c r="F64" s="679">
        <f>E64*F55</f>
        <v>8.6085999999999991</v>
      </c>
      <c r="G64" s="633"/>
      <c r="H64" s="625">
        <f t="shared" si="12"/>
        <v>0</v>
      </c>
      <c r="I64" s="693"/>
      <c r="J64" s="625"/>
      <c r="K64" s="633"/>
      <c r="L64" s="625"/>
      <c r="M64" s="678">
        <f t="shared" si="11"/>
        <v>0</v>
      </c>
      <c r="N64" s="735"/>
    </row>
    <row r="65" spans="1:15" customFormat="1">
      <c r="A65" s="774"/>
      <c r="B65" s="754"/>
      <c r="C65" s="759" t="s">
        <v>119</v>
      </c>
      <c r="D65" s="761" t="s">
        <v>118</v>
      </c>
      <c r="E65" s="756">
        <v>0.33</v>
      </c>
      <c r="F65" s="679">
        <f>E65*F55</f>
        <v>4.0583400000000003</v>
      </c>
      <c r="G65" s="633"/>
      <c r="H65" s="625">
        <f t="shared" si="12"/>
        <v>0</v>
      </c>
      <c r="I65" s="740"/>
      <c r="J65" s="625"/>
      <c r="K65" s="633"/>
      <c r="L65" s="625"/>
      <c r="M65" s="678">
        <f t="shared" si="11"/>
        <v>0</v>
      </c>
    </row>
    <row r="66" spans="1:15" customFormat="1">
      <c r="A66" s="774"/>
      <c r="B66" s="754"/>
      <c r="C66" s="759" t="s">
        <v>170</v>
      </c>
      <c r="D66" s="761" t="s">
        <v>0</v>
      </c>
      <c r="E66" s="756">
        <v>90</v>
      </c>
      <c r="F66" s="679">
        <f>E66*F55</f>
        <v>1106.82</v>
      </c>
      <c r="G66" s="633"/>
      <c r="H66" s="625">
        <f t="shared" si="12"/>
        <v>0</v>
      </c>
      <c r="I66" s="740"/>
      <c r="J66" s="625"/>
      <c r="K66" s="633"/>
      <c r="L66" s="625"/>
      <c r="M66" s="678">
        <f t="shared" si="11"/>
        <v>0</v>
      </c>
    </row>
    <row r="67" spans="1:15" customFormat="1" ht="25.5" customHeight="1">
      <c r="A67" s="681"/>
      <c r="B67" s="724"/>
      <c r="C67" s="685" t="s">
        <v>317</v>
      </c>
      <c r="D67" s="682"/>
      <c r="E67" s="682"/>
      <c r="F67" s="683"/>
      <c r="G67" s="682"/>
      <c r="H67" s="682"/>
      <c r="I67" s="682"/>
      <c r="J67" s="682"/>
      <c r="K67" s="682"/>
      <c r="L67" s="682"/>
      <c r="M67" s="684"/>
    </row>
    <row r="68" spans="1:15" ht="40.5">
      <c r="A68" s="775">
        <v>1</v>
      </c>
      <c r="B68" s="729" t="s">
        <v>325</v>
      </c>
      <c r="C68" s="748" t="s">
        <v>316</v>
      </c>
      <c r="D68" s="747" t="s">
        <v>310</v>
      </c>
      <c r="E68" s="749"/>
      <c r="F68" s="614">
        <f>(F74+F75+F73)/101.5</f>
        <v>41.463999999999999</v>
      </c>
      <c r="G68" s="740"/>
      <c r="H68" s="752"/>
      <c r="I68" s="750"/>
      <c r="J68" s="751"/>
      <c r="K68" s="740"/>
      <c r="L68" s="752"/>
      <c r="M68" s="776"/>
    </row>
    <row r="69" spans="1:15" customFormat="1">
      <c r="A69" s="774"/>
      <c r="B69" s="754"/>
      <c r="C69" s="759" t="s">
        <v>169</v>
      </c>
      <c r="D69" s="767" t="s">
        <v>32</v>
      </c>
      <c r="E69" s="756">
        <v>840</v>
      </c>
      <c r="F69" s="679">
        <f>E69*F68</f>
        <v>34829.760000000002</v>
      </c>
      <c r="G69" s="633"/>
      <c r="H69" s="625"/>
      <c r="I69" s="633"/>
      <c r="J69" s="625">
        <f>I69*F69</f>
        <v>0</v>
      </c>
      <c r="K69" s="633"/>
      <c r="L69" s="625"/>
      <c r="M69" s="678">
        <f t="shared" ref="M69:M80" si="13">J69+H69+L69</f>
        <v>0</v>
      </c>
    </row>
    <row r="70" spans="1:15" customFormat="1">
      <c r="A70" s="777"/>
      <c r="B70" s="759"/>
      <c r="C70" s="759" t="s">
        <v>33</v>
      </c>
      <c r="D70" s="737" t="s">
        <v>0</v>
      </c>
      <c r="E70" s="760">
        <v>81</v>
      </c>
      <c r="F70" s="752">
        <f>E70*F68</f>
        <v>3358.5839999999998</v>
      </c>
      <c r="G70" s="633"/>
      <c r="H70" s="625"/>
      <c r="I70" s="635"/>
      <c r="J70" s="625"/>
      <c r="K70" s="633"/>
      <c r="L70" s="625">
        <f>F70*K70</f>
        <v>0</v>
      </c>
      <c r="M70" s="678">
        <f t="shared" si="13"/>
        <v>0</v>
      </c>
    </row>
    <row r="71" spans="1:15" customFormat="1" ht="15.75">
      <c r="A71" s="777"/>
      <c r="B71" s="622"/>
      <c r="C71" s="931" t="s">
        <v>447</v>
      </c>
      <c r="D71" s="737" t="s">
        <v>118</v>
      </c>
      <c r="E71" s="693" t="s">
        <v>83</v>
      </c>
      <c r="F71" s="765">
        <v>32.332999999999998</v>
      </c>
      <c r="G71" s="633"/>
      <c r="H71" s="625">
        <f t="shared" ref="H71:H80" si="14">F71*G71</f>
        <v>0</v>
      </c>
      <c r="I71" s="693"/>
      <c r="J71" s="625"/>
      <c r="K71" s="633"/>
      <c r="L71" s="625"/>
      <c r="M71" s="678">
        <f t="shared" si="13"/>
        <v>0</v>
      </c>
    </row>
    <row r="72" spans="1:15" customFormat="1" ht="15.75">
      <c r="A72" s="777"/>
      <c r="B72" s="622"/>
      <c r="C72" s="931" t="s">
        <v>448</v>
      </c>
      <c r="D72" s="737" t="s">
        <v>118</v>
      </c>
      <c r="E72" s="693" t="s">
        <v>83</v>
      </c>
      <c r="F72" s="765">
        <v>377.48500000000001</v>
      </c>
      <c r="G72" s="633"/>
      <c r="H72" s="625">
        <f t="shared" si="14"/>
        <v>0</v>
      </c>
      <c r="I72" s="693"/>
      <c r="J72" s="625"/>
      <c r="K72" s="633"/>
      <c r="L72" s="625"/>
      <c r="M72" s="678">
        <f t="shared" si="13"/>
        <v>0</v>
      </c>
    </row>
    <row r="73" spans="1:15" customFormat="1" ht="15.75">
      <c r="A73" s="689"/>
      <c r="B73" s="621"/>
      <c r="C73" s="694" t="s">
        <v>298</v>
      </c>
      <c r="D73" s="736" t="s">
        <v>303</v>
      </c>
      <c r="E73" s="756">
        <v>101.5</v>
      </c>
      <c r="F73" s="625">
        <f>2.644*E73</f>
        <v>268.36599999999999</v>
      </c>
      <c r="G73" s="633"/>
      <c r="H73" s="625">
        <f t="shared" si="14"/>
        <v>0</v>
      </c>
      <c r="I73" s="693"/>
      <c r="J73" s="625"/>
      <c r="K73" s="633"/>
      <c r="L73" s="625"/>
      <c r="M73" s="678">
        <f t="shared" si="13"/>
        <v>0</v>
      </c>
    </row>
    <row r="74" spans="1:15" s="735" customFormat="1" ht="15.75">
      <c r="A74" s="774"/>
      <c r="B74" s="754"/>
      <c r="C74" s="694" t="s">
        <v>278</v>
      </c>
      <c r="D74" s="761" t="s">
        <v>311</v>
      </c>
      <c r="E74" s="756">
        <v>101.5</v>
      </c>
      <c r="F74" s="625">
        <f>37.19*E74</f>
        <v>3774.7849999999999</v>
      </c>
      <c r="G74" s="633"/>
      <c r="H74" s="625">
        <f t="shared" si="14"/>
        <v>0</v>
      </c>
      <c r="I74" s="693"/>
      <c r="J74" s="625"/>
      <c r="K74" s="633"/>
      <c r="L74" s="625"/>
      <c r="M74" s="678">
        <f t="shared" si="13"/>
        <v>0</v>
      </c>
    </row>
    <row r="75" spans="1:15" customFormat="1" ht="15.75">
      <c r="A75" s="689"/>
      <c r="B75" s="621"/>
      <c r="C75" s="694" t="s">
        <v>315</v>
      </c>
      <c r="D75" s="753" t="s">
        <v>311</v>
      </c>
      <c r="E75" s="756">
        <v>101.5</v>
      </c>
      <c r="F75" s="625">
        <f>1.63*E75</f>
        <v>165.44499999999999</v>
      </c>
      <c r="G75" s="633"/>
      <c r="H75" s="625">
        <f t="shared" si="14"/>
        <v>0</v>
      </c>
      <c r="I75" s="693"/>
      <c r="J75" s="625"/>
      <c r="K75" s="633"/>
      <c r="L75" s="625"/>
      <c r="M75" s="678">
        <f t="shared" si="13"/>
        <v>0</v>
      </c>
      <c r="O75" s="762"/>
    </row>
    <row r="76" spans="1:15" customFormat="1">
      <c r="A76" s="774"/>
      <c r="B76" s="727" t="s">
        <v>799</v>
      </c>
      <c r="C76" s="755" t="s">
        <v>279</v>
      </c>
      <c r="D76" s="753" t="s">
        <v>235</v>
      </c>
      <c r="E76" s="756">
        <v>137</v>
      </c>
      <c r="F76" s="625">
        <f>4.393*E76</f>
        <v>601.84100000000001</v>
      </c>
      <c r="G76" s="633"/>
      <c r="H76" s="625">
        <f t="shared" si="14"/>
        <v>0</v>
      </c>
      <c r="I76" s="693"/>
      <c r="J76" s="625"/>
      <c r="K76" s="633"/>
      <c r="L76" s="625"/>
      <c r="M76" s="678">
        <f t="shared" si="13"/>
        <v>0</v>
      </c>
      <c r="N76" s="735"/>
    </row>
    <row r="77" spans="1:15" customFormat="1" ht="15.75">
      <c r="A77" s="774"/>
      <c r="B77" s="727" t="s">
        <v>799</v>
      </c>
      <c r="C77" s="755" t="s">
        <v>314</v>
      </c>
      <c r="D77" s="753" t="s">
        <v>311</v>
      </c>
      <c r="E77" s="756">
        <v>0.84</v>
      </c>
      <c r="F77" s="679">
        <f>E77*F68</f>
        <v>34.82976</v>
      </c>
      <c r="G77" s="633"/>
      <c r="H77" s="625">
        <f t="shared" si="14"/>
        <v>0</v>
      </c>
      <c r="I77" s="693"/>
      <c r="J77" s="625"/>
      <c r="K77" s="633"/>
      <c r="L77" s="625"/>
      <c r="M77" s="678">
        <f t="shared" si="13"/>
        <v>0</v>
      </c>
    </row>
    <row r="78" spans="1:15" customFormat="1" ht="15.75">
      <c r="A78" s="774"/>
      <c r="B78" s="727" t="s">
        <v>799</v>
      </c>
      <c r="C78" s="755" t="s">
        <v>304</v>
      </c>
      <c r="D78" s="753" t="s">
        <v>311</v>
      </c>
      <c r="E78" s="756">
        <v>2.56</v>
      </c>
      <c r="F78" s="679">
        <f>E78*F68</f>
        <v>106.14784</v>
      </c>
      <c r="G78" s="633"/>
      <c r="H78" s="625">
        <f t="shared" si="14"/>
        <v>0</v>
      </c>
      <c r="I78" s="693"/>
      <c r="J78" s="625"/>
      <c r="K78" s="633"/>
      <c r="L78" s="625"/>
      <c r="M78" s="678">
        <f t="shared" si="13"/>
        <v>0</v>
      </c>
    </row>
    <row r="79" spans="1:15" customFormat="1" ht="15.75">
      <c r="A79" s="774"/>
      <c r="B79" s="727" t="s">
        <v>799</v>
      </c>
      <c r="C79" s="755" t="s">
        <v>305</v>
      </c>
      <c r="D79" s="753" t="s">
        <v>311</v>
      </c>
      <c r="E79" s="756">
        <v>0.26</v>
      </c>
      <c r="F79" s="679">
        <f>E79*F68</f>
        <v>10.78064</v>
      </c>
      <c r="G79" s="633"/>
      <c r="H79" s="625">
        <f t="shared" si="14"/>
        <v>0</v>
      </c>
      <c r="I79" s="693"/>
      <c r="J79" s="625"/>
      <c r="K79" s="633"/>
      <c r="L79" s="625"/>
      <c r="M79" s="678">
        <f t="shared" si="13"/>
        <v>0</v>
      </c>
      <c r="O79" s="764"/>
    </row>
    <row r="80" spans="1:15" customFormat="1" ht="15.75" customHeight="1">
      <c r="A80" s="774"/>
      <c r="B80" s="754"/>
      <c r="C80" s="755" t="s">
        <v>170</v>
      </c>
      <c r="D80" s="753" t="s">
        <v>0</v>
      </c>
      <c r="E80" s="756">
        <v>39</v>
      </c>
      <c r="F80" s="679">
        <f>E80*F68</f>
        <v>1617.096</v>
      </c>
      <c r="G80" s="633"/>
      <c r="H80" s="625">
        <f t="shared" si="14"/>
        <v>0</v>
      </c>
      <c r="I80" s="740"/>
      <c r="J80" s="625"/>
      <c r="K80" s="633"/>
      <c r="L80" s="625"/>
      <c r="M80" s="678">
        <f t="shared" si="13"/>
        <v>0</v>
      </c>
    </row>
    <row r="81" spans="1:15" customFormat="1" ht="40.5">
      <c r="A81" s="681"/>
      <c r="B81" s="724"/>
      <c r="C81" s="685" t="s">
        <v>322</v>
      </c>
      <c r="D81" s="682"/>
      <c r="E81" s="682"/>
      <c r="F81" s="683"/>
      <c r="G81" s="682"/>
      <c r="H81" s="682"/>
      <c r="I81" s="682"/>
      <c r="J81" s="682"/>
      <c r="K81" s="682"/>
      <c r="L81" s="682"/>
      <c r="M81" s="684"/>
    </row>
    <row r="82" spans="1:15" customFormat="1" ht="27">
      <c r="A82" s="775">
        <v>1</v>
      </c>
      <c r="B82" s="729" t="s">
        <v>321</v>
      </c>
      <c r="C82" s="748" t="s">
        <v>318</v>
      </c>
      <c r="D82" s="747" t="s">
        <v>310</v>
      </c>
      <c r="E82" s="1533"/>
      <c r="F82" s="749">
        <f>175.44/100</f>
        <v>1.7544</v>
      </c>
      <c r="G82" s="614"/>
      <c r="H82" s="752"/>
      <c r="I82" s="750"/>
      <c r="J82" s="751"/>
      <c r="K82" s="740"/>
      <c r="L82" s="752"/>
      <c r="M82" s="776"/>
    </row>
    <row r="83" spans="1:15" customFormat="1">
      <c r="A83" s="774"/>
      <c r="B83" s="754"/>
      <c r="C83" s="759" t="s">
        <v>169</v>
      </c>
      <c r="D83" s="767" t="s">
        <v>32</v>
      </c>
      <c r="E83" s="756">
        <v>925</v>
      </c>
      <c r="F83" s="679">
        <f>E83*F82</f>
        <v>1622.82</v>
      </c>
      <c r="G83" s="633"/>
      <c r="H83" s="625"/>
      <c r="I83" s="633"/>
      <c r="J83" s="625">
        <f>I83*F83</f>
        <v>0</v>
      </c>
      <c r="K83" s="633"/>
      <c r="L83" s="625"/>
      <c r="M83" s="678">
        <f t="shared" ref="M83:M93" si="15">J83+H83+L83</f>
        <v>0</v>
      </c>
    </row>
    <row r="84" spans="1:15" customFormat="1">
      <c r="A84" s="777"/>
      <c r="B84" s="759"/>
      <c r="C84" s="759" t="s">
        <v>33</v>
      </c>
      <c r="D84" s="737" t="s">
        <v>0</v>
      </c>
      <c r="E84" s="760">
        <v>114</v>
      </c>
      <c r="F84" s="752">
        <f>E84*F82</f>
        <v>200.0016</v>
      </c>
      <c r="G84" s="633"/>
      <c r="H84" s="625"/>
      <c r="I84" s="635"/>
      <c r="J84" s="625"/>
      <c r="K84" s="633"/>
      <c r="L84" s="625">
        <f>F84*K84</f>
        <v>0</v>
      </c>
      <c r="M84" s="678">
        <f t="shared" si="15"/>
        <v>0</v>
      </c>
    </row>
    <row r="85" spans="1:15" customFormat="1" ht="15.75">
      <c r="A85" s="777"/>
      <c r="B85" s="622"/>
      <c r="C85" s="931" t="s">
        <v>447</v>
      </c>
      <c r="D85" s="737" t="s">
        <v>118</v>
      </c>
      <c r="E85" s="693" t="s">
        <v>83</v>
      </c>
      <c r="F85" s="765">
        <v>0.38800000000000001</v>
      </c>
      <c r="G85" s="633"/>
      <c r="H85" s="625">
        <f t="shared" ref="H85:H93" si="16">F85*G85</f>
        <v>0</v>
      </c>
      <c r="I85" s="693"/>
      <c r="J85" s="625"/>
      <c r="K85" s="633"/>
      <c r="L85" s="625"/>
      <c r="M85" s="678">
        <f t="shared" si="15"/>
        <v>0</v>
      </c>
    </row>
    <row r="86" spans="1:15" s="735" customFormat="1" ht="15.75">
      <c r="A86" s="777"/>
      <c r="B86" s="622"/>
      <c r="C86" s="931" t="s">
        <v>448</v>
      </c>
      <c r="D86" s="737" t="s">
        <v>118</v>
      </c>
      <c r="E86" s="693" t="s">
        <v>83</v>
      </c>
      <c r="F86" s="765">
        <f>32.125-F85</f>
        <v>31.736999999999998</v>
      </c>
      <c r="G86" s="633"/>
      <c r="H86" s="625">
        <f t="shared" si="16"/>
        <v>0</v>
      </c>
      <c r="I86" s="693"/>
      <c r="J86" s="625"/>
      <c r="K86" s="633"/>
      <c r="L86" s="625"/>
      <c r="M86" s="678">
        <f t="shared" si="15"/>
        <v>0</v>
      </c>
    </row>
    <row r="87" spans="1:15" s="735" customFormat="1" ht="15.75">
      <c r="A87" s="689"/>
      <c r="B87" s="621"/>
      <c r="C87" s="694" t="s">
        <v>298</v>
      </c>
      <c r="D87" s="736" t="s">
        <v>303</v>
      </c>
      <c r="E87" s="756">
        <v>101.5</v>
      </c>
      <c r="F87" s="625">
        <f>F82*E87</f>
        <v>178.07159999999999</v>
      </c>
      <c r="G87" s="633"/>
      <c r="H87" s="625">
        <f t="shared" si="16"/>
        <v>0</v>
      </c>
      <c r="I87" s="693"/>
      <c r="J87" s="625"/>
      <c r="K87" s="633"/>
      <c r="L87" s="625"/>
      <c r="M87" s="678">
        <f t="shared" si="15"/>
        <v>0</v>
      </c>
    </row>
    <row r="88" spans="1:15" customFormat="1">
      <c r="A88" s="774"/>
      <c r="B88" s="727" t="s">
        <v>799</v>
      </c>
      <c r="C88" s="755" t="s">
        <v>279</v>
      </c>
      <c r="D88" s="753" t="s">
        <v>235</v>
      </c>
      <c r="E88" s="756">
        <v>176</v>
      </c>
      <c r="F88" s="625">
        <f>F82*E88</f>
        <v>308.77440000000001</v>
      </c>
      <c r="G88" s="633"/>
      <c r="H88" s="625">
        <f t="shared" si="16"/>
        <v>0</v>
      </c>
      <c r="I88" s="693"/>
      <c r="J88" s="625"/>
      <c r="K88" s="633"/>
      <c r="L88" s="625"/>
      <c r="M88" s="678">
        <f t="shared" si="15"/>
        <v>0</v>
      </c>
      <c r="O88" s="762"/>
    </row>
    <row r="89" spans="1:15" customFormat="1" ht="15.75">
      <c r="A89" s="774"/>
      <c r="B89" s="763"/>
      <c r="C89" s="755" t="s">
        <v>319</v>
      </c>
      <c r="D89" s="753" t="s">
        <v>311</v>
      </c>
      <c r="E89" s="756">
        <v>0.33</v>
      </c>
      <c r="F89" s="679">
        <f>F82*E89</f>
        <v>0.57895200000000002</v>
      </c>
      <c r="G89" s="633"/>
      <c r="H89" s="625">
        <f t="shared" si="16"/>
        <v>0</v>
      </c>
      <c r="I89" s="693"/>
      <c r="J89" s="625"/>
      <c r="K89" s="633"/>
      <c r="L89" s="625"/>
      <c r="M89" s="678">
        <f t="shared" si="15"/>
        <v>0</v>
      </c>
      <c r="N89" s="735"/>
    </row>
    <row r="90" spans="1:15" customFormat="1" ht="15.75">
      <c r="A90" s="774"/>
      <c r="B90" s="727" t="s">
        <v>799</v>
      </c>
      <c r="C90" s="755" t="s">
        <v>305</v>
      </c>
      <c r="D90" s="753" t="s">
        <v>311</v>
      </c>
      <c r="E90" s="756">
        <v>3.66</v>
      </c>
      <c r="F90" s="679">
        <f>F82*E90</f>
        <v>6.4211039999999997</v>
      </c>
      <c r="G90" s="633"/>
      <c r="H90" s="625">
        <f t="shared" si="16"/>
        <v>0</v>
      </c>
      <c r="I90" s="693"/>
      <c r="J90" s="625"/>
      <c r="K90" s="633"/>
      <c r="L90" s="625"/>
      <c r="M90" s="678">
        <f t="shared" si="15"/>
        <v>0</v>
      </c>
    </row>
    <row r="91" spans="1:15" customFormat="1">
      <c r="A91" s="774"/>
      <c r="B91" s="754"/>
      <c r="C91" s="755" t="s">
        <v>320</v>
      </c>
      <c r="D91" s="753" t="s">
        <v>118</v>
      </c>
      <c r="E91" s="756">
        <v>0.21</v>
      </c>
      <c r="F91" s="679">
        <f>F82*E91</f>
        <v>0.36842399999999997</v>
      </c>
      <c r="G91" s="633"/>
      <c r="H91" s="625">
        <f t="shared" si="16"/>
        <v>0</v>
      </c>
      <c r="I91" s="693"/>
      <c r="J91" s="625"/>
      <c r="K91" s="633"/>
      <c r="L91" s="625"/>
      <c r="M91" s="678">
        <f t="shared" si="15"/>
        <v>0</v>
      </c>
    </row>
    <row r="92" spans="1:15" customFormat="1">
      <c r="A92" s="775"/>
      <c r="B92" s="754"/>
      <c r="C92" s="755" t="s">
        <v>119</v>
      </c>
      <c r="D92" s="761" t="s">
        <v>118</v>
      </c>
      <c r="E92" s="756">
        <v>0.27</v>
      </c>
      <c r="F92" s="679">
        <f>F82*E92</f>
        <v>0.473688</v>
      </c>
      <c r="G92" s="633"/>
      <c r="H92" s="625">
        <f t="shared" si="16"/>
        <v>0</v>
      </c>
      <c r="I92" s="740"/>
      <c r="J92" s="625"/>
      <c r="K92" s="633"/>
      <c r="L92" s="625"/>
      <c r="M92" s="678">
        <f t="shared" si="15"/>
        <v>0</v>
      </c>
      <c r="O92" s="764"/>
    </row>
    <row r="93" spans="1:15" customFormat="1" ht="15.75" customHeight="1">
      <c r="A93" s="620"/>
      <c r="B93" s="754"/>
      <c r="C93" s="755" t="s">
        <v>170</v>
      </c>
      <c r="D93" s="753" t="s">
        <v>0</v>
      </c>
      <c r="E93" s="756">
        <v>32</v>
      </c>
      <c r="F93" s="679">
        <f>F82*E93</f>
        <v>56.140799999999999</v>
      </c>
      <c r="G93" s="633"/>
      <c r="H93" s="625">
        <f t="shared" si="16"/>
        <v>0</v>
      </c>
      <c r="I93" s="740"/>
      <c r="J93" s="625"/>
      <c r="K93" s="633"/>
      <c r="L93" s="625"/>
      <c r="M93" s="678">
        <f t="shared" si="15"/>
        <v>0</v>
      </c>
    </row>
    <row r="94" spans="1:15" ht="27">
      <c r="A94" s="775">
        <v>2</v>
      </c>
      <c r="B94" s="729" t="s">
        <v>321</v>
      </c>
      <c r="C94" s="748" t="s">
        <v>323</v>
      </c>
      <c r="D94" s="747" t="s">
        <v>310</v>
      </c>
      <c r="E94" s="1533"/>
      <c r="F94" s="749">
        <v>17.3</v>
      </c>
      <c r="G94" s="614"/>
      <c r="H94" s="752"/>
      <c r="I94" s="750"/>
      <c r="J94" s="751"/>
      <c r="K94" s="740"/>
      <c r="L94" s="752"/>
      <c r="M94" s="776"/>
    </row>
    <row r="95" spans="1:15" customFormat="1">
      <c r="A95" s="774"/>
      <c r="B95" s="754"/>
      <c r="C95" s="759" t="s">
        <v>169</v>
      </c>
      <c r="D95" s="767" t="s">
        <v>32</v>
      </c>
      <c r="E95" s="756">
        <v>925</v>
      </c>
      <c r="F95" s="679">
        <f>E95*F94</f>
        <v>16002.5</v>
      </c>
      <c r="G95" s="633"/>
      <c r="H95" s="625"/>
      <c r="I95" s="633"/>
      <c r="J95" s="625">
        <f>I95*F95</f>
        <v>0</v>
      </c>
      <c r="K95" s="633"/>
      <c r="L95" s="625"/>
      <c r="M95" s="678">
        <f t="shared" ref="M95:M106" si="17">J95+H95+L95</f>
        <v>0</v>
      </c>
    </row>
    <row r="96" spans="1:15" customFormat="1">
      <c r="A96" s="777"/>
      <c r="B96" s="759"/>
      <c r="C96" s="759" t="s">
        <v>33</v>
      </c>
      <c r="D96" s="737" t="s">
        <v>0</v>
      </c>
      <c r="E96" s="760">
        <v>114</v>
      </c>
      <c r="F96" s="752">
        <f>E96*F94</f>
        <v>1972.2</v>
      </c>
      <c r="G96" s="633"/>
      <c r="H96" s="625"/>
      <c r="I96" s="635"/>
      <c r="J96" s="625"/>
      <c r="K96" s="633"/>
      <c r="L96" s="625">
        <f>F96*K96</f>
        <v>0</v>
      </c>
      <c r="M96" s="678">
        <f t="shared" si="17"/>
        <v>0</v>
      </c>
    </row>
    <row r="97" spans="1:15" customFormat="1" ht="15.75">
      <c r="A97" s="777"/>
      <c r="B97" s="622"/>
      <c r="C97" s="931" t="s">
        <v>447</v>
      </c>
      <c r="D97" s="737" t="s">
        <v>118</v>
      </c>
      <c r="E97" s="693" t="s">
        <v>83</v>
      </c>
      <c r="F97" s="765">
        <v>11.635999999999999</v>
      </c>
      <c r="G97" s="633"/>
      <c r="H97" s="625">
        <f t="shared" ref="H97:H106" si="18">F97*G97</f>
        <v>0</v>
      </c>
      <c r="I97" s="693"/>
      <c r="J97" s="625"/>
      <c r="K97" s="633"/>
      <c r="L97" s="625"/>
      <c r="M97" s="678">
        <f t="shared" si="17"/>
        <v>0</v>
      </c>
    </row>
    <row r="98" spans="1:15" customFormat="1" ht="15.75">
      <c r="A98" s="777"/>
      <c r="B98" s="622"/>
      <c r="C98" s="931" t="s">
        <v>448</v>
      </c>
      <c r="D98" s="737" t="s">
        <v>118</v>
      </c>
      <c r="E98" s="693" t="s">
        <v>83</v>
      </c>
      <c r="F98" s="765">
        <v>337.61500000000001</v>
      </c>
      <c r="G98" s="633"/>
      <c r="H98" s="625">
        <f t="shared" si="18"/>
        <v>0</v>
      </c>
      <c r="I98" s="693"/>
      <c r="J98" s="625"/>
      <c r="K98" s="633"/>
      <c r="L98" s="625"/>
      <c r="M98" s="678">
        <f t="shared" si="17"/>
        <v>0</v>
      </c>
    </row>
    <row r="99" spans="1:15" customFormat="1" ht="15.75">
      <c r="A99" s="689"/>
      <c r="B99" s="621"/>
      <c r="C99" s="694" t="s">
        <v>278</v>
      </c>
      <c r="D99" s="736" t="s">
        <v>303</v>
      </c>
      <c r="E99" s="756">
        <v>101.5</v>
      </c>
      <c r="F99" s="625">
        <v>1583.4</v>
      </c>
      <c r="G99" s="633"/>
      <c r="H99" s="625">
        <f t="shared" si="18"/>
        <v>0</v>
      </c>
      <c r="I99" s="693"/>
      <c r="J99" s="625"/>
      <c r="K99" s="633"/>
      <c r="L99" s="625"/>
      <c r="M99" s="678">
        <f t="shared" si="17"/>
        <v>0</v>
      </c>
    </row>
    <row r="100" spans="1:15" s="735" customFormat="1" ht="15.75">
      <c r="A100" s="689"/>
      <c r="B100" s="621"/>
      <c r="C100" s="694" t="s">
        <v>298</v>
      </c>
      <c r="D100" s="736" t="s">
        <v>303</v>
      </c>
      <c r="E100" s="756">
        <v>101.5</v>
      </c>
      <c r="F100" s="625">
        <v>171.98</v>
      </c>
      <c r="G100" s="633"/>
      <c r="H100" s="625">
        <f t="shared" si="18"/>
        <v>0</v>
      </c>
      <c r="I100" s="693"/>
      <c r="J100" s="625"/>
      <c r="K100" s="633"/>
      <c r="L100" s="625"/>
      <c r="M100" s="678">
        <f t="shared" si="17"/>
        <v>0</v>
      </c>
    </row>
    <row r="101" spans="1:15" customFormat="1">
      <c r="A101" s="774"/>
      <c r="B101" s="727" t="s">
        <v>799</v>
      </c>
      <c r="C101" s="755" t="s">
        <v>279</v>
      </c>
      <c r="D101" s="753" t="s">
        <v>235</v>
      </c>
      <c r="E101" s="756">
        <v>176</v>
      </c>
      <c r="F101" s="625">
        <f>F94*E101</f>
        <v>3044.8</v>
      </c>
      <c r="G101" s="633"/>
      <c r="H101" s="625">
        <f t="shared" si="18"/>
        <v>0</v>
      </c>
      <c r="I101" s="693"/>
      <c r="J101" s="625"/>
      <c r="K101" s="633"/>
      <c r="L101" s="625"/>
      <c r="M101" s="678">
        <f t="shared" si="17"/>
        <v>0</v>
      </c>
      <c r="O101" s="762"/>
    </row>
    <row r="102" spans="1:15" customFormat="1" ht="15.75">
      <c r="A102" s="774"/>
      <c r="B102" s="763"/>
      <c r="C102" s="755" t="s">
        <v>319</v>
      </c>
      <c r="D102" s="753" t="s">
        <v>311</v>
      </c>
      <c r="E102" s="756">
        <v>0.33</v>
      </c>
      <c r="F102" s="679">
        <f>F94*E102</f>
        <v>5.7090000000000005</v>
      </c>
      <c r="G102" s="633"/>
      <c r="H102" s="625">
        <f t="shared" si="18"/>
        <v>0</v>
      </c>
      <c r="I102" s="693"/>
      <c r="J102" s="625"/>
      <c r="K102" s="633"/>
      <c r="L102" s="625"/>
      <c r="M102" s="678">
        <f t="shared" si="17"/>
        <v>0</v>
      </c>
      <c r="N102" s="735"/>
    </row>
    <row r="103" spans="1:15" customFormat="1" ht="15.75">
      <c r="A103" s="774"/>
      <c r="B103" s="727" t="s">
        <v>799</v>
      </c>
      <c r="C103" s="755" t="s">
        <v>305</v>
      </c>
      <c r="D103" s="753" t="s">
        <v>311</v>
      </c>
      <c r="E103" s="756">
        <v>3.66</v>
      </c>
      <c r="F103" s="679">
        <f>F94*E103</f>
        <v>63.318000000000005</v>
      </c>
      <c r="G103" s="633"/>
      <c r="H103" s="625">
        <f t="shared" si="18"/>
        <v>0</v>
      </c>
      <c r="I103" s="693"/>
      <c r="J103" s="625"/>
      <c r="K103" s="633"/>
      <c r="L103" s="625"/>
      <c r="M103" s="678">
        <f t="shared" si="17"/>
        <v>0</v>
      </c>
    </row>
    <row r="104" spans="1:15" customFormat="1">
      <c r="A104" s="774"/>
      <c r="B104" s="754"/>
      <c r="C104" s="755" t="s">
        <v>320</v>
      </c>
      <c r="D104" s="753" t="s">
        <v>118</v>
      </c>
      <c r="E104" s="756">
        <v>0.21</v>
      </c>
      <c r="F104" s="679">
        <f>F94*E104</f>
        <v>3.633</v>
      </c>
      <c r="G104" s="633"/>
      <c r="H104" s="625">
        <f t="shared" si="18"/>
        <v>0</v>
      </c>
      <c r="I104" s="693"/>
      <c r="J104" s="625"/>
      <c r="K104" s="633"/>
      <c r="L104" s="625"/>
      <c r="M104" s="678">
        <f t="shared" si="17"/>
        <v>0</v>
      </c>
    </row>
    <row r="105" spans="1:15" customFormat="1">
      <c r="A105" s="775"/>
      <c r="B105" s="754"/>
      <c r="C105" s="755" t="s">
        <v>119</v>
      </c>
      <c r="D105" s="761" t="s">
        <v>118</v>
      </c>
      <c r="E105" s="756">
        <v>0.27</v>
      </c>
      <c r="F105" s="679">
        <f>F94*E105</f>
        <v>4.6710000000000003</v>
      </c>
      <c r="G105" s="633"/>
      <c r="H105" s="625">
        <f t="shared" si="18"/>
        <v>0</v>
      </c>
      <c r="I105" s="740"/>
      <c r="J105" s="625"/>
      <c r="K105" s="633"/>
      <c r="L105" s="625"/>
      <c r="M105" s="678">
        <f t="shared" si="17"/>
        <v>0</v>
      </c>
      <c r="O105" s="764"/>
    </row>
    <row r="106" spans="1:15" customFormat="1" ht="15.75" customHeight="1">
      <c r="A106" s="620"/>
      <c r="B106" s="754"/>
      <c r="C106" s="755" t="s">
        <v>170</v>
      </c>
      <c r="D106" s="753" t="s">
        <v>0</v>
      </c>
      <c r="E106" s="756">
        <v>32</v>
      </c>
      <c r="F106" s="679">
        <f>F94*E106</f>
        <v>553.6</v>
      </c>
      <c r="G106" s="633"/>
      <c r="H106" s="625">
        <f t="shared" si="18"/>
        <v>0</v>
      </c>
      <c r="I106" s="740"/>
      <c r="J106" s="625"/>
      <c r="K106" s="633"/>
      <c r="L106" s="625"/>
      <c r="M106" s="678">
        <f t="shared" si="17"/>
        <v>0</v>
      </c>
    </row>
    <row r="107" spans="1:15" ht="27">
      <c r="A107" s="775">
        <v>14</v>
      </c>
      <c r="B107" s="729" t="s">
        <v>338</v>
      </c>
      <c r="C107" s="748" t="s">
        <v>336</v>
      </c>
      <c r="D107" s="747" t="s">
        <v>337</v>
      </c>
      <c r="E107" s="1534"/>
      <c r="F107" s="636">
        <v>880</v>
      </c>
      <c r="G107" s="614"/>
      <c r="H107" s="679"/>
      <c r="I107" s="779"/>
      <c r="J107" s="780"/>
      <c r="K107" s="757"/>
      <c r="L107" s="679"/>
      <c r="M107" s="781"/>
    </row>
    <row r="108" spans="1:15" customFormat="1">
      <c r="A108" s="774"/>
      <c r="B108" s="763"/>
      <c r="C108" s="755" t="s">
        <v>31</v>
      </c>
      <c r="D108" s="753" t="s">
        <v>32</v>
      </c>
      <c r="E108" s="756">
        <v>33.6</v>
      </c>
      <c r="F108" s="679">
        <f>F107*E108</f>
        <v>29568</v>
      </c>
      <c r="G108" s="633"/>
      <c r="H108" s="625"/>
      <c r="I108" s="633"/>
      <c r="J108" s="625">
        <f>I108*F108</f>
        <v>0</v>
      </c>
      <c r="K108" s="633"/>
      <c r="L108" s="625"/>
      <c r="M108" s="678">
        <f t="shared" ref="M108:M111" si="19">J108+H108+L108</f>
        <v>0</v>
      </c>
    </row>
    <row r="109" spans="1:15" customFormat="1">
      <c r="A109" s="777"/>
      <c r="B109" s="755"/>
      <c r="C109" s="755" t="s">
        <v>33</v>
      </c>
      <c r="D109" s="758" t="s">
        <v>0</v>
      </c>
      <c r="E109" s="756">
        <v>1.5</v>
      </c>
      <c r="F109" s="679">
        <f>F107*E109</f>
        <v>1320</v>
      </c>
      <c r="G109" s="633"/>
      <c r="H109" s="625"/>
      <c r="I109" s="635"/>
      <c r="J109" s="625"/>
      <c r="K109" s="633"/>
      <c r="L109" s="625">
        <f>F109*K109</f>
        <v>0</v>
      </c>
      <c r="M109" s="678">
        <f t="shared" si="19"/>
        <v>0</v>
      </c>
    </row>
    <row r="110" spans="1:15" customFormat="1">
      <c r="A110" s="777"/>
      <c r="B110" s="690"/>
      <c r="C110" s="694" t="s">
        <v>295</v>
      </c>
      <c r="D110" s="758" t="s">
        <v>98</v>
      </c>
      <c r="E110" s="756">
        <v>0.24</v>
      </c>
      <c r="F110" s="782">
        <f>F107*E110</f>
        <v>211.2</v>
      </c>
      <c r="G110" s="633"/>
      <c r="H110" s="625">
        <f t="shared" ref="H110:H111" si="20">F110*G110</f>
        <v>0</v>
      </c>
      <c r="I110" s="693"/>
      <c r="J110" s="625"/>
      <c r="K110" s="633"/>
      <c r="L110" s="625"/>
      <c r="M110" s="678">
        <f t="shared" si="19"/>
        <v>0</v>
      </c>
    </row>
    <row r="111" spans="1:15" customFormat="1">
      <c r="A111" s="777"/>
      <c r="B111" s="690"/>
      <c r="C111" s="755" t="s">
        <v>170</v>
      </c>
      <c r="D111" s="758" t="s">
        <v>0</v>
      </c>
      <c r="E111" s="756">
        <v>2.2799999999999998</v>
      </c>
      <c r="F111" s="783">
        <f>F107*E111</f>
        <v>2006.3999999999999</v>
      </c>
      <c r="G111" s="633"/>
      <c r="H111" s="625">
        <f t="shared" si="20"/>
        <v>0</v>
      </c>
      <c r="I111" s="693"/>
      <c r="J111" s="625"/>
      <c r="K111" s="633"/>
      <c r="L111" s="625"/>
      <c r="M111" s="678">
        <f t="shared" si="19"/>
        <v>0</v>
      </c>
    </row>
    <row r="112" spans="1:15" customFormat="1" ht="27">
      <c r="A112" s="681"/>
      <c r="B112" s="724"/>
      <c r="C112" s="685" t="s">
        <v>326</v>
      </c>
      <c r="D112" s="682"/>
      <c r="E112" s="682"/>
      <c r="F112" s="683"/>
      <c r="G112" s="682"/>
      <c r="H112" s="682"/>
      <c r="I112" s="682"/>
      <c r="J112" s="682"/>
      <c r="K112" s="682"/>
      <c r="L112" s="682"/>
      <c r="M112" s="684"/>
    </row>
    <row r="113" spans="1:15" s="735" customFormat="1" ht="38.25">
      <c r="A113" s="775">
        <v>1</v>
      </c>
      <c r="B113" s="729" t="s">
        <v>324</v>
      </c>
      <c r="C113" s="748" t="s">
        <v>327</v>
      </c>
      <c r="D113" s="747" t="s">
        <v>310</v>
      </c>
      <c r="E113" s="749"/>
      <c r="F113" s="614">
        <f>133.4/100</f>
        <v>1.3340000000000001</v>
      </c>
      <c r="G113" s="614"/>
      <c r="H113" s="752"/>
      <c r="I113" s="750"/>
      <c r="J113" s="751"/>
      <c r="K113" s="740"/>
      <c r="L113" s="752"/>
      <c r="M113" s="776"/>
    </row>
    <row r="114" spans="1:15" customFormat="1">
      <c r="A114" s="774"/>
      <c r="B114" s="754"/>
      <c r="C114" s="759" t="s">
        <v>169</v>
      </c>
      <c r="D114" s="767" t="s">
        <v>32</v>
      </c>
      <c r="E114" s="756">
        <f>1390</f>
        <v>1390</v>
      </c>
      <c r="F114" s="679">
        <f>E114*F113</f>
        <v>1854.26</v>
      </c>
      <c r="G114" s="633"/>
      <c r="H114" s="625"/>
      <c r="I114" s="633"/>
      <c r="J114" s="625">
        <f>I114*F114</f>
        <v>0</v>
      </c>
      <c r="K114" s="633"/>
      <c r="L114" s="625"/>
      <c r="M114" s="678">
        <f t="shared" ref="M114:M124" si="21">J114+H114+L114</f>
        <v>0</v>
      </c>
      <c r="O114" s="762"/>
    </row>
    <row r="115" spans="1:15" customFormat="1">
      <c r="A115" s="777"/>
      <c r="B115" s="759"/>
      <c r="C115" s="759" t="s">
        <v>33</v>
      </c>
      <c r="D115" s="737" t="s">
        <v>0</v>
      </c>
      <c r="E115" s="760">
        <v>128</v>
      </c>
      <c r="F115" s="752">
        <f>E115*F113</f>
        <v>170.75200000000001</v>
      </c>
      <c r="G115" s="633"/>
      <c r="H115" s="625"/>
      <c r="I115" s="635"/>
      <c r="J115" s="625"/>
      <c r="K115" s="633"/>
      <c r="L115" s="625">
        <f>F115*K115</f>
        <v>0</v>
      </c>
      <c r="M115" s="678">
        <f t="shared" si="21"/>
        <v>0</v>
      </c>
      <c r="N115" s="735"/>
    </row>
    <row r="116" spans="1:15" customFormat="1" ht="15.75">
      <c r="A116" s="777"/>
      <c r="B116" s="622"/>
      <c r="C116" s="931" t="s">
        <v>447</v>
      </c>
      <c r="D116" s="737" t="s">
        <v>118</v>
      </c>
      <c r="E116" s="693" t="s">
        <v>83</v>
      </c>
      <c r="F116" s="765">
        <v>1.246</v>
      </c>
      <c r="G116" s="633"/>
      <c r="H116" s="625">
        <f t="shared" ref="H116:H124" si="22">F116*G116</f>
        <v>0</v>
      </c>
      <c r="I116" s="693"/>
      <c r="J116" s="625"/>
      <c r="K116" s="633"/>
      <c r="L116" s="625"/>
      <c r="M116" s="678">
        <f t="shared" si="21"/>
        <v>0</v>
      </c>
    </row>
    <row r="117" spans="1:15" customFormat="1" ht="15.75">
      <c r="A117" s="777"/>
      <c r="B117" s="622"/>
      <c r="C117" s="931" t="s">
        <v>448</v>
      </c>
      <c r="D117" s="737" t="s">
        <v>118</v>
      </c>
      <c r="E117" s="693" t="s">
        <v>83</v>
      </c>
      <c r="F117" s="765">
        <f>17.35-F116</f>
        <v>16.104000000000003</v>
      </c>
      <c r="G117" s="633"/>
      <c r="H117" s="625">
        <f t="shared" si="22"/>
        <v>0</v>
      </c>
      <c r="I117" s="693"/>
      <c r="J117" s="625"/>
      <c r="K117" s="633"/>
      <c r="L117" s="625"/>
      <c r="M117" s="678">
        <f t="shared" si="21"/>
        <v>0</v>
      </c>
    </row>
    <row r="118" spans="1:15" customFormat="1" ht="15.75">
      <c r="A118" s="689"/>
      <c r="B118" s="754"/>
      <c r="C118" s="694" t="s">
        <v>278</v>
      </c>
      <c r="D118" s="761" t="s">
        <v>311</v>
      </c>
      <c r="E118" s="756">
        <v>101.5</v>
      </c>
      <c r="F118" s="679">
        <f>E118*F113</f>
        <v>135.40100000000001</v>
      </c>
      <c r="G118" s="633"/>
      <c r="H118" s="625">
        <f t="shared" si="22"/>
        <v>0</v>
      </c>
      <c r="I118" s="693"/>
      <c r="J118" s="625"/>
      <c r="K118" s="633"/>
      <c r="L118" s="625"/>
      <c r="M118" s="678">
        <f t="shared" si="21"/>
        <v>0</v>
      </c>
      <c r="O118" s="764"/>
    </row>
    <row r="119" spans="1:15" customFormat="1" ht="15.75" customHeight="1">
      <c r="A119" s="774"/>
      <c r="B119" s="727" t="s">
        <v>799</v>
      </c>
      <c r="C119" s="759" t="s">
        <v>279</v>
      </c>
      <c r="D119" s="761" t="s">
        <v>235</v>
      </c>
      <c r="E119" s="756">
        <v>229</v>
      </c>
      <c r="F119" s="679">
        <f>E119*F113</f>
        <v>305.48599999999999</v>
      </c>
      <c r="G119" s="633"/>
      <c r="H119" s="625">
        <f t="shared" si="22"/>
        <v>0</v>
      </c>
      <c r="I119" s="693"/>
      <c r="J119" s="625"/>
      <c r="K119" s="633"/>
      <c r="L119" s="625"/>
      <c r="M119" s="678">
        <f t="shared" si="21"/>
        <v>0</v>
      </c>
    </row>
    <row r="120" spans="1:15" ht="15.75">
      <c r="A120" s="774"/>
      <c r="B120" s="727" t="s">
        <v>799</v>
      </c>
      <c r="C120" s="759" t="s">
        <v>314</v>
      </c>
      <c r="D120" s="761" t="s">
        <v>311</v>
      </c>
      <c r="E120" s="756">
        <v>1.4</v>
      </c>
      <c r="F120" s="679">
        <f>E120*F113</f>
        <v>1.8675999999999999</v>
      </c>
      <c r="G120" s="633"/>
      <c r="H120" s="625">
        <f t="shared" si="22"/>
        <v>0</v>
      </c>
      <c r="I120" s="693"/>
      <c r="J120" s="625"/>
      <c r="K120" s="633"/>
      <c r="L120" s="625"/>
      <c r="M120" s="678">
        <f t="shared" si="21"/>
        <v>0</v>
      </c>
    </row>
    <row r="121" spans="1:15" customFormat="1" ht="15.75">
      <c r="A121" s="774"/>
      <c r="B121" s="727" t="s">
        <v>799</v>
      </c>
      <c r="C121" s="759" t="s">
        <v>304</v>
      </c>
      <c r="D121" s="761" t="s">
        <v>311</v>
      </c>
      <c r="E121" s="756">
        <v>4.29</v>
      </c>
      <c r="F121" s="679">
        <f>E121*F113</f>
        <v>5.7228600000000007</v>
      </c>
      <c r="G121" s="633"/>
      <c r="H121" s="625">
        <f t="shared" si="22"/>
        <v>0</v>
      </c>
      <c r="I121" s="693"/>
      <c r="J121" s="625"/>
      <c r="K121" s="633"/>
      <c r="L121" s="625"/>
      <c r="M121" s="678">
        <f t="shared" si="21"/>
        <v>0</v>
      </c>
    </row>
    <row r="122" spans="1:15" ht="15.75" customHeight="1">
      <c r="A122" s="774"/>
      <c r="B122" s="727" t="s">
        <v>799</v>
      </c>
      <c r="C122" s="759" t="s">
        <v>305</v>
      </c>
      <c r="D122" s="761" t="s">
        <v>311</v>
      </c>
      <c r="E122" s="756">
        <v>0.2</v>
      </c>
      <c r="F122" s="679">
        <f>E122*F113</f>
        <v>0.26680000000000004</v>
      </c>
      <c r="G122" s="633"/>
      <c r="H122" s="625">
        <f t="shared" si="22"/>
        <v>0</v>
      </c>
      <c r="I122" s="693"/>
      <c r="J122" s="625"/>
      <c r="K122" s="633"/>
      <c r="L122" s="625"/>
      <c r="M122" s="678">
        <f t="shared" si="21"/>
        <v>0</v>
      </c>
      <c r="N122" s="696"/>
    </row>
    <row r="123" spans="1:15" ht="15.75" customHeight="1">
      <c r="A123" s="775"/>
      <c r="B123" s="754"/>
      <c r="C123" s="759" t="s">
        <v>119</v>
      </c>
      <c r="D123" s="761" t="s">
        <v>118</v>
      </c>
      <c r="E123" s="756">
        <v>0.25</v>
      </c>
      <c r="F123" s="679">
        <f>E123*F113</f>
        <v>0.33350000000000002</v>
      </c>
      <c r="G123" s="633"/>
      <c r="H123" s="625">
        <f t="shared" si="22"/>
        <v>0</v>
      </c>
      <c r="I123" s="740"/>
      <c r="J123" s="625"/>
      <c r="K123" s="633"/>
      <c r="L123" s="625"/>
      <c r="M123" s="678">
        <f t="shared" si="21"/>
        <v>0</v>
      </c>
    </row>
    <row r="124" spans="1:15" ht="15.75" customHeight="1">
      <c r="A124" s="620"/>
      <c r="B124" s="754"/>
      <c r="C124" s="759" t="s">
        <v>170</v>
      </c>
      <c r="D124" s="761" t="s">
        <v>0</v>
      </c>
      <c r="E124" s="756">
        <v>93</v>
      </c>
      <c r="F124" s="679">
        <f>E124*F113</f>
        <v>124.06200000000001</v>
      </c>
      <c r="G124" s="633"/>
      <c r="H124" s="625">
        <f t="shared" si="22"/>
        <v>0</v>
      </c>
      <c r="I124" s="740"/>
      <c r="J124" s="625"/>
      <c r="K124" s="633"/>
      <c r="L124" s="625"/>
      <c r="M124" s="678">
        <f t="shared" si="21"/>
        <v>0</v>
      </c>
    </row>
    <row r="125" spans="1:15" ht="15.75" customHeight="1">
      <c r="A125" s="681"/>
      <c r="B125" s="724"/>
      <c r="C125" s="685" t="s">
        <v>328</v>
      </c>
      <c r="D125" s="682"/>
      <c r="E125" s="682"/>
      <c r="F125" s="683"/>
      <c r="G125" s="682"/>
      <c r="H125" s="682"/>
      <c r="I125" s="682"/>
      <c r="J125" s="682"/>
      <c r="K125" s="682"/>
      <c r="L125" s="682"/>
      <c r="M125" s="684"/>
    </row>
    <row r="126" spans="1:15" ht="27">
      <c r="A126" s="775">
        <v>1</v>
      </c>
      <c r="B126" s="729" t="s">
        <v>321</v>
      </c>
      <c r="C126" s="748" t="s">
        <v>329</v>
      </c>
      <c r="D126" s="747" t="s">
        <v>310</v>
      </c>
      <c r="E126" s="747"/>
      <c r="F126" s="749">
        <f>28.64/100</f>
        <v>0.28639999999999999</v>
      </c>
      <c r="G126" s="614"/>
      <c r="H126" s="752"/>
      <c r="I126" s="750"/>
      <c r="J126" s="751"/>
      <c r="K126" s="740"/>
      <c r="L126" s="752"/>
      <c r="M126" s="776"/>
    </row>
    <row r="127" spans="1:15" ht="21.6" customHeight="1">
      <c r="A127" s="774"/>
      <c r="B127" s="754"/>
      <c r="C127" s="755" t="s">
        <v>169</v>
      </c>
      <c r="D127" s="753" t="s">
        <v>32</v>
      </c>
      <c r="E127" s="756">
        <v>925</v>
      </c>
      <c r="F127" s="679">
        <f>E127*F126</f>
        <v>264.92</v>
      </c>
      <c r="G127" s="633"/>
      <c r="H127" s="625"/>
      <c r="I127" s="633"/>
      <c r="J127" s="625">
        <f>I127*F127</f>
        <v>0</v>
      </c>
      <c r="K127" s="633"/>
      <c r="L127" s="625"/>
      <c r="M127" s="678">
        <f t="shared" ref="M127:M137" si="23">J127+H127+L127</f>
        <v>0</v>
      </c>
    </row>
    <row r="128" spans="1:15" ht="15.75" customHeight="1">
      <c r="A128" s="777"/>
      <c r="B128" s="759"/>
      <c r="C128" s="759" t="s">
        <v>33</v>
      </c>
      <c r="D128" s="737" t="s">
        <v>0</v>
      </c>
      <c r="E128" s="760">
        <v>114</v>
      </c>
      <c r="F128" s="752">
        <f>E128*F126</f>
        <v>32.6496</v>
      </c>
      <c r="G128" s="633"/>
      <c r="H128" s="625"/>
      <c r="I128" s="635"/>
      <c r="J128" s="625"/>
      <c r="K128" s="633"/>
      <c r="L128" s="625">
        <f>F128*K128</f>
        <v>0</v>
      </c>
      <c r="M128" s="678">
        <f t="shared" si="23"/>
        <v>0</v>
      </c>
    </row>
    <row r="129" spans="1:13" ht="15.75" customHeight="1">
      <c r="A129" s="777"/>
      <c r="B129" s="622"/>
      <c r="C129" s="931" t="s">
        <v>447</v>
      </c>
      <c r="D129" s="737" t="s">
        <v>118</v>
      </c>
      <c r="E129" s="693" t="s">
        <v>83</v>
      </c>
      <c r="F129" s="765">
        <f>75.1/1000</f>
        <v>7.51E-2</v>
      </c>
      <c r="G129" s="633"/>
      <c r="H129" s="625">
        <f t="shared" ref="H129:H137" si="24">F129*G129</f>
        <v>0</v>
      </c>
      <c r="I129" s="693"/>
      <c r="J129" s="625"/>
      <c r="K129" s="633"/>
      <c r="L129" s="625"/>
      <c r="M129" s="678">
        <f t="shared" si="23"/>
        <v>0</v>
      </c>
    </row>
    <row r="130" spans="1:13" ht="15.75" customHeight="1">
      <c r="A130" s="777"/>
      <c r="B130" s="622"/>
      <c r="C130" s="931" t="s">
        <v>448</v>
      </c>
      <c r="D130" s="737" t="s">
        <v>118</v>
      </c>
      <c r="E130" s="693" t="s">
        <v>83</v>
      </c>
      <c r="F130" s="766">
        <f>2880/1000</f>
        <v>2.88</v>
      </c>
      <c r="G130" s="633"/>
      <c r="H130" s="625">
        <f t="shared" si="24"/>
        <v>0</v>
      </c>
      <c r="I130" s="693"/>
      <c r="J130" s="625"/>
      <c r="K130" s="633"/>
      <c r="L130" s="625"/>
      <c r="M130" s="678">
        <f t="shared" si="23"/>
        <v>0</v>
      </c>
    </row>
    <row r="131" spans="1:13" ht="23.1" customHeight="1">
      <c r="A131" s="689"/>
      <c r="B131" s="621"/>
      <c r="C131" s="694" t="s">
        <v>278</v>
      </c>
      <c r="D131" s="736" t="s">
        <v>303</v>
      </c>
      <c r="E131" s="756">
        <v>100</v>
      </c>
      <c r="F131" s="625">
        <f>F126*E131</f>
        <v>28.64</v>
      </c>
      <c r="G131" s="633"/>
      <c r="H131" s="625">
        <f t="shared" si="24"/>
        <v>0</v>
      </c>
      <c r="I131" s="693"/>
      <c r="J131" s="625"/>
      <c r="K131" s="633"/>
      <c r="L131" s="625"/>
      <c r="M131" s="678">
        <f t="shared" si="23"/>
        <v>0</v>
      </c>
    </row>
    <row r="132" spans="1:13" ht="26.45" customHeight="1">
      <c r="A132" s="774"/>
      <c r="B132" s="727" t="s">
        <v>799</v>
      </c>
      <c r="C132" s="755" t="s">
        <v>279</v>
      </c>
      <c r="D132" s="753" t="s">
        <v>235</v>
      </c>
      <c r="E132" s="756">
        <v>176</v>
      </c>
      <c r="F132" s="625">
        <f>F126*E132</f>
        <v>50.406399999999998</v>
      </c>
      <c r="G132" s="633"/>
      <c r="H132" s="625">
        <f t="shared" si="24"/>
        <v>0</v>
      </c>
      <c r="I132" s="693"/>
      <c r="J132" s="625"/>
      <c r="K132" s="633"/>
      <c r="L132" s="625"/>
      <c r="M132" s="678">
        <f t="shared" si="23"/>
        <v>0</v>
      </c>
    </row>
    <row r="133" spans="1:13" ht="18.95" customHeight="1">
      <c r="A133" s="774"/>
      <c r="B133" s="763"/>
      <c r="C133" s="755" t="s">
        <v>319</v>
      </c>
      <c r="D133" s="753" t="s">
        <v>311</v>
      </c>
      <c r="E133" s="756">
        <v>0.33</v>
      </c>
      <c r="F133" s="679">
        <f>F126*E133</f>
        <v>9.4511999999999999E-2</v>
      </c>
      <c r="G133" s="633"/>
      <c r="H133" s="625">
        <f t="shared" si="24"/>
        <v>0</v>
      </c>
      <c r="I133" s="693"/>
      <c r="J133" s="625"/>
      <c r="K133" s="633"/>
      <c r="L133" s="625"/>
      <c r="M133" s="678">
        <f t="shared" si="23"/>
        <v>0</v>
      </c>
    </row>
    <row r="134" spans="1:13" ht="21.6" customHeight="1">
      <c r="A134" s="774"/>
      <c r="B134" s="727" t="s">
        <v>799</v>
      </c>
      <c r="C134" s="755" t="s">
        <v>305</v>
      </c>
      <c r="D134" s="753" t="s">
        <v>311</v>
      </c>
      <c r="E134" s="756">
        <v>3.66</v>
      </c>
      <c r="F134" s="679">
        <f>F126*E134</f>
        <v>1.048224</v>
      </c>
      <c r="G134" s="633"/>
      <c r="H134" s="625">
        <f t="shared" si="24"/>
        <v>0</v>
      </c>
      <c r="I134" s="693"/>
      <c r="J134" s="625"/>
      <c r="K134" s="633"/>
      <c r="L134" s="625"/>
      <c r="M134" s="678">
        <f t="shared" si="23"/>
        <v>0</v>
      </c>
    </row>
    <row r="135" spans="1:13" ht="15.75" customHeight="1">
      <c r="A135" s="774"/>
      <c r="B135" s="754"/>
      <c r="C135" s="755" t="s">
        <v>320</v>
      </c>
      <c r="D135" s="753" t="s">
        <v>118</v>
      </c>
      <c r="E135" s="756">
        <v>0.21</v>
      </c>
      <c r="F135" s="679">
        <f>F126*E135</f>
        <v>6.0143999999999996E-2</v>
      </c>
      <c r="G135" s="633"/>
      <c r="H135" s="625">
        <f t="shared" si="24"/>
        <v>0</v>
      </c>
      <c r="I135" s="693"/>
      <c r="J135" s="625"/>
      <c r="K135" s="633"/>
      <c r="L135" s="625"/>
      <c r="M135" s="678">
        <f t="shared" si="23"/>
        <v>0</v>
      </c>
    </row>
    <row r="136" spans="1:13" ht="15.75" customHeight="1">
      <c r="A136" s="775"/>
      <c r="B136" s="754"/>
      <c r="C136" s="755" t="s">
        <v>119</v>
      </c>
      <c r="D136" s="761" t="s">
        <v>118</v>
      </c>
      <c r="E136" s="756">
        <v>0.27</v>
      </c>
      <c r="F136" s="679">
        <f>F126*E136</f>
        <v>7.7328000000000008E-2</v>
      </c>
      <c r="G136" s="633"/>
      <c r="H136" s="625">
        <f t="shared" si="24"/>
        <v>0</v>
      </c>
      <c r="I136" s="740"/>
      <c r="J136" s="625"/>
      <c r="K136" s="633"/>
      <c r="L136" s="625"/>
      <c r="M136" s="678">
        <f t="shared" si="23"/>
        <v>0</v>
      </c>
    </row>
    <row r="137" spans="1:13" ht="15.75" customHeight="1">
      <c r="A137" s="620"/>
      <c r="B137" s="754"/>
      <c r="C137" s="755" t="s">
        <v>170</v>
      </c>
      <c r="D137" s="753" t="s">
        <v>0</v>
      </c>
      <c r="E137" s="756">
        <v>32</v>
      </c>
      <c r="F137" s="679">
        <f>F126*E137</f>
        <v>9.1647999999999996</v>
      </c>
      <c r="G137" s="633"/>
      <c r="H137" s="625">
        <f t="shared" si="24"/>
        <v>0</v>
      </c>
      <c r="I137" s="740"/>
      <c r="J137" s="625"/>
      <c r="K137" s="633"/>
      <c r="L137" s="625"/>
      <c r="M137" s="678">
        <f t="shared" si="23"/>
        <v>0</v>
      </c>
    </row>
    <row r="138" spans="1:13" ht="26.45" customHeight="1">
      <c r="A138" s="681"/>
      <c r="B138" s="724"/>
      <c r="C138" s="685" t="s">
        <v>330</v>
      </c>
      <c r="D138" s="682"/>
      <c r="E138" s="682"/>
      <c r="F138" s="683"/>
      <c r="G138" s="682"/>
      <c r="H138" s="682"/>
      <c r="I138" s="682"/>
      <c r="J138" s="682"/>
      <c r="K138" s="682"/>
      <c r="L138" s="682"/>
      <c r="M138" s="684"/>
    </row>
    <row r="139" spans="1:13" ht="38.25">
      <c r="A139" s="775">
        <v>1</v>
      </c>
      <c r="B139" s="729" t="s">
        <v>332</v>
      </c>
      <c r="C139" s="748" t="s">
        <v>331</v>
      </c>
      <c r="D139" s="747" t="s">
        <v>118</v>
      </c>
      <c r="E139" s="747"/>
      <c r="F139" s="749">
        <v>32.957999999999998</v>
      </c>
      <c r="G139" s="614"/>
      <c r="H139" s="752"/>
      <c r="I139" s="750"/>
      <c r="J139" s="751"/>
      <c r="K139" s="740"/>
      <c r="L139" s="752"/>
      <c r="M139" s="776"/>
    </row>
    <row r="140" spans="1:13" ht="15.75" customHeight="1">
      <c r="A140" s="741"/>
      <c r="B140" s="743"/>
      <c r="C140" s="690" t="s">
        <v>169</v>
      </c>
      <c r="D140" s="634" t="s">
        <v>32</v>
      </c>
      <c r="E140" s="624">
        <v>123</v>
      </c>
      <c r="F140" s="625">
        <f>E140*F139</f>
        <v>4053.8339999999998</v>
      </c>
      <c r="G140" s="633"/>
      <c r="H140" s="625"/>
      <c r="I140" s="633"/>
      <c r="J140" s="625">
        <f>I140*F140</f>
        <v>0</v>
      </c>
      <c r="K140" s="633"/>
      <c r="L140" s="625"/>
      <c r="M140" s="678">
        <f t="shared" ref="M140:M144" si="25">J140+H140+L140</f>
        <v>0</v>
      </c>
    </row>
    <row r="141" spans="1:13" ht="15.75" customHeight="1">
      <c r="A141" s="741"/>
      <c r="B141" s="744"/>
      <c r="C141" s="622" t="s">
        <v>33</v>
      </c>
      <c r="D141" s="635" t="s">
        <v>253</v>
      </c>
      <c r="E141" s="624">
        <v>2.2000000000000002</v>
      </c>
      <c r="F141" s="625">
        <f>E141*F139</f>
        <v>72.507599999999996</v>
      </c>
      <c r="G141" s="633"/>
      <c r="H141" s="625"/>
      <c r="I141" s="635"/>
      <c r="J141" s="625"/>
      <c r="K141" s="633"/>
      <c r="L141" s="625">
        <f>F141*K141</f>
        <v>0</v>
      </c>
      <c r="M141" s="678">
        <f t="shared" si="25"/>
        <v>0</v>
      </c>
    </row>
    <row r="142" spans="1:13" ht="15.75" customHeight="1">
      <c r="A142" s="777"/>
      <c r="B142" s="622"/>
      <c r="C142" s="931" t="s">
        <v>447</v>
      </c>
      <c r="D142" s="737" t="s">
        <v>118</v>
      </c>
      <c r="E142" s="693" t="s">
        <v>83</v>
      </c>
      <c r="F142" s="765">
        <v>1.37</v>
      </c>
      <c r="G142" s="633"/>
      <c r="H142" s="625">
        <f t="shared" ref="H142:H144" si="26">F142*G142</f>
        <v>0</v>
      </c>
      <c r="I142" s="693"/>
      <c r="J142" s="625"/>
      <c r="K142" s="633"/>
      <c r="L142" s="625"/>
      <c r="M142" s="678">
        <f t="shared" si="25"/>
        <v>0</v>
      </c>
    </row>
    <row r="143" spans="1:13" ht="15.75" customHeight="1">
      <c r="A143" s="741"/>
      <c r="B143" s="745"/>
      <c r="C143" s="931" t="s">
        <v>448</v>
      </c>
      <c r="D143" s="635" t="s">
        <v>118</v>
      </c>
      <c r="E143" s="693" t="s">
        <v>83</v>
      </c>
      <c r="F143" s="625">
        <f>32.958-F142</f>
        <v>31.587999999999997</v>
      </c>
      <c r="G143" s="635"/>
      <c r="H143" s="625">
        <f t="shared" si="26"/>
        <v>0</v>
      </c>
      <c r="I143" s="635"/>
      <c r="J143" s="625"/>
      <c r="K143" s="633"/>
      <c r="L143" s="625"/>
      <c r="M143" s="678">
        <f t="shared" si="25"/>
        <v>0</v>
      </c>
    </row>
    <row r="144" spans="1:13" ht="15.75" customHeight="1">
      <c r="A144" s="741"/>
      <c r="B144" s="745"/>
      <c r="C144" s="755" t="s">
        <v>170</v>
      </c>
      <c r="D144" s="753" t="s">
        <v>0</v>
      </c>
      <c r="E144" s="624">
        <v>0.4</v>
      </c>
      <c r="F144" s="625">
        <f>E144*F139</f>
        <v>13.183199999999999</v>
      </c>
      <c r="G144" s="635"/>
      <c r="H144" s="625">
        <f t="shared" si="26"/>
        <v>0</v>
      </c>
      <c r="I144" s="635"/>
      <c r="J144" s="625"/>
      <c r="K144" s="633"/>
      <c r="L144" s="625"/>
      <c r="M144" s="678">
        <f t="shared" si="25"/>
        <v>0</v>
      </c>
    </row>
    <row r="145" spans="1:13">
      <c r="A145" s="1585"/>
      <c r="B145" s="1586"/>
      <c r="C145" s="1587" t="s">
        <v>280</v>
      </c>
      <c r="D145" s="749" t="s">
        <v>234</v>
      </c>
      <c r="E145" s="756"/>
      <c r="F145" s="636">
        <f>F23+F47+F48+F60+F61+F73+F74+F87+F99+F100+F118+F131</f>
        <v>9965.5281499999983</v>
      </c>
      <c r="G145" s="757"/>
      <c r="H145" s="679"/>
      <c r="I145" s="758"/>
      <c r="J145" s="679"/>
      <c r="K145" s="757"/>
      <c r="L145" s="679"/>
      <c r="M145" s="781"/>
    </row>
    <row r="146" spans="1:13">
      <c r="A146" s="1585"/>
      <c r="B146" s="1588" t="s">
        <v>39</v>
      </c>
      <c r="C146" s="755" t="s">
        <v>214</v>
      </c>
      <c r="D146" s="758" t="s">
        <v>0</v>
      </c>
      <c r="E146" s="756">
        <v>1</v>
      </c>
      <c r="F146" s="679">
        <f>E146*F145</f>
        <v>9965.5281499999983</v>
      </c>
      <c r="G146" s="757"/>
      <c r="H146" s="679"/>
      <c r="I146" s="758"/>
      <c r="J146" s="679"/>
      <c r="K146" s="757"/>
      <c r="L146" s="679">
        <f>F146*K146</f>
        <v>0</v>
      </c>
      <c r="M146" s="781">
        <f>J146+H146+L146</f>
        <v>0</v>
      </c>
    </row>
    <row r="147" spans="1:13">
      <c r="A147" s="697"/>
      <c r="B147" s="730"/>
      <c r="C147" s="698" t="s">
        <v>8</v>
      </c>
      <c r="D147" s="699"/>
      <c r="E147" s="699"/>
      <c r="F147" s="699"/>
      <c r="G147" s="701"/>
      <c r="H147" s="700">
        <f>SUM(H8:H146)</f>
        <v>0</v>
      </c>
      <c r="I147" s="699"/>
      <c r="J147" s="700">
        <f>SUM(J8:J146)</f>
        <v>0</v>
      </c>
      <c r="K147" s="701"/>
      <c r="L147" s="700">
        <f>SUM(L8:L146)</f>
        <v>0</v>
      </c>
      <c r="M147" s="700">
        <f>SUM(M8:M146)</f>
        <v>0</v>
      </c>
    </row>
    <row r="148" spans="1:13">
      <c r="A148" s="610"/>
      <c r="B148" s="725"/>
      <c r="C148" s="632" t="s">
        <v>281</v>
      </c>
      <c r="D148" s="702">
        <v>0.05</v>
      </c>
      <c r="E148" s="624"/>
      <c r="F148" s="625"/>
      <c r="G148" s="635"/>
      <c r="H148" s="625"/>
      <c r="I148" s="633"/>
      <c r="J148" s="625"/>
      <c r="K148" s="633"/>
      <c r="L148" s="625"/>
      <c r="M148" s="678">
        <f>H147*D148</f>
        <v>0</v>
      </c>
    </row>
    <row r="149" spans="1:13">
      <c r="A149" s="703"/>
      <c r="B149" s="731"/>
      <c r="C149" s="704" t="s">
        <v>8</v>
      </c>
      <c r="D149" s="635"/>
      <c r="E149" s="635"/>
      <c r="F149" s="625"/>
      <c r="G149" s="705"/>
      <c r="H149" s="705"/>
      <c r="I149" s="635"/>
      <c r="J149" s="705"/>
      <c r="K149" s="705"/>
      <c r="L149" s="705"/>
      <c r="M149" s="706">
        <f>M147+M148</f>
        <v>0</v>
      </c>
    </row>
    <row r="150" spans="1:13">
      <c r="A150" s="703"/>
      <c r="B150" s="731"/>
      <c r="C150" s="687" t="s">
        <v>92</v>
      </c>
      <c r="D150" s="702">
        <v>0.1</v>
      </c>
      <c r="E150" s="707"/>
      <c r="F150" s="708"/>
      <c r="G150" s="709"/>
      <c r="H150" s="709"/>
      <c r="I150" s="635"/>
      <c r="J150" s="709"/>
      <c r="K150" s="709"/>
      <c r="L150" s="709"/>
      <c r="M150" s="710">
        <f>M149*D150</f>
        <v>0</v>
      </c>
    </row>
    <row r="151" spans="1:13">
      <c r="A151" s="703"/>
      <c r="B151" s="731"/>
      <c r="C151" s="704" t="s">
        <v>8</v>
      </c>
      <c r="D151" s="613"/>
      <c r="E151" s="635"/>
      <c r="F151" s="625"/>
      <c r="G151" s="705"/>
      <c r="H151" s="705"/>
      <c r="I151" s="635"/>
      <c r="J151" s="705"/>
      <c r="K151" s="705"/>
      <c r="L151" s="705"/>
      <c r="M151" s="706">
        <f>M149+M150</f>
        <v>0</v>
      </c>
    </row>
    <row r="152" spans="1:13">
      <c r="A152" s="703"/>
      <c r="B152" s="731"/>
      <c r="C152" s="687" t="s">
        <v>263</v>
      </c>
      <c r="D152" s="702">
        <v>0.08</v>
      </c>
      <c r="E152" s="635"/>
      <c r="F152" s="625"/>
      <c r="G152" s="709"/>
      <c r="H152" s="729"/>
      <c r="I152" s="635"/>
      <c r="J152" s="709"/>
      <c r="K152" s="709"/>
      <c r="L152" s="709"/>
      <c r="M152" s="710">
        <f>M151*D152</f>
        <v>0</v>
      </c>
    </row>
    <row r="153" spans="1:13">
      <c r="A153" s="703"/>
      <c r="B153" s="731"/>
      <c r="C153" s="704" t="s">
        <v>8</v>
      </c>
      <c r="D153" s="613"/>
      <c r="E153" s="635"/>
      <c r="F153" s="625"/>
      <c r="G153" s="705"/>
      <c r="H153" s="705"/>
      <c r="I153" s="635"/>
      <c r="J153" s="705"/>
      <c r="K153" s="705"/>
      <c r="L153" s="705"/>
      <c r="M153" s="706">
        <f>M151+M152</f>
        <v>0</v>
      </c>
    </row>
    <row r="154" spans="1:13">
      <c r="A154" s="635"/>
      <c r="B154" s="731"/>
      <c r="C154" s="687" t="s">
        <v>264</v>
      </c>
      <c r="D154" s="702"/>
      <c r="E154" s="635"/>
      <c r="F154" s="625"/>
      <c r="G154" s="709"/>
      <c r="H154" s="709"/>
      <c r="I154" s="635"/>
      <c r="J154" s="709"/>
      <c r="K154" s="709"/>
      <c r="L154" s="709"/>
      <c r="M154" s="709"/>
    </row>
    <row r="155" spans="1:13" ht="15.75" thickBot="1">
      <c r="A155" s="711"/>
      <c r="B155" s="732"/>
      <c r="C155" s="713" t="s">
        <v>8</v>
      </c>
      <c r="D155" s="712"/>
      <c r="E155" s="712"/>
      <c r="F155" s="714"/>
      <c r="G155" s="715"/>
      <c r="H155" s="715"/>
      <c r="I155" s="712"/>
      <c r="J155" s="715"/>
      <c r="K155" s="715"/>
      <c r="L155" s="715"/>
      <c r="M155" s="716">
        <f>M153+M154</f>
        <v>0</v>
      </c>
    </row>
    <row r="156" spans="1:13">
      <c r="A156" s="717"/>
      <c r="B156" s="733"/>
      <c r="C156" s="717"/>
      <c r="D156" s="717"/>
      <c r="E156" s="717"/>
      <c r="F156" s="717"/>
      <c r="G156" s="717"/>
      <c r="H156" s="717"/>
      <c r="I156" s="717"/>
      <c r="J156" s="717"/>
      <c r="K156" s="717"/>
      <c r="L156" s="717"/>
      <c r="M156" s="717"/>
    </row>
    <row r="157" spans="1:13" ht="16.5">
      <c r="A157" s="717"/>
      <c r="B157" s="733"/>
      <c r="C157" s="159"/>
      <c r="D157" s="717"/>
      <c r="E157" s="768"/>
      <c r="F157" s="773"/>
      <c r="G157" s="717"/>
      <c r="H157" s="717"/>
      <c r="I157" s="717"/>
      <c r="J157" s="717"/>
      <c r="K157" s="717"/>
      <c r="L157" s="717"/>
      <c r="M157" s="717"/>
    </row>
    <row r="158" spans="1:13" ht="16.5">
      <c r="A158" s="769"/>
      <c r="B158" s="770"/>
      <c r="C158" s="159"/>
      <c r="G158" s="718"/>
      <c r="H158" s="718"/>
      <c r="I158" s="717"/>
      <c r="J158" s="717"/>
      <c r="K158" s="718"/>
      <c r="L158" s="718"/>
      <c r="M158" s="717"/>
    </row>
    <row r="159" spans="1:13">
      <c r="A159" s="717"/>
      <c r="B159" s="733"/>
      <c r="C159" s="717"/>
      <c r="D159" s="717"/>
      <c r="E159" s="771"/>
      <c r="F159" s="717"/>
      <c r="G159" s="717"/>
      <c r="H159" s="717"/>
      <c r="I159" s="717"/>
      <c r="J159" s="717"/>
      <c r="K159" s="717"/>
      <c r="L159" s="717"/>
      <c r="M159" s="717"/>
    </row>
    <row r="160" spans="1:13">
      <c r="A160" s="769"/>
      <c r="B160" s="770"/>
      <c r="C160" s="770"/>
      <c r="D160" s="770"/>
      <c r="E160" s="771"/>
      <c r="F160" s="717"/>
      <c r="G160" s="718"/>
      <c r="H160" s="718"/>
      <c r="I160" s="717"/>
      <c r="J160" s="717"/>
      <c r="K160" s="718"/>
      <c r="L160" s="718"/>
      <c r="M160" s="717"/>
    </row>
    <row r="161" spans="1:13">
      <c r="A161" s="717"/>
      <c r="B161" s="733"/>
      <c r="C161" s="717"/>
      <c r="D161" s="717"/>
      <c r="E161" s="771"/>
      <c r="F161" s="717"/>
      <c r="G161" s="717"/>
      <c r="H161" s="717"/>
      <c r="I161" s="717"/>
      <c r="J161" s="717"/>
      <c r="K161" s="717"/>
      <c r="L161" s="717"/>
      <c r="M161" s="717"/>
    </row>
    <row r="162" spans="1:13">
      <c r="E162" s="771"/>
      <c r="F162" s="717"/>
    </row>
    <row r="163" spans="1:13">
      <c r="E163" s="772"/>
    </row>
    <row r="164" spans="1:13">
      <c r="E164" s="772"/>
    </row>
    <row r="165" spans="1:13">
      <c r="E165" s="772"/>
    </row>
    <row r="166" spans="1:13">
      <c r="E166" s="696"/>
    </row>
  </sheetData>
  <autoFilter ref="A6:M154"/>
  <mergeCells count="11">
    <mergeCell ref="M4:M5"/>
    <mergeCell ref="A1:F1"/>
    <mergeCell ref="A3:C3"/>
    <mergeCell ref="K4:L4"/>
    <mergeCell ref="G4:H4"/>
    <mergeCell ref="A4:A5"/>
    <mergeCell ref="B4:B5"/>
    <mergeCell ref="C4:C5"/>
    <mergeCell ref="D4:D5"/>
    <mergeCell ref="E4:F4"/>
    <mergeCell ref="I4:J4"/>
  </mergeCells>
  <pageMargins left="0.7" right="0.7" top="0.75" bottom="0.75" header="0.3" footer="0.3"/>
  <pageSetup scale="70" orientation="landscape" r:id="rId1"/>
  <headerFooter>
    <oddFooter>Page &amp;P of &amp;N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535"/>
  <sheetViews>
    <sheetView showGridLines="0" view="pageBreakPreview" topLeftCell="A196" zoomScale="90" zoomScaleSheetLayoutView="90" workbookViewId="0">
      <selection activeCell="K11" sqref="K11:K214"/>
    </sheetView>
  </sheetViews>
  <sheetFormatPr defaultColWidth="9.140625" defaultRowHeight="16.5"/>
  <cols>
    <col min="1" max="1" width="3.85546875" style="136" customWidth="1"/>
    <col min="2" max="2" width="13" style="894" customWidth="1"/>
    <col min="3" max="3" width="40.7109375" style="926" customWidth="1"/>
    <col min="4" max="4" width="7.7109375" style="875" customWidth="1"/>
    <col min="5" max="5" width="6.85546875" style="875" customWidth="1"/>
    <col min="6" max="6" width="14.42578125" style="875" customWidth="1"/>
    <col min="7" max="7" width="11.7109375" style="875" customWidth="1"/>
    <col min="8" max="8" width="12.5703125" style="875" customWidth="1"/>
    <col min="9" max="9" width="9.140625" style="875" customWidth="1"/>
    <col min="10" max="10" width="12.28515625" style="875" customWidth="1"/>
    <col min="11" max="11" width="9.85546875" style="875" customWidth="1"/>
    <col min="12" max="12" width="10.85546875" style="875" customWidth="1"/>
    <col min="13" max="13" width="13.7109375" style="875" customWidth="1"/>
    <col min="14" max="14" width="9.140625" style="875"/>
    <col min="15" max="16384" width="9.140625" style="136"/>
  </cols>
  <sheetData>
    <row r="1" spans="1:22" ht="16.5" customHeight="1">
      <c r="A1" s="589"/>
      <c r="B1" s="876"/>
      <c r="C1" s="913"/>
      <c r="D1" s="815"/>
      <c r="E1" s="815"/>
      <c r="F1" s="815"/>
      <c r="G1" s="816"/>
      <c r="H1" s="816"/>
      <c r="I1" s="815"/>
      <c r="J1" s="815"/>
      <c r="K1" s="816"/>
      <c r="L1" s="816"/>
      <c r="M1" s="816"/>
      <c r="N1" s="160"/>
      <c r="O1" s="135"/>
      <c r="P1" s="135"/>
      <c r="Q1" s="135"/>
      <c r="R1" s="135"/>
      <c r="S1" s="135"/>
      <c r="T1" s="135"/>
      <c r="U1" s="135"/>
      <c r="V1" s="135"/>
    </row>
    <row r="2" spans="1:22">
      <c r="A2" s="589"/>
      <c r="B2" s="876"/>
      <c r="C2" s="914" t="s">
        <v>802</v>
      </c>
      <c r="D2" s="817"/>
      <c r="E2" s="817"/>
      <c r="F2" s="817"/>
      <c r="G2" s="817"/>
      <c r="H2" s="817"/>
      <c r="I2" s="817"/>
      <c r="J2" s="817"/>
      <c r="K2" s="817"/>
      <c r="L2" s="817"/>
      <c r="M2" s="816"/>
      <c r="N2" s="160"/>
      <c r="O2" s="135"/>
      <c r="P2" s="135"/>
      <c r="Q2" s="135"/>
      <c r="R2" s="135"/>
      <c r="S2" s="135"/>
      <c r="T2" s="135"/>
      <c r="U2" s="135"/>
      <c r="V2" s="135"/>
    </row>
    <row r="3" spans="1:22">
      <c r="A3" s="589"/>
      <c r="B3" s="876"/>
      <c r="C3" s="914" t="s">
        <v>142</v>
      </c>
      <c r="D3" s="817"/>
      <c r="E3" s="817"/>
      <c r="F3" s="817"/>
      <c r="G3" s="817"/>
      <c r="H3" s="817"/>
      <c r="I3" s="817"/>
      <c r="J3" s="817"/>
      <c r="K3" s="817"/>
      <c r="L3" s="817"/>
      <c r="M3" s="816"/>
      <c r="N3" s="160"/>
      <c r="O3" s="135"/>
      <c r="P3" s="135"/>
      <c r="Q3" s="135"/>
      <c r="R3" s="135"/>
      <c r="S3" s="135"/>
      <c r="T3" s="135"/>
      <c r="U3" s="135"/>
      <c r="V3" s="135"/>
    </row>
    <row r="4" spans="1:22" s="206" customFormat="1">
      <c r="A4" s="133"/>
      <c r="B4" s="877"/>
      <c r="C4" s="915"/>
      <c r="D4" s="818"/>
      <c r="E4" s="818"/>
      <c r="F4" s="818"/>
      <c r="G4" s="816"/>
      <c r="H4" s="816"/>
      <c r="I4" s="818"/>
      <c r="J4" s="816"/>
      <c r="K4" s="816"/>
      <c r="L4" s="816"/>
      <c r="M4" s="816"/>
      <c r="N4" s="819"/>
    </row>
    <row r="5" spans="1:22" s="205" customFormat="1" ht="15.75">
      <c r="A5" s="174"/>
      <c r="B5" s="1722" t="s">
        <v>10</v>
      </c>
      <c r="C5" s="1023"/>
      <c r="D5" s="189"/>
      <c r="E5" s="188" t="s">
        <v>1</v>
      </c>
      <c r="F5" s="190"/>
      <c r="G5" s="1725" t="s">
        <v>3</v>
      </c>
      <c r="H5" s="1726"/>
      <c r="I5" s="1725" t="s">
        <v>2</v>
      </c>
      <c r="J5" s="1726"/>
      <c r="K5" s="1725" t="s">
        <v>4</v>
      </c>
      <c r="L5" s="1726"/>
      <c r="M5" s="1715" t="s">
        <v>8</v>
      </c>
      <c r="N5" s="820"/>
    </row>
    <row r="6" spans="1:22" s="205" customFormat="1" ht="15.75">
      <c r="A6" s="175"/>
      <c r="B6" s="1723"/>
      <c r="C6" s="1024" t="s">
        <v>5</v>
      </c>
      <c r="D6" s="177"/>
      <c r="E6" s="1525" t="s">
        <v>6</v>
      </c>
      <c r="F6" s="178"/>
      <c r="G6" s="1727"/>
      <c r="H6" s="1728"/>
      <c r="I6" s="1727"/>
      <c r="J6" s="1728"/>
      <c r="K6" s="1718" t="s">
        <v>7</v>
      </c>
      <c r="L6" s="1719"/>
      <c r="M6" s="1716"/>
      <c r="N6" s="820"/>
    </row>
    <row r="7" spans="1:22" s="205" customFormat="1" ht="15.75">
      <c r="A7" s="180" t="s">
        <v>9</v>
      </c>
      <c r="B7" s="1723"/>
      <c r="C7" s="1025" t="s">
        <v>11</v>
      </c>
      <c r="D7" s="176" t="s">
        <v>12</v>
      </c>
      <c r="E7" s="1720" t="s">
        <v>13</v>
      </c>
      <c r="F7" s="181" t="s">
        <v>14</v>
      </c>
      <c r="G7" s="176" t="s">
        <v>15</v>
      </c>
      <c r="H7" s="181" t="s">
        <v>14</v>
      </c>
      <c r="I7" s="176" t="s">
        <v>15</v>
      </c>
      <c r="J7" s="181" t="s">
        <v>14</v>
      </c>
      <c r="K7" s="176" t="s">
        <v>15</v>
      </c>
      <c r="L7" s="181" t="s">
        <v>14</v>
      </c>
      <c r="M7" s="1716"/>
      <c r="N7" s="820"/>
    </row>
    <row r="8" spans="1:22" s="206" customFormat="1" ht="15.75">
      <c r="A8" s="179"/>
      <c r="B8" s="1724"/>
      <c r="C8" s="1026"/>
      <c r="D8" s="177"/>
      <c r="E8" s="1721"/>
      <c r="F8" s="183"/>
      <c r="G8" s="182" t="s">
        <v>16</v>
      </c>
      <c r="H8" s="183"/>
      <c r="I8" s="182" t="s">
        <v>16</v>
      </c>
      <c r="J8" s="183"/>
      <c r="K8" s="182" t="s">
        <v>16</v>
      </c>
      <c r="L8" s="183"/>
      <c r="M8" s="1717"/>
      <c r="N8" s="819"/>
    </row>
    <row r="9" spans="1:22" s="205" customFormat="1" ht="15.75">
      <c r="A9" s="184" t="s">
        <v>17</v>
      </c>
      <c r="B9" s="807" t="s">
        <v>18</v>
      </c>
      <c r="C9" s="916" t="s">
        <v>19</v>
      </c>
      <c r="D9" s="184" t="s">
        <v>20</v>
      </c>
      <c r="E9" s="134" t="s">
        <v>21</v>
      </c>
      <c r="F9" s="186" t="s">
        <v>22</v>
      </c>
      <c r="G9" s="134" t="s">
        <v>25</v>
      </c>
      <c r="H9" s="185" t="s">
        <v>26</v>
      </c>
      <c r="I9" s="185" t="s">
        <v>23</v>
      </c>
      <c r="J9" s="184" t="s">
        <v>24</v>
      </c>
      <c r="K9" s="134" t="s">
        <v>27</v>
      </c>
      <c r="L9" s="184" t="s">
        <v>28</v>
      </c>
      <c r="M9" s="134" t="s">
        <v>29</v>
      </c>
      <c r="N9" s="820"/>
    </row>
    <row r="10" spans="1:22" s="205" customFormat="1" ht="15.75">
      <c r="A10" s="184"/>
      <c r="B10" s="807"/>
      <c r="C10" s="1536" t="s">
        <v>388</v>
      </c>
      <c r="D10" s="184"/>
      <c r="E10" s="134"/>
      <c r="F10" s="186"/>
      <c r="G10" s="134"/>
      <c r="H10" s="185"/>
      <c r="I10" s="185"/>
      <c r="J10" s="184"/>
      <c r="K10" s="134"/>
      <c r="L10" s="184"/>
      <c r="M10" s="134"/>
      <c r="N10" s="820"/>
    </row>
    <row r="11" spans="1:22" s="209" customFormat="1" ht="40.5">
      <c r="A11" s="581">
        <v>3</v>
      </c>
      <c r="B11" s="788" t="s">
        <v>339</v>
      </c>
      <c r="C11" s="784" t="s">
        <v>768</v>
      </c>
      <c r="D11" s="785" t="s">
        <v>234</v>
      </c>
      <c r="E11" s="785"/>
      <c r="F11" s="1537">
        <v>2007.1</v>
      </c>
      <c r="G11" s="821"/>
      <c r="H11" s="822"/>
      <c r="I11" s="823"/>
      <c r="J11" s="823"/>
      <c r="K11" s="823"/>
      <c r="L11" s="823"/>
      <c r="M11" s="821"/>
      <c r="N11" s="824"/>
    </row>
    <row r="12" spans="1:22" s="209" customFormat="1" ht="15.75">
      <c r="A12" s="582"/>
      <c r="B12" s="791"/>
      <c r="C12" s="793" t="s">
        <v>169</v>
      </c>
      <c r="D12" s="760" t="s">
        <v>32</v>
      </c>
      <c r="E12" s="756">
        <v>3.36</v>
      </c>
      <c r="F12" s="786">
        <f>E12*F11</f>
        <v>6743.8559999999998</v>
      </c>
      <c r="G12" s="825"/>
      <c r="H12" s="825"/>
      <c r="I12" s="821"/>
      <c r="J12" s="821">
        <f>F12*I12</f>
        <v>0</v>
      </c>
      <c r="K12" s="825"/>
      <c r="L12" s="825"/>
      <c r="M12" s="821">
        <f>H12+J12+L12</f>
        <v>0</v>
      </c>
      <c r="N12" s="824"/>
    </row>
    <row r="13" spans="1:22" s="209" customFormat="1" ht="15.75">
      <c r="A13" s="582"/>
      <c r="B13" s="808"/>
      <c r="C13" s="793" t="s">
        <v>214</v>
      </c>
      <c r="D13" s="760" t="s">
        <v>0</v>
      </c>
      <c r="E13" s="760">
        <v>0.92</v>
      </c>
      <c r="F13" s="787">
        <f>E13*F11</f>
        <v>1846.5319999999999</v>
      </c>
      <c r="G13" s="825"/>
      <c r="H13" s="825"/>
      <c r="I13" s="823"/>
      <c r="J13" s="825"/>
      <c r="K13" s="821"/>
      <c r="L13" s="826">
        <f>F13*K13</f>
        <v>0</v>
      </c>
      <c r="M13" s="821">
        <f t="shared" ref="M13:M16" si="0">H13+J13+L13</f>
        <v>0</v>
      </c>
      <c r="N13" s="824"/>
    </row>
    <row r="14" spans="1:22" s="209" customFormat="1" ht="15.75">
      <c r="A14" s="582"/>
      <c r="B14" s="791"/>
      <c r="C14" s="793" t="s">
        <v>340</v>
      </c>
      <c r="D14" s="778" t="s">
        <v>234</v>
      </c>
      <c r="E14" s="756">
        <v>0.11</v>
      </c>
      <c r="F14" s="786">
        <f>E14*F11</f>
        <v>220.78099999999998</v>
      </c>
      <c r="G14" s="821"/>
      <c r="H14" s="821">
        <f>F14*G14</f>
        <v>0</v>
      </c>
      <c r="I14" s="823"/>
      <c r="J14" s="825"/>
      <c r="K14" s="825"/>
      <c r="L14" s="825"/>
      <c r="M14" s="821">
        <f t="shared" si="0"/>
        <v>0</v>
      </c>
      <c r="N14" s="824"/>
    </row>
    <row r="15" spans="1:22" s="206" customFormat="1" ht="15.75">
      <c r="A15" s="581"/>
      <c r="B15" s="791"/>
      <c r="C15" s="793" t="s">
        <v>769</v>
      </c>
      <c r="D15" s="778" t="s">
        <v>34</v>
      </c>
      <c r="E15" s="756">
        <v>25.5</v>
      </c>
      <c r="F15" s="786">
        <f>F11*E15</f>
        <v>51181.049999999996</v>
      </c>
      <c r="G15" s="821"/>
      <c r="H15" s="821">
        <f t="shared" ref="H15:H16" si="1">F15*G15</f>
        <v>0</v>
      </c>
      <c r="I15" s="823"/>
      <c r="J15" s="825"/>
      <c r="K15" s="825"/>
      <c r="L15" s="825"/>
      <c r="M15" s="821">
        <f t="shared" si="0"/>
        <v>0</v>
      </c>
      <c r="N15" s="819"/>
    </row>
    <row r="16" spans="1:22" s="205" customFormat="1" ht="18" customHeight="1">
      <c r="A16" s="582"/>
      <c r="B16" s="791"/>
      <c r="C16" s="793" t="s">
        <v>170</v>
      </c>
      <c r="D16" s="778" t="s">
        <v>0</v>
      </c>
      <c r="E16" s="756">
        <v>0.16</v>
      </c>
      <c r="F16" s="786">
        <f>E16*F11</f>
        <v>321.13599999999997</v>
      </c>
      <c r="G16" s="821"/>
      <c r="H16" s="821">
        <f t="shared" si="1"/>
        <v>0</v>
      </c>
      <c r="I16" s="823"/>
      <c r="J16" s="825"/>
      <c r="K16" s="825"/>
      <c r="L16" s="825"/>
      <c r="M16" s="821">
        <f t="shared" si="0"/>
        <v>0</v>
      </c>
      <c r="N16" s="820"/>
    </row>
    <row r="17" spans="1:14" s="205" customFormat="1" ht="45.95" customHeight="1">
      <c r="A17" s="588">
        <v>4</v>
      </c>
      <c r="B17" s="611" t="s">
        <v>339</v>
      </c>
      <c r="C17" s="1589" t="s">
        <v>341</v>
      </c>
      <c r="D17" s="613" t="s">
        <v>234</v>
      </c>
      <c r="E17" s="613"/>
      <c r="F17" s="1337">
        <v>1123.0999999999999</v>
      </c>
      <c r="G17" s="827"/>
      <c r="H17" s="828"/>
      <c r="I17" s="829"/>
      <c r="J17" s="829"/>
      <c r="K17" s="829"/>
      <c r="L17" s="829"/>
      <c r="M17" s="821"/>
      <c r="N17" s="820"/>
    </row>
    <row r="18" spans="1:14" s="206" customFormat="1" ht="15.75">
      <c r="A18" s="582"/>
      <c r="B18" s="611"/>
      <c r="C18" s="615" t="s">
        <v>169</v>
      </c>
      <c r="D18" s="626" t="s">
        <v>32</v>
      </c>
      <c r="E18" s="635">
        <v>3.36</v>
      </c>
      <c r="F18" s="625">
        <f>E18*F17</f>
        <v>3773.6159999999995</v>
      </c>
      <c r="G18" s="825"/>
      <c r="H18" s="825"/>
      <c r="I18" s="821"/>
      <c r="J18" s="821">
        <f>F18*I18</f>
        <v>0</v>
      </c>
      <c r="K18" s="825"/>
      <c r="L18" s="825"/>
      <c r="M18" s="821">
        <f t="shared" ref="M18:M22" si="2">H18+J18+L18</f>
        <v>0</v>
      </c>
      <c r="N18" s="819"/>
    </row>
    <row r="19" spans="1:14" s="205" customFormat="1" ht="18" customHeight="1">
      <c r="A19" s="582"/>
      <c r="B19" s="1590"/>
      <c r="C19" s="615" t="s">
        <v>214</v>
      </c>
      <c r="D19" s="626" t="s">
        <v>0</v>
      </c>
      <c r="E19" s="626">
        <v>0.92</v>
      </c>
      <c r="F19" s="618">
        <f>E19*F17</f>
        <v>1033.252</v>
      </c>
      <c r="G19" s="825"/>
      <c r="H19" s="825"/>
      <c r="I19" s="823"/>
      <c r="J19" s="825"/>
      <c r="K19" s="821"/>
      <c r="L19" s="826">
        <f>F19*K19</f>
        <v>0</v>
      </c>
      <c r="M19" s="821">
        <f t="shared" si="2"/>
        <v>0</v>
      </c>
      <c r="N19" s="820"/>
    </row>
    <row r="20" spans="1:14" s="205" customFormat="1" ht="18.75" customHeight="1">
      <c r="A20" s="582"/>
      <c r="B20" s="611"/>
      <c r="C20" s="615" t="s">
        <v>340</v>
      </c>
      <c r="D20" s="1591" t="s">
        <v>234</v>
      </c>
      <c r="E20" s="635">
        <v>0.11</v>
      </c>
      <c r="F20" s="625">
        <f>E20*F17</f>
        <v>123.541</v>
      </c>
      <c r="G20" s="821"/>
      <c r="H20" s="821">
        <f t="shared" ref="H20:H22" si="3">F20*G20</f>
        <v>0</v>
      </c>
      <c r="I20" s="823"/>
      <c r="J20" s="825"/>
      <c r="K20" s="825"/>
      <c r="L20" s="825"/>
      <c r="M20" s="821">
        <f t="shared" si="2"/>
        <v>0</v>
      </c>
      <c r="N20" s="820"/>
    </row>
    <row r="21" spans="1:14" s="206" customFormat="1" ht="16.5" customHeight="1">
      <c r="A21" s="582"/>
      <c r="B21" s="1051"/>
      <c r="C21" s="615" t="s">
        <v>770</v>
      </c>
      <c r="D21" s="1591" t="s">
        <v>34</v>
      </c>
      <c r="E21" s="635">
        <v>125</v>
      </c>
      <c r="F21" s="625">
        <f>F17*E21</f>
        <v>140387.5</v>
      </c>
      <c r="G21" s="821"/>
      <c r="H21" s="821">
        <f t="shared" si="3"/>
        <v>0</v>
      </c>
      <c r="I21" s="823"/>
      <c r="J21" s="825"/>
      <c r="K21" s="825"/>
      <c r="L21" s="825"/>
      <c r="M21" s="821">
        <f t="shared" si="2"/>
        <v>0</v>
      </c>
      <c r="N21" s="819"/>
    </row>
    <row r="22" spans="1:14" s="205" customFormat="1" ht="20.25" customHeight="1">
      <c r="A22" s="582"/>
      <c r="B22" s="1051"/>
      <c r="C22" s="615" t="s">
        <v>170</v>
      </c>
      <c r="D22" s="1591" t="s">
        <v>0</v>
      </c>
      <c r="E22" s="635">
        <v>0.16</v>
      </c>
      <c r="F22" s="625">
        <f>E22*F17</f>
        <v>179.696</v>
      </c>
      <c r="G22" s="821"/>
      <c r="H22" s="821">
        <f t="shared" si="3"/>
        <v>0</v>
      </c>
      <c r="I22" s="823"/>
      <c r="J22" s="825"/>
      <c r="K22" s="825"/>
      <c r="L22" s="825"/>
      <c r="M22" s="821">
        <f t="shared" si="2"/>
        <v>0</v>
      </c>
      <c r="N22" s="820"/>
    </row>
    <row r="23" spans="1:14" s="209" customFormat="1" ht="40.5">
      <c r="A23" s="581">
        <v>3</v>
      </c>
      <c r="B23" s="788" t="s">
        <v>339</v>
      </c>
      <c r="C23" s="784" t="s">
        <v>675</v>
      </c>
      <c r="D23" s="785" t="s">
        <v>234</v>
      </c>
      <c r="E23" s="785"/>
      <c r="F23" s="1537">
        <v>207.4</v>
      </c>
      <c r="G23" s="821"/>
      <c r="H23" s="822"/>
      <c r="I23" s="823"/>
      <c r="J23" s="823"/>
      <c r="K23" s="823"/>
      <c r="L23" s="823"/>
      <c r="M23" s="821"/>
      <c r="N23" s="824"/>
    </row>
    <row r="24" spans="1:14" s="209" customFormat="1" ht="15.75">
      <c r="A24" s="582"/>
      <c r="B24" s="791"/>
      <c r="C24" s="793" t="s">
        <v>169</v>
      </c>
      <c r="D24" s="760" t="s">
        <v>32</v>
      </c>
      <c r="E24" s="756">
        <v>3.36</v>
      </c>
      <c r="F24" s="786">
        <f>E24*F23</f>
        <v>696.86400000000003</v>
      </c>
      <c r="G24" s="825"/>
      <c r="H24" s="825"/>
      <c r="I24" s="821"/>
      <c r="J24" s="821">
        <f>F24*I24</f>
        <v>0</v>
      </c>
      <c r="K24" s="825"/>
      <c r="L24" s="825"/>
      <c r="M24" s="821">
        <f t="shared" ref="M24:M28" si="4">H24+J24+L24</f>
        <v>0</v>
      </c>
      <c r="N24" s="824"/>
    </row>
    <row r="25" spans="1:14" s="209" customFormat="1" ht="15.75">
      <c r="A25" s="582"/>
      <c r="B25" s="808"/>
      <c r="C25" s="793" t="s">
        <v>214</v>
      </c>
      <c r="D25" s="760" t="s">
        <v>0</v>
      </c>
      <c r="E25" s="760">
        <v>0.92</v>
      </c>
      <c r="F25" s="787">
        <f>E25*F23</f>
        <v>190.80800000000002</v>
      </c>
      <c r="G25" s="825"/>
      <c r="H25" s="825"/>
      <c r="I25" s="823"/>
      <c r="J25" s="825"/>
      <c r="K25" s="821"/>
      <c r="L25" s="826">
        <f>F25*K25</f>
        <v>0</v>
      </c>
      <c r="M25" s="821">
        <f t="shared" si="4"/>
        <v>0</v>
      </c>
      <c r="N25" s="824"/>
    </row>
    <row r="26" spans="1:14" s="209" customFormat="1" ht="15.75">
      <c r="A26" s="582"/>
      <c r="B26" s="791"/>
      <c r="C26" s="793" t="s">
        <v>340</v>
      </c>
      <c r="D26" s="778" t="s">
        <v>234</v>
      </c>
      <c r="E26" s="756">
        <v>0.11</v>
      </c>
      <c r="F26" s="786">
        <f>E26*F23</f>
        <v>22.814</v>
      </c>
      <c r="G26" s="821"/>
      <c r="H26" s="821">
        <f t="shared" ref="H26:H28" si="5">F26*G26</f>
        <v>0</v>
      </c>
      <c r="I26" s="823"/>
      <c r="J26" s="825"/>
      <c r="K26" s="825"/>
      <c r="L26" s="825"/>
      <c r="M26" s="821">
        <f t="shared" si="4"/>
        <v>0</v>
      </c>
      <c r="N26" s="824"/>
    </row>
    <row r="27" spans="1:14" s="206" customFormat="1" ht="15.75">
      <c r="A27" s="581"/>
      <c r="B27" s="791"/>
      <c r="C27" s="793" t="s">
        <v>674</v>
      </c>
      <c r="D27" s="778" t="s">
        <v>34</v>
      </c>
      <c r="E27" s="756">
        <v>62.5</v>
      </c>
      <c r="F27" s="786">
        <f>F23*E27</f>
        <v>12962.5</v>
      </c>
      <c r="G27" s="821"/>
      <c r="H27" s="821">
        <f t="shared" si="5"/>
        <v>0</v>
      </c>
      <c r="I27" s="823"/>
      <c r="J27" s="825"/>
      <c r="K27" s="825"/>
      <c r="L27" s="825"/>
      <c r="M27" s="821">
        <f t="shared" si="4"/>
        <v>0</v>
      </c>
      <c r="N27" s="819"/>
    </row>
    <row r="28" spans="1:14" s="205" customFormat="1" ht="18" customHeight="1">
      <c r="A28" s="582"/>
      <c r="B28" s="791"/>
      <c r="C28" s="793" t="s">
        <v>170</v>
      </c>
      <c r="D28" s="778" t="s">
        <v>0</v>
      </c>
      <c r="E28" s="756">
        <v>0.16</v>
      </c>
      <c r="F28" s="786">
        <f>E28*F23</f>
        <v>33.184000000000005</v>
      </c>
      <c r="G28" s="821"/>
      <c r="H28" s="821">
        <f t="shared" si="5"/>
        <v>0</v>
      </c>
      <c r="I28" s="823"/>
      <c r="J28" s="825"/>
      <c r="K28" s="825"/>
      <c r="L28" s="825"/>
      <c r="M28" s="821">
        <f t="shared" si="4"/>
        <v>0</v>
      </c>
      <c r="N28" s="820"/>
    </row>
    <row r="29" spans="1:14" customFormat="1" ht="42" customHeight="1">
      <c r="A29" s="747">
        <v>2</v>
      </c>
      <c r="B29" s="802" t="s">
        <v>359</v>
      </c>
      <c r="C29" s="748" t="s">
        <v>371</v>
      </c>
      <c r="D29" s="747" t="s">
        <v>292</v>
      </c>
      <c r="E29" s="749"/>
      <c r="F29" s="631">
        <f>5831.4/100</f>
        <v>58.313999999999993</v>
      </c>
      <c r="G29" s="740"/>
      <c r="H29" s="752"/>
      <c r="I29" s="750"/>
      <c r="J29" s="751"/>
      <c r="K29" s="740"/>
      <c r="L29" s="752"/>
      <c r="M29" s="821"/>
      <c r="N29" s="830"/>
    </row>
    <row r="30" spans="1:14" customFormat="1" ht="13.5" customHeight="1">
      <c r="A30" s="753"/>
      <c r="B30" s="802"/>
      <c r="C30" s="918" t="s">
        <v>169</v>
      </c>
      <c r="D30" s="767" t="s">
        <v>32</v>
      </c>
      <c r="E30" s="756">
        <v>93</v>
      </c>
      <c r="F30" s="679">
        <f>E30*F29</f>
        <v>5423.2019999999993</v>
      </c>
      <c r="G30" s="737"/>
      <c r="H30" s="752"/>
      <c r="I30" s="821"/>
      <c r="J30" s="821">
        <f>F30*I30</f>
        <v>0</v>
      </c>
      <c r="K30" s="825"/>
      <c r="L30" s="825"/>
      <c r="M30" s="821">
        <f t="shared" ref="M30:M33" si="6">H30+J30+L30</f>
        <v>0</v>
      </c>
      <c r="N30" s="830"/>
    </row>
    <row r="31" spans="1:14" customFormat="1" ht="13.5" customHeight="1">
      <c r="A31" s="753"/>
      <c r="B31" s="802"/>
      <c r="C31" s="918" t="s">
        <v>360</v>
      </c>
      <c r="D31" s="767" t="s">
        <v>253</v>
      </c>
      <c r="E31" s="756">
        <v>2.4</v>
      </c>
      <c r="F31" s="679">
        <f>E31*F29</f>
        <v>139.95359999999997</v>
      </c>
      <c r="G31" s="737"/>
      <c r="H31" s="752"/>
      <c r="I31" s="740"/>
      <c r="J31" s="752"/>
      <c r="K31" s="821"/>
      <c r="L31" s="826">
        <f t="shared" ref="L31:L32" si="7">F31*K31</f>
        <v>0</v>
      </c>
      <c r="M31" s="821">
        <f t="shared" si="6"/>
        <v>0</v>
      </c>
      <c r="N31" s="830"/>
    </row>
    <row r="32" spans="1:14" customFormat="1" ht="13.5" customHeight="1">
      <c r="A32" s="790"/>
      <c r="B32" s="1538"/>
      <c r="C32" s="918" t="s">
        <v>214</v>
      </c>
      <c r="D32" s="737" t="s">
        <v>0</v>
      </c>
      <c r="E32" s="760">
        <v>2.6</v>
      </c>
      <c r="F32" s="752">
        <f>E32*F29</f>
        <v>151.6164</v>
      </c>
      <c r="G32" s="740"/>
      <c r="H32" s="1539"/>
      <c r="I32" s="737"/>
      <c r="J32" s="752"/>
      <c r="K32" s="821"/>
      <c r="L32" s="826">
        <f t="shared" si="7"/>
        <v>0</v>
      </c>
      <c r="M32" s="821">
        <f t="shared" si="6"/>
        <v>0</v>
      </c>
      <c r="N32" s="830"/>
    </row>
    <row r="33" spans="1:14" customFormat="1" ht="13.5" customHeight="1">
      <c r="A33" s="753"/>
      <c r="B33" s="802"/>
      <c r="C33" s="918" t="s">
        <v>370</v>
      </c>
      <c r="D33" s="761" t="s">
        <v>234</v>
      </c>
      <c r="E33" s="756">
        <v>2.68</v>
      </c>
      <c r="F33" s="679">
        <f>E33*F29</f>
        <v>156.28152</v>
      </c>
      <c r="G33" s="625"/>
      <c r="H33" s="821">
        <f>F33*G33</f>
        <v>0</v>
      </c>
      <c r="I33" s="823"/>
      <c r="J33" s="825"/>
      <c r="K33" s="825"/>
      <c r="L33" s="825"/>
      <c r="M33" s="821">
        <f t="shared" si="6"/>
        <v>0</v>
      </c>
      <c r="N33" s="830"/>
    </row>
    <row r="34" spans="1:14" s="155" customFormat="1" ht="40.5">
      <c r="A34" s="452">
        <v>23</v>
      </c>
      <c r="B34" s="802" t="s">
        <v>372</v>
      </c>
      <c r="C34" s="748" t="s">
        <v>375</v>
      </c>
      <c r="D34" s="747" t="s">
        <v>115</v>
      </c>
      <c r="E34" s="749"/>
      <c r="F34" s="636">
        <v>5831.4</v>
      </c>
      <c r="G34" s="740"/>
      <c r="H34" s="752"/>
      <c r="I34" s="750"/>
      <c r="J34" s="751"/>
      <c r="K34" s="740"/>
      <c r="L34" s="752"/>
      <c r="M34" s="821"/>
      <c r="N34" s="160"/>
    </row>
    <row r="35" spans="1:14" s="135" customFormat="1">
      <c r="A35" s="452"/>
      <c r="B35" s="802"/>
      <c r="C35" s="918" t="s">
        <v>203</v>
      </c>
      <c r="D35" s="767" t="s">
        <v>32</v>
      </c>
      <c r="E35" s="756">
        <v>0.13900000000000001</v>
      </c>
      <c r="F35" s="679">
        <f>F34*E35</f>
        <v>810.56460000000004</v>
      </c>
      <c r="G35" s="737"/>
      <c r="H35" s="752"/>
      <c r="I35" s="821"/>
      <c r="J35" s="821">
        <f>F35*I35</f>
        <v>0</v>
      </c>
      <c r="K35" s="825"/>
      <c r="L35" s="825"/>
      <c r="M35" s="821">
        <f t="shared" ref="M35:M40" si="8">H35+J35+L35</f>
        <v>0</v>
      </c>
      <c r="N35" s="160"/>
    </row>
    <row r="36" spans="1:14" s="155" customFormat="1" ht="15.75">
      <c r="A36" s="452"/>
      <c r="B36" s="802"/>
      <c r="C36" s="918" t="s">
        <v>33</v>
      </c>
      <c r="D36" s="767" t="s">
        <v>0</v>
      </c>
      <c r="E36" s="756">
        <v>7.0000000000000001E-3</v>
      </c>
      <c r="F36" s="679">
        <f>F34*E36</f>
        <v>40.819800000000001</v>
      </c>
      <c r="G36" s="737"/>
      <c r="H36" s="752"/>
      <c r="I36" s="740"/>
      <c r="J36" s="752"/>
      <c r="K36" s="821"/>
      <c r="L36" s="826">
        <f>F36*K36</f>
        <v>0</v>
      </c>
      <c r="M36" s="821">
        <f t="shared" si="8"/>
        <v>0</v>
      </c>
      <c r="N36" s="160"/>
    </row>
    <row r="37" spans="1:14" s="155" customFormat="1" ht="15.75">
      <c r="A37" s="452"/>
      <c r="B37" s="1538"/>
      <c r="C37" s="918" t="s">
        <v>374</v>
      </c>
      <c r="D37" s="737" t="s">
        <v>114</v>
      </c>
      <c r="E37" s="760">
        <v>0.69</v>
      </c>
      <c r="F37" s="752">
        <f>F34*E37</f>
        <v>4023.6659999999993</v>
      </c>
      <c r="G37" s="740"/>
      <c r="H37" s="821">
        <f t="shared" ref="H37:H40" si="9">F37*G37</f>
        <v>0</v>
      </c>
      <c r="I37" s="737"/>
      <c r="J37" s="752"/>
      <c r="K37" s="821"/>
      <c r="L37" s="826"/>
      <c r="M37" s="821">
        <f t="shared" si="8"/>
        <v>0</v>
      </c>
      <c r="N37" s="160"/>
    </row>
    <row r="38" spans="1:14" s="155" customFormat="1" ht="15.75">
      <c r="A38" s="452"/>
      <c r="B38" s="802"/>
      <c r="C38" s="918" t="s">
        <v>373</v>
      </c>
      <c r="D38" s="761" t="s">
        <v>114</v>
      </c>
      <c r="E38" s="756">
        <v>0.12</v>
      </c>
      <c r="F38" s="679">
        <f>F34*E38</f>
        <v>699.76799999999992</v>
      </c>
      <c r="G38" s="626"/>
      <c r="H38" s="821">
        <f t="shared" si="9"/>
        <v>0</v>
      </c>
      <c r="I38" s="823"/>
      <c r="J38" s="825"/>
      <c r="K38" s="825"/>
      <c r="L38" s="825"/>
      <c r="M38" s="821">
        <f t="shared" si="8"/>
        <v>0</v>
      </c>
      <c r="N38" s="160"/>
    </row>
    <row r="39" spans="1:14" s="155" customFormat="1" ht="15.75">
      <c r="A39" s="452"/>
      <c r="B39" s="802"/>
      <c r="C39" s="918" t="s">
        <v>225</v>
      </c>
      <c r="D39" s="761" t="s">
        <v>114</v>
      </c>
      <c r="E39" s="756">
        <v>0.15</v>
      </c>
      <c r="F39" s="679">
        <f>F34*E39</f>
        <v>874.70999999999992</v>
      </c>
      <c r="G39" s="626"/>
      <c r="H39" s="821">
        <f t="shared" si="9"/>
        <v>0</v>
      </c>
      <c r="I39" s="823"/>
      <c r="J39" s="825"/>
      <c r="K39" s="825"/>
      <c r="L39" s="825"/>
      <c r="M39" s="821">
        <f t="shared" si="8"/>
        <v>0</v>
      </c>
      <c r="N39" s="160"/>
    </row>
    <row r="40" spans="1:14" s="155" customFormat="1" ht="15.75">
      <c r="A40" s="452"/>
      <c r="B40" s="802"/>
      <c r="C40" s="1540" t="s">
        <v>202</v>
      </c>
      <c r="D40" s="753" t="s">
        <v>0</v>
      </c>
      <c r="E40" s="758">
        <v>3.3999999999999998E-3</v>
      </c>
      <c r="F40" s="782">
        <f>F34*E40</f>
        <v>19.826759999999997</v>
      </c>
      <c r="G40" s="740"/>
      <c r="H40" s="821">
        <f t="shared" si="9"/>
        <v>0</v>
      </c>
      <c r="I40" s="750"/>
      <c r="J40" s="751"/>
      <c r="K40" s="740"/>
      <c r="L40" s="752"/>
      <c r="M40" s="821">
        <f t="shared" si="8"/>
        <v>0</v>
      </c>
      <c r="N40" s="160"/>
    </row>
    <row r="41" spans="1:14" customFormat="1" ht="57.75" customHeight="1">
      <c r="A41" s="747">
        <v>2</v>
      </c>
      <c r="B41" s="802" t="s">
        <v>377</v>
      </c>
      <c r="C41" s="748" t="s">
        <v>379</v>
      </c>
      <c r="D41" s="747" t="s">
        <v>235</v>
      </c>
      <c r="E41" s="749"/>
      <c r="F41" s="631">
        <v>881.4</v>
      </c>
      <c r="G41" s="740"/>
      <c r="H41" s="752"/>
      <c r="I41" s="750"/>
      <c r="J41" s="751"/>
      <c r="K41" s="740"/>
      <c r="L41" s="752"/>
      <c r="M41" s="821"/>
      <c r="N41" s="830"/>
    </row>
    <row r="42" spans="1:14" customFormat="1" ht="15">
      <c r="A42" s="753"/>
      <c r="B42" s="789"/>
      <c r="C42" s="759" t="s">
        <v>169</v>
      </c>
      <c r="D42" s="767" t="s">
        <v>32</v>
      </c>
      <c r="E42" s="756">
        <v>1.06</v>
      </c>
      <c r="F42" s="679">
        <f>E42*F41</f>
        <v>934.28399999999999</v>
      </c>
      <c r="G42" s="737"/>
      <c r="H42" s="752"/>
      <c r="I42" s="821"/>
      <c r="J42" s="821">
        <f>F42*I42</f>
        <v>0</v>
      </c>
      <c r="K42" s="825"/>
      <c r="L42" s="825"/>
      <c r="M42" s="821">
        <f t="shared" ref="M42:M47" si="10">H42+J42+L42</f>
        <v>0</v>
      </c>
      <c r="N42" s="830"/>
    </row>
    <row r="43" spans="1:14" customFormat="1" ht="15">
      <c r="A43" s="790"/>
      <c r="B43" s="1597"/>
      <c r="C43" s="759" t="s">
        <v>214</v>
      </c>
      <c r="D43" s="737" t="s">
        <v>0</v>
      </c>
      <c r="E43" s="760">
        <v>0.02</v>
      </c>
      <c r="F43" s="752">
        <f>E43*F41</f>
        <v>17.628</v>
      </c>
      <c r="G43" s="740"/>
      <c r="H43" s="1539"/>
      <c r="I43" s="740"/>
      <c r="J43" s="752"/>
      <c r="K43" s="821"/>
      <c r="L43" s="826">
        <f>F43*K43</f>
        <v>0</v>
      </c>
      <c r="M43" s="821">
        <f t="shared" si="10"/>
        <v>0</v>
      </c>
      <c r="N43" s="830"/>
    </row>
    <row r="44" spans="1:14" customFormat="1" ht="15">
      <c r="A44" s="790"/>
      <c r="B44" s="803"/>
      <c r="C44" s="918" t="s">
        <v>376</v>
      </c>
      <c r="D44" s="761" t="s">
        <v>114</v>
      </c>
      <c r="E44" s="756">
        <f>0.04*1000/100</f>
        <v>0.4</v>
      </c>
      <c r="F44" s="679">
        <f>F41*E44</f>
        <v>352.56</v>
      </c>
      <c r="G44" s="626"/>
      <c r="H44" s="821">
        <f t="shared" ref="H44:H47" si="11">F44*G44</f>
        <v>0</v>
      </c>
      <c r="I44" s="823"/>
      <c r="J44" s="825"/>
      <c r="K44" s="825"/>
      <c r="L44" s="825"/>
      <c r="M44" s="821">
        <f t="shared" si="10"/>
        <v>0</v>
      </c>
      <c r="N44" s="830"/>
    </row>
    <row r="45" spans="1:14" customFormat="1" ht="15">
      <c r="A45" s="753"/>
      <c r="B45" s="789"/>
      <c r="C45" s="918" t="s">
        <v>378</v>
      </c>
      <c r="D45" s="761" t="s">
        <v>34</v>
      </c>
      <c r="E45" s="756">
        <v>67</v>
      </c>
      <c r="F45" s="1541">
        <f>E45*F41</f>
        <v>59053.799999999996</v>
      </c>
      <c r="G45" s="626"/>
      <c r="H45" s="821">
        <f t="shared" si="11"/>
        <v>0</v>
      </c>
      <c r="I45" s="740"/>
      <c r="J45" s="752"/>
      <c r="K45" s="740"/>
      <c r="L45" s="752"/>
      <c r="M45" s="821">
        <f t="shared" si="10"/>
        <v>0</v>
      </c>
      <c r="N45" s="830"/>
    </row>
    <row r="46" spans="1:14" customFormat="1" ht="15">
      <c r="A46" s="753"/>
      <c r="B46" s="789"/>
      <c r="C46" s="918" t="s">
        <v>226</v>
      </c>
      <c r="D46" s="761" t="s">
        <v>234</v>
      </c>
      <c r="E46" s="756">
        <v>0.01</v>
      </c>
      <c r="F46" s="679">
        <f>E46*F41</f>
        <v>8.8140000000000001</v>
      </c>
      <c r="G46" s="821"/>
      <c r="H46" s="821">
        <f t="shared" si="11"/>
        <v>0</v>
      </c>
      <c r="I46" s="740"/>
      <c r="J46" s="752"/>
      <c r="K46" s="740"/>
      <c r="L46" s="752"/>
      <c r="M46" s="821">
        <f t="shared" si="10"/>
        <v>0</v>
      </c>
      <c r="N46" s="830"/>
    </row>
    <row r="47" spans="1:14" customFormat="1" ht="15">
      <c r="A47" s="753"/>
      <c r="B47" s="789"/>
      <c r="C47" s="918" t="s">
        <v>170</v>
      </c>
      <c r="D47" s="761" t="s">
        <v>0</v>
      </c>
      <c r="E47" s="756">
        <f>0.4/100</f>
        <v>4.0000000000000001E-3</v>
      </c>
      <c r="F47" s="679">
        <f>E47*F41</f>
        <v>3.5255999999999998</v>
      </c>
      <c r="G47" s="737"/>
      <c r="H47" s="821">
        <f t="shared" si="11"/>
        <v>0</v>
      </c>
      <c r="I47" s="740"/>
      <c r="J47" s="752"/>
      <c r="K47" s="740"/>
      <c r="L47" s="752"/>
      <c r="M47" s="821">
        <f t="shared" si="10"/>
        <v>0</v>
      </c>
      <c r="N47" s="830"/>
    </row>
    <row r="48" spans="1:14" customFormat="1" ht="54">
      <c r="A48" s="747">
        <v>4</v>
      </c>
      <c r="B48" s="789" t="s">
        <v>382</v>
      </c>
      <c r="C48" s="748" t="s">
        <v>771</v>
      </c>
      <c r="D48" s="747" t="s">
        <v>234</v>
      </c>
      <c r="E48" s="749"/>
      <c r="F48" s="631">
        <v>881.4</v>
      </c>
      <c r="G48" s="740"/>
      <c r="H48" s="752"/>
      <c r="I48" s="750"/>
      <c r="J48" s="751"/>
      <c r="K48" s="740"/>
      <c r="L48" s="752"/>
      <c r="M48" s="1592"/>
      <c r="N48" s="830"/>
    </row>
    <row r="49" spans="1:14" customFormat="1" ht="15">
      <c r="A49" s="753"/>
      <c r="B49" s="789"/>
      <c r="C49" s="918" t="s">
        <v>169</v>
      </c>
      <c r="D49" s="767" t="s">
        <v>32</v>
      </c>
      <c r="E49" s="756">
        <v>19.5</v>
      </c>
      <c r="F49" s="679">
        <f>E49*F48</f>
        <v>17187.3</v>
      </c>
      <c r="G49" s="737"/>
      <c r="H49" s="752"/>
      <c r="I49" s="1592"/>
      <c r="J49" s="1592">
        <f>F49*I49</f>
        <v>0</v>
      </c>
      <c r="K49" s="740"/>
      <c r="L49" s="752"/>
      <c r="M49" s="1592">
        <f t="shared" ref="M49:M52" si="12">H49+J49+L49</f>
        <v>0</v>
      </c>
      <c r="N49" s="830"/>
    </row>
    <row r="50" spans="1:14" customFormat="1" ht="15">
      <c r="A50" s="790"/>
      <c r="B50" s="803"/>
      <c r="C50" s="918" t="s">
        <v>214</v>
      </c>
      <c r="D50" s="737" t="s">
        <v>0</v>
      </c>
      <c r="E50" s="760">
        <v>0.61</v>
      </c>
      <c r="F50" s="752">
        <f>E50*F48</f>
        <v>537.654</v>
      </c>
      <c r="G50" s="740"/>
      <c r="H50" s="1539"/>
      <c r="I50" s="737"/>
      <c r="J50" s="752"/>
      <c r="K50" s="1592"/>
      <c r="L50" s="1593">
        <f>F50*K50</f>
        <v>0</v>
      </c>
      <c r="M50" s="1592">
        <f t="shared" si="12"/>
        <v>0</v>
      </c>
      <c r="N50" s="830"/>
    </row>
    <row r="51" spans="1:14" customFormat="1" ht="15">
      <c r="A51" s="753"/>
      <c r="B51" s="789"/>
      <c r="C51" s="918" t="s">
        <v>772</v>
      </c>
      <c r="D51" s="761" t="s">
        <v>235</v>
      </c>
      <c r="E51" s="756" t="s">
        <v>166</v>
      </c>
      <c r="F51" s="679">
        <v>2567</v>
      </c>
      <c r="G51" s="737"/>
      <c r="H51" s="1592">
        <f t="shared" ref="H51:H52" si="13">F51*G51</f>
        <v>0</v>
      </c>
      <c r="I51" s="740"/>
      <c r="J51" s="752"/>
      <c r="K51" s="740"/>
      <c r="L51" s="752"/>
      <c r="M51" s="1592">
        <f t="shared" si="12"/>
        <v>0</v>
      </c>
      <c r="N51" s="830"/>
    </row>
    <row r="52" spans="1:14" customFormat="1" ht="15">
      <c r="A52" s="753"/>
      <c r="B52" s="789"/>
      <c r="C52" s="918" t="s">
        <v>170</v>
      </c>
      <c r="D52" s="761" t="s">
        <v>0</v>
      </c>
      <c r="E52" s="756">
        <v>1.03</v>
      </c>
      <c r="F52" s="679">
        <f>E52*F48</f>
        <v>907.84199999999998</v>
      </c>
      <c r="G52" s="737"/>
      <c r="H52" s="1592">
        <f t="shared" si="13"/>
        <v>0</v>
      </c>
      <c r="I52" s="740"/>
      <c r="J52" s="752"/>
      <c r="K52" s="740"/>
      <c r="L52" s="752"/>
      <c r="M52" s="1592">
        <f t="shared" si="12"/>
        <v>0</v>
      </c>
      <c r="N52" s="830"/>
    </row>
    <row r="53" spans="1:14" customFormat="1" ht="61.5" customHeight="1">
      <c r="A53" s="747">
        <v>4</v>
      </c>
      <c r="B53" s="1594" t="s">
        <v>383</v>
      </c>
      <c r="C53" s="748" t="s">
        <v>773</v>
      </c>
      <c r="D53" s="747" t="s">
        <v>235</v>
      </c>
      <c r="E53" s="749"/>
      <c r="F53" s="636">
        <v>881.4</v>
      </c>
      <c r="G53" s="740"/>
      <c r="H53" s="752"/>
      <c r="I53" s="750"/>
      <c r="J53" s="751"/>
      <c r="K53" s="740"/>
      <c r="L53" s="752"/>
      <c r="M53" s="1592"/>
      <c r="N53" s="830"/>
    </row>
    <row r="54" spans="1:14" customFormat="1" ht="15">
      <c r="A54" s="753"/>
      <c r="B54" s="789"/>
      <c r="C54" s="918" t="s">
        <v>169</v>
      </c>
      <c r="D54" s="767" t="s">
        <v>32</v>
      </c>
      <c r="E54" s="756">
        <f>14.8/100</f>
        <v>0.14800000000000002</v>
      </c>
      <c r="F54" s="679">
        <f>E54*F53</f>
        <v>130.44720000000001</v>
      </c>
      <c r="G54" s="737"/>
      <c r="H54" s="752"/>
      <c r="I54" s="1592"/>
      <c r="J54" s="1592">
        <f>F54*I54</f>
        <v>0</v>
      </c>
      <c r="K54" s="740"/>
      <c r="L54" s="752"/>
      <c r="M54" s="1592">
        <f t="shared" ref="M54:M58" si="14">H54+J54+L54</f>
        <v>0</v>
      </c>
      <c r="N54" s="830"/>
    </row>
    <row r="55" spans="1:14" customFormat="1" ht="15">
      <c r="A55" s="790"/>
      <c r="B55" s="803"/>
      <c r="C55" s="918" t="s">
        <v>214</v>
      </c>
      <c r="D55" s="737" t="s">
        <v>0</v>
      </c>
      <c r="E55" s="760">
        <f>3.6/100</f>
        <v>3.6000000000000004E-2</v>
      </c>
      <c r="F55" s="752">
        <f>E55*F53</f>
        <v>31.730400000000003</v>
      </c>
      <c r="G55" s="740"/>
      <c r="H55" s="1539"/>
      <c r="I55" s="737"/>
      <c r="J55" s="752"/>
      <c r="K55" s="1592"/>
      <c r="L55" s="1593">
        <f>F55*K55</f>
        <v>0</v>
      </c>
      <c r="M55" s="1592">
        <f t="shared" si="14"/>
        <v>0</v>
      </c>
      <c r="N55" s="830"/>
    </row>
    <row r="56" spans="1:14" customFormat="1" ht="15">
      <c r="A56" s="753"/>
      <c r="B56" s="789"/>
      <c r="C56" s="918" t="s">
        <v>380</v>
      </c>
      <c r="D56" s="761" t="s">
        <v>235</v>
      </c>
      <c r="E56" s="756" t="s">
        <v>166</v>
      </c>
      <c r="F56" s="679">
        <v>2567</v>
      </c>
      <c r="G56" s="737"/>
      <c r="H56" s="1592">
        <f t="shared" ref="H56:H58" si="15">F56*G56</f>
        <v>0</v>
      </c>
      <c r="I56" s="740"/>
      <c r="J56" s="752"/>
      <c r="K56" s="740"/>
      <c r="L56" s="752"/>
      <c r="M56" s="1592">
        <f t="shared" si="14"/>
        <v>0</v>
      </c>
      <c r="N56" s="830"/>
    </row>
    <row r="57" spans="1:14" customFormat="1" ht="15">
      <c r="A57" s="753"/>
      <c r="B57" s="789"/>
      <c r="C57" s="918" t="s">
        <v>381</v>
      </c>
      <c r="D57" s="761" t="s">
        <v>34</v>
      </c>
      <c r="E57" s="756">
        <v>6</v>
      </c>
      <c r="F57" s="679">
        <f>F53*E57</f>
        <v>5288.4</v>
      </c>
      <c r="G57" s="737"/>
      <c r="H57" s="1592">
        <f t="shared" si="15"/>
        <v>0</v>
      </c>
      <c r="I57" s="740"/>
      <c r="J57" s="752"/>
      <c r="K57" s="740"/>
      <c r="L57" s="752"/>
      <c r="M57" s="1592">
        <f t="shared" si="14"/>
        <v>0</v>
      </c>
      <c r="N57" s="830"/>
    </row>
    <row r="58" spans="1:14" customFormat="1" ht="15">
      <c r="A58" s="753"/>
      <c r="B58" s="789"/>
      <c r="C58" s="918" t="s">
        <v>170</v>
      </c>
      <c r="D58" s="761" t="s">
        <v>0</v>
      </c>
      <c r="E58" s="756">
        <v>0.34</v>
      </c>
      <c r="F58" s="679">
        <f>E58*F53</f>
        <v>299.67599999999999</v>
      </c>
      <c r="G58" s="737"/>
      <c r="H58" s="1592">
        <f t="shared" si="15"/>
        <v>0</v>
      </c>
      <c r="I58" s="740"/>
      <c r="J58" s="752"/>
      <c r="K58" s="740"/>
      <c r="L58" s="752"/>
      <c r="M58" s="1592">
        <f t="shared" si="14"/>
        <v>0</v>
      </c>
      <c r="N58" s="830"/>
    </row>
    <row r="59" spans="1:14" customFormat="1" ht="57.75" customHeight="1">
      <c r="A59" s="747">
        <v>5</v>
      </c>
      <c r="B59" s="1594" t="s">
        <v>361</v>
      </c>
      <c r="C59" s="748" t="s">
        <v>386</v>
      </c>
      <c r="D59" s="747" t="s">
        <v>387</v>
      </c>
      <c r="E59" s="749"/>
      <c r="F59" s="636">
        <v>1892.8</v>
      </c>
      <c r="G59" s="740"/>
      <c r="H59" s="752"/>
      <c r="I59" s="750"/>
      <c r="J59" s="751"/>
      <c r="K59" s="740"/>
      <c r="L59" s="752"/>
      <c r="M59" s="1592"/>
      <c r="N59" s="830"/>
    </row>
    <row r="60" spans="1:14" customFormat="1" ht="15">
      <c r="A60" s="753"/>
      <c r="B60" s="1595" t="s">
        <v>39</v>
      </c>
      <c r="C60" s="918" t="s">
        <v>169</v>
      </c>
      <c r="D60" s="767" t="s">
        <v>235</v>
      </c>
      <c r="E60" s="756">
        <v>100</v>
      </c>
      <c r="F60" s="679">
        <f>E60*F59</f>
        <v>189280</v>
      </c>
      <c r="G60" s="737"/>
      <c r="H60" s="752"/>
      <c r="I60" s="1592"/>
      <c r="J60" s="1592">
        <f>F60*I60</f>
        <v>0</v>
      </c>
      <c r="K60" s="740"/>
      <c r="L60" s="752"/>
      <c r="M60" s="1592">
        <f t="shared" ref="M60:M66" si="16">H60+J60+L60</f>
        <v>0</v>
      </c>
      <c r="N60" s="830"/>
    </row>
    <row r="61" spans="1:14" customFormat="1" ht="15">
      <c r="A61" s="790"/>
      <c r="B61" s="803"/>
      <c r="C61" s="918" t="s">
        <v>214</v>
      </c>
      <c r="D61" s="737" t="s">
        <v>0</v>
      </c>
      <c r="E61" s="760">
        <v>0.66</v>
      </c>
      <c r="F61" s="752">
        <f>E61*F59</f>
        <v>1249.248</v>
      </c>
      <c r="G61" s="740"/>
      <c r="H61" s="1539"/>
      <c r="I61" s="737"/>
      <c r="J61" s="752"/>
      <c r="K61" s="1592"/>
      <c r="L61" s="1593">
        <f>F61*K61</f>
        <v>0</v>
      </c>
      <c r="M61" s="1592">
        <f t="shared" si="16"/>
        <v>0</v>
      </c>
      <c r="N61" s="830"/>
    </row>
    <row r="62" spans="1:14" customFormat="1" ht="15">
      <c r="A62" s="753"/>
      <c r="B62" s="1594"/>
      <c r="C62" s="1596" t="s">
        <v>384</v>
      </c>
      <c r="D62" s="753" t="s">
        <v>385</v>
      </c>
      <c r="E62" s="756" t="s">
        <v>166</v>
      </c>
      <c r="F62" s="679">
        <v>8721.6</v>
      </c>
      <c r="G62" s="758"/>
      <c r="H62" s="1592">
        <f t="shared" ref="H62:H66" si="17">F62*G62</f>
        <v>0</v>
      </c>
      <c r="I62" s="757"/>
      <c r="J62" s="679"/>
      <c r="K62" s="757"/>
      <c r="L62" s="679"/>
      <c r="M62" s="1592">
        <f t="shared" si="16"/>
        <v>0</v>
      </c>
      <c r="N62" s="830"/>
    </row>
    <row r="63" spans="1:14" customFormat="1" ht="27">
      <c r="A63" s="753"/>
      <c r="B63" s="1594"/>
      <c r="C63" s="1596" t="s">
        <v>774</v>
      </c>
      <c r="D63" s="753" t="s">
        <v>235</v>
      </c>
      <c r="E63" s="756" t="s">
        <v>166</v>
      </c>
      <c r="F63" s="679">
        <v>1892.8</v>
      </c>
      <c r="G63" s="758"/>
      <c r="H63" s="1592">
        <f t="shared" si="17"/>
        <v>0</v>
      </c>
      <c r="I63" s="757"/>
      <c r="J63" s="679"/>
      <c r="K63" s="757"/>
      <c r="L63" s="679"/>
      <c r="M63" s="1592">
        <f t="shared" si="16"/>
        <v>0</v>
      </c>
      <c r="N63" s="830"/>
    </row>
    <row r="64" spans="1:14" customFormat="1" ht="15">
      <c r="A64" s="753"/>
      <c r="B64" s="1594"/>
      <c r="C64" s="1596" t="s">
        <v>676</v>
      </c>
      <c r="D64" s="753" t="s">
        <v>235</v>
      </c>
      <c r="E64" s="756" t="s">
        <v>166</v>
      </c>
      <c r="F64" s="679">
        <v>1892.8</v>
      </c>
      <c r="G64" s="758"/>
      <c r="H64" s="1592">
        <f t="shared" si="17"/>
        <v>0</v>
      </c>
      <c r="I64" s="757"/>
      <c r="J64" s="679"/>
      <c r="K64" s="757"/>
      <c r="L64" s="679"/>
      <c r="M64" s="1592">
        <f t="shared" si="16"/>
        <v>0</v>
      </c>
      <c r="N64" s="830"/>
    </row>
    <row r="65" spans="1:14" customFormat="1" ht="15">
      <c r="A65" s="753"/>
      <c r="B65" s="1594"/>
      <c r="C65" s="1596" t="s">
        <v>806</v>
      </c>
      <c r="D65" s="753" t="s">
        <v>235</v>
      </c>
      <c r="E65" s="756" t="s">
        <v>166</v>
      </c>
      <c r="F65" s="679">
        <v>2774.2</v>
      </c>
      <c r="G65" s="758"/>
      <c r="H65" s="1592">
        <f t="shared" si="17"/>
        <v>0</v>
      </c>
      <c r="I65" s="757"/>
      <c r="J65" s="679"/>
      <c r="K65" s="757"/>
      <c r="L65" s="679"/>
      <c r="M65" s="1592">
        <f t="shared" si="16"/>
        <v>0</v>
      </c>
      <c r="N65" s="830"/>
    </row>
    <row r="66" spans="1:14" customFormat="1" ht="15">
      <c r="A66" s="753"/>
      <c r="B66" s="789"/>
      <c r="C66" s="918" t="s">
        <v>170</v>
      </c>
      <c r="D66" s="761" t="s">
        <v>0</v>
      </c>
      <c r="E66" s="756">
        <v>0.97</v>
      </c>
      <c r="F66" s="679">
        <f>E66*F59</f>
        <v>1836.0159999999998</v>
      </c>
      <c r="G66" s="737"/>
      <c r="H66" s="1592">
        <f t="shared" si="17"/>
        <v>0</v>
      </c>
      <c r="I66" s="740"/>
      <c r="J66" s="752"/>
      <c r="K66" s="740"/>
      <c r="L66" s="752"/>
      <c r="M66" s="1592">
        <f t="shared" si="16"/>
        <v>0</v>
      </c>
      <c r="N66" s="830"/>
    </row>
    <row r="67" spans="1:14" customFormat="1" ht="40.5">
      <c r="A67" s="785">
        <v>7</v>
      </c>
      <c r="B67" s="791" t="s">
        <v>362</v>
      </c>
      <c r="C67" s="784" t="s">
        <v>363</v>
      </c>
      <c r="D67" s="785" t="s">
        <v>292</v>
      </c>
      <c r="E67" s="785"/>
      <c r="F67" s="636">
        <v>24.88</v>
      </c>
      <c r="G67" s="792"/>
      <c r="H67" s="787"/>
      <c r="I67" s="793"/>
      <c r="J67" s="794"/>
      <c r="K67" s="792"/>
      <c r="L67" s="787"/>
      <c r="M67" s="821"/>
      <c r="N67" s="830"/>
    </row>
    <row r="68" spans="1:14" customFormat="1" ht="15">
      <c r="A68" s="756"/>
      <c r="B68" s="791"/>
      <c r="C68" s="793" t="s">
        <v>169</v>
      </c>
      <c r="D68" s="760" t="s">
        <v>32</v>
      </c>
      <c r="E68" s="756">
        <v>45.8</v>
      </c>
      <c r="F68" s="786">
        <f>E68*F67</f>
        <v>1139.5039999999999</v>
      </c>
      <c r="G68" s="760"/>
      <c r="H68" s="787"/>
      <c r="I68" s="821"/>
      <c r="J68" s="821">
        <f>F68*I68</f>
        <v>0</v>
      </c>
      <c r="K68" s="617"/>
      <c r="L68" s="1542"/>
      <c r="M68" s="821">
        <f t="shared" ref="M68:M72" si="18">H68+J68+L68</f>
        <v>0</v>
      </c>
      <c r="N68" s="830"/>
    </row>
    <row r="69" spans="1:14" customFormat="1" ht="15">
      <c r="A69" s="756"/>
      <c r="B69" s="791"/>
      <c r="C69" s="793" t="s">
        <v>33</v>
      </c>
      <c r="D69" s="760" t="s">
        <v>0</v>
      </c>
      <c r="E69" s="756">
        <v>0.23</v>
      </c>
      <c r="F69" s="786">
        <f>E69*F67</f>
        <v>5.7224000000000004</v>
      </c>
      <c r="G69" s="760"/>
      <c r="H69" s="787"/>
      <c r="I69" s="1543"/>
      <c r="J69" s="1542"/>
      <c r="K69" s="821"/>
      <c r="L69" s="826">
        <f>F69*K69</f>
        <v>0</v>
      </c>
      <c r="M69" s="821">
        <f t="shared" si="18"/>
        <v>0</v>
      </c>
      <c r="N69" s="830"/>
    </row>
    <row r="70" spans="1:14" customFormat="1" ht="15">
      <c r="A70" s="795"/>
      <c r="B70" s="808"/>
      <c r="C70" s="793" t="s">
        <v>364</v>
      </c>
      <c r="D70" s="760" t="s">
        <v>118</v>
      </c>
      <c r="E70" s="760">
        <v>3.6999999999999998E-2</v>
      </c>
      <c r="F70" s="787">
        <f>E70*F67</f>
        <v>0.92055999999999993</v>
      </c>
      <c r="G70" s="792"/>
      <c r="H70" s="821">
        <f t="shared" ref="H70:H72" si="19">F70*G70</f>
        <v>0</v>
      </c>
      <c r="I70" s="739"/>
      <c r="J70" s="742"/>
      <c r="K70" s="739"/>
      <c r="L70" s="742"/>
      <c r="M70" s="821">
        <f t="shared" si="18"/>
        <v>0</v>
      </c>
      <c r="N70" s="830"/>
    </row>
    <row r="71" spans="1:14" customFormat="1" ht="15.75">
      <c r="A71" s="795"/>
      <c r="B71" s="1544"/>
      <c r="C71" s="793" t="s">
        <v>365</v>
      </c>
      <c r="D71" s="778" t="s">
        <v>311</v>
      </c>
      <c r="E71" s="760">
        <v>6.0000000000000001E-3</v>
      </c>
      <c r="F71" s="787">
        <f>E71*F67</f>
        <v>0.14928</v>
      </c>
      <c r="G71" s="1545"/>
      <c r="H71" s="821">
        <f t="shared" si="19"/>
        <v>0</v>
      </c>
      <c r="I71" s="739"/>
      <c r="J71" s="742"/>
      <c r="K71" s="739"/>
      <c r="L71" s="742"/>
      <c r="M71" s="821">
        <f t="shared" si="18"/>
        <v>0</v>
      </c>
      <c r="N71" s="830"/>
    </row>
    <row r="72" spans="1:14" customFormat="1" ht="15">
      <c r="A72" s="756"/>
      <c r="B72" s="791"/>
      <c r="C72" s="793" t="s">
        <v>366</v>
      </c>
      <c r="D72" s="778" t="s">
        <v>235</v>
      </c>
      <c r="E72" s="756">
        <v>1.2</v>
      </c>
      <c r="F72" s="786">
        <f>E72*F67</f>
        <v>29.855999999999998</v>
      </c>
      <c r="G72" s="760"/>
      <c r="H72" s="821">
        <f t="shared" si="19"/>
        <v>0</v>
      </c>
      <c r="I72" s="739"/>
      <c r="J72" s="742"/>
      <c r="K72" s="739"/>
      <c r="L72" s="742"/>
      <c r="M72" s="821">
        <f t="shared" si="18"/>
        <v>0</v>
      </c>
      <c r="N72" s="830"/>
    </row>
    <row r="73" spans="1:14" customFormat="1" ht="15">
      <c r="A73" s="753"/>
      <c r="B73" s="789"/>
      <c r="C73" s="804" t="s">
        <v>358</v>
      </c>
      <c r="D73" s="761"/>
      <c r="E73" s="756"/>
      <c r="F73" s="679"/>
      <c r="G73" s="737"/>
      <c r="H73" s="752"/>
      <c r="I73" s="740"/>
      <c r="J73" s="752"/>
      <c r="K73" s="740"/>
      <c r="L73" s="752"/>
      <c r="M73" s="821"/>
      <c r="N73" s="830"/>
    </row>
    <row r="74" spans="1:14" customFormat="1" ht="40.5">
      <c r="A74" s="747">
        <v>2</v>
      </c>
      <c r="B74" s="789" t="s">
        <v>342</v>
      </c>
      <c r="C74" s="748" t="s">
        <v>343</v>
      </c>
      <c r="D74" s="747" t="s">
        <v>344</v>
      </c>
      <c r="E74" s="749"/>
      <c r="F74" s="614">
        <v>495.2</v>
      </c>
      <c r="G74" s="740"/>
      <c r="H74" s="752"/>
      <c r="I74" s="750"/>
      <c r="J74" s="751"/>
      <c r="K74" s="740"/>
      <c r="L74" s="752"/>
      <c r="M74" s="821"/>
      <c r="N74" s="830"/>
    </row>
    <row r="75" spans="1:14" customFormat="1" ht="15">
      <c r="A75" s="753"/>
      <c r="B75" s="789"/>
      <c r="C75" s="918" t="s">
        <v>169</v>
      </c>
      <c r="D75" s="767" t="s">
        <v>32</v>
      </c>
      <c r="E75" s="756">
        <v>3.58</v>
      </c>
      <c r="F75" s="679">
        <f>E75*F74</f>
        <v>1772.816</v>
      </c>
      <c r="G75" s="630"/>
      <c r="H75" s="805"/>
      <c r="I75" s="821"/>
      <c r="J75" s="821">
        <f>F75*I75</f>
        <v>0</v>
      </c>
      <c r="K75" s="617"/>
      <c r="L75" s="618"/>
      <c r="M75" s="821">
        <f t="shared" ref="M75:M77" si="20">H75+J75+L75</f>
        <v>0</v>
      </c>
      <c r="N75" s="830"/>
    </row>
    <row r="76" spans="1:14" customFormat="1" ht="15">
      <c r="A76" s="790"/>
      <c r="B76" s="803"/>
      <c r="C76" s="918" t="s">
        <v>33</v>
      </c>
      <c r="D76" s="737" t="s">
        <v>0</v>
      </c>
      <c r="E76" s="760">
        <v>1.08</v>
      </c>
      <c r="F76" s="752">
        <f>E76*F74</f>
        <v>534.81600000000003</v>
      </c>
      <c r="G76" s="630"/>
      <c r="H76" s="805"/>
      <c r="I76" s="626"/>
      <c r="J76" s="618"/>
      <c r="K76" s="821"/>
      <c r="L76" s="826">
        <f>F76*K76</f>
        <v>0</v>
      </c>
      <c r="M76" s="821">
        <f t="shared" si="20"/>
        <v>0</v>
      </c>
      <c r="N76" s="830"/>
    </row>
    <row r="77" spans="1:14" customFormat="1" ht="15">
      <c r="A77" s="753"/>
      <c r="B77" s="789"/>
      <c r="C77" s="918" t="s">
        <v>221</v>
      </c>
      <c r="D77" s="761" t="s">
        <v>234</v>
      </c>
      <c r="E77" s="756">
        <v>1.1000000000000001</v>
      </c>
      <c r="F77" s="679">
        <f>E77*F74</f>
        <v>544.72</v>
      </c>
      <c r="G77" s="626"/>
      <c r="H77" s="821">
        <f>F77*G77</f>
        <v>0</v>
      </c>
      <c r="I77" s="740"/>
      <c r="J77" s="752"/>
      <c r="K77" s="740"/>
      <c r="L77" s="752"/>
      <c r="M77" s="821">
        <f t="shared" si="20"/>
        <v>0</v>
      </c>
      <c r="N77" s="830"/>
    </row>
    <row r="78" spans="1:14" customFormat="1" ht="40.5">
      <c r="A78" s="747">
        <v>3</v>
      </c>
      <c r="B78" s="789" t="s">
        <v>345</v>
      </c>
      <c r="C78" s="748" t="s">
        <v>346</v>
      </c>
      <c r="D78" s="747" t="s">
        <v>337</v>
      </c>
      <c r="E78" s="749"/>
      <c r="F78" s="1598">
        <v>176.23</v>
      </c>
      <c r="G78" s="740"/>
      <c r="H78" s="752"/>
      <c r="I78" s="750"/>
      <c r="J78" s="751"/>
      <c r="K78" s="740"/>
      <c r="L78" s="752"/>
      <c r="M78" s="821"/>
      <c r="N78" s="830"/>
    </row>
    <row r="79" spans="1:14" customFormat="1" ht="15">
      <c r="A79" s="753"/>
      <c r="B79" s="789"/>
      <c r="C79" s="918" t="s">
        <v>347</v>
      </c>
      <c r="D79" s="767" t="s">
        <v>32</v>
      </c>
      <c r="E79" s="756">
        <f>0.34*4+18.8</f>
        <v>20.16</v>
      </c>
      <c r="F79" s="679">
        <f>E79*F78</f>
        <v>3552.7967999999996</v>
      </c>
      <c r="G79" s="630"/>
      <c r="H79" s="805"/>
      <c r="I79" s="821"/>
      <c r="J79" s="821">
        <f>F79*I79</f>
        <v>0</v>
      </c>
      <c r="K79" s="617"/>
      <c r="L79" s="618"/>
      <c r="M79" s="821">
        <f t="shared" ref="M79:M82" si="21">H79+J79+L79</f>
        <v>0</v>
      </c>
      <c r="N79" s="830"/>
    </row>
    <row r="80" spans="1:14" customFormat="1" ht="15">
      <c r="A80" s="790"/>
      <c r="B80" s="803"/>
      <c r="C80" s="918" t="s">
        <v>348</v>
      </c>
      <c r="D80" s="737" t="s">
        <v>0</v>
      </c>
      <c r="E80" s="760">
        <f>0.23*4+0.95</f>
        <v>1.87</v>
      </c>
      <c r="F80" s="752">
        <f>E80*F78</f>
        <v>329.55009999999999</v>
      </c>
      <c r="G80" s="630"/>
      <c r="H80" s="805"/>
      <c r="I80" s="626"/>
      <c r="J80" s="618"/>
      <c r="K80" s="821"/>
      <c r="L80" s="826">
        <f>F80*K80</f>
        <v>0</v>
      </c>
      <c r="M80" s="821">
        <f t="shared" si="21"/>
        <v>0</v>
      </c>
      <c r="N80" s="830"/>
    </row>
    <row r="81" spans="1:14" customFormat="1" ht="15">
      <c r="A81" s="753"/>
      <c r="B81" s="789"/>
      <c r="C81" s="918" t="s">
        <v>349</v>
      </c>
      <c r="D81" s="761" t="s">
        <v>234</v>
      </c>
      <c r="E81" s="756">
        <f>0.51*4+2.04</f>
        <v>4.08</v>
      </c>
      <c r="F81" s="679">
        <f>E81*F78</f>
        <v>719.01839999999993</v>
      </c>
      <c r="G81" s="626"/>
      <c r="H81" s="821">
        <f t="shared" ref="H81:H82" si="22">F81*G81</f>
        <v>0</v>
      </c>
      <c r="I81" s="740"/>
      <c r="J81" s="752"/>
      <c r="K81" s="740"/>
      <c r="L81" s="752"/>
      <c r="M81" s="821">
        <f t="shared" si="21"/>
        <v>0</v>
      </c>
      <c r="N81" s="830"/>
    </row>
    <row r="82" spans="1:14" customFormat="1" ht="15">
      <c r="A82" s="753"/>
      <c r="B82" s="789"/>
      <c r="C82" s="918" t="s">
        <v>170</v>
      </c>
      <c r="D82" s="761" t="s">
        <v>0</v>
      </c>
      <c r="E82" s="756">
        <v>6.36</v>
      </c>
      <c r="F82" s="679">
        <f>E82*F78</f>
        <v>1120.8227999999999</v>
      </c>
      <c r="G82" s="737"/>
      <c r="H82" s="821">
        <f t="shared" si="22"/>
        <v>0</v>
      </c>
      <c r="I82" s="740"/>
      <c r="J82" s="752"/>
      <c r="K82" s="740"/>
      <c r="L82" s="752"/>
      <c r="M82" s="821">
        <f t="shared" si="21"/>
        <v>0</v>
      </c>
      <c r="N82" s="830"/>
    </row>
    <row r="83" spans="1:14" customFormat="1" ht="40.5">
      <c r="A83" s="749">
        <v>4</v>
      </c>
      <c r="B83" s="789" t="s">
        <v>350</v>
      </c>
      <c r="C83" s="1668" t="s">
        <v>678</v>
      </c>
      <c r="D83" s="749" t="s">
        <v>337</v>
      </c>
      <c r="E83" s="749"/>
      <c r="F83" s="614">
        <v>35.03</v>
      </c>
      <c r="G83" s="740"/>
      <c r="H83" s="752"/>
      <c r="I83" s="750"/>
      <c r="J83" s="751"/>
      <c r="K83" s="740"/>
      <c r="L83" s="752"/>
      <c r="M83" s="821"/>
      <c r="N83" s="830"/>
    </row>
    <row r="84" spans="1:14" customFormat="1" ht="15">
      <c r="A84" s="758"/>
      <c r="B84" s="789"/>
      <c r="C84" s="750" t="s">
        <v>351</v>
      </c>
      <c r="D84" s="737" t="s">
        <v>32</v>
      </c>
      <c r="E84" s="758">
        <f>31.2+20.1</f>
        <v>51.3</v>
      </c>
      <c r="F84" s="679">
        <f>E84*F83</f>
        <v>1797.039</v>
      </c>
      <c r="G84" s="626"/>
      <c r="H84" s="618"/>
      <c r="I84" s="821"/>
      <c r="J84" s="821">
        <f>F84*I84</f>
        <v>0</v>
      </c>
      <c r="K84" s="617"/>
      <c r="L84" s="618"/>
      <c r="M84" s="821">
        <f t="shared" ref="M84:M88" si="23">H84+J84+L84</f>
        <v>0</v>
      </c>
      <c r="N84" s="830"/>
    </row>
    <row r="85" spans="1:14" customFormat="1" ht="15">
      <c r="A85" s="1669"/>
      <c r="B85" s="1597"/>
      <c r="C85" s="750" t="s">
        <v>352</v>
      </c>
      <c r="D85" s="737" t="s">
        <v>0</v>
      </c>
      <c r="E85" s="737">
        <f>1.38+0.9</f>
        <v>2.2799999999999998</v>
      </c>
      <c r="F85" s="752">
        <f>E85*F83</f>
        <v>79.868399999999994</v>
      </c>
      <c r="G85" s="626"/>
      <c r="H85" s="618"/>
      <c r="I85" s="626"/>
      <c r="J85" s="618"/>
      <c r="K85" s="821"/>
      <c r="L85" s="826">
        <f>F85*K85</f>
        <v>0</v>
      </c>
      <c r="M85" s="821">
        <f t="shared" si="23"/>
        <v>0</v>
      </c>
      <c r="N85" s="830"/>
    </row>
    <row r="86" spans="1:14" customFormat="1" ht="15">
      <c r="A86" s="758"/>
      <c r="B86" s="789"/>
      <c r="C86" s="750" t="s">
        <v>353</v>
      </c>
      <c r="D86" s="1670" t="s">
        <v>234</v>
      </c>
      <c r="E86" s="758">
        <f>112+112</f>
        <v>224</v>
      </c>
      <c r="F86" s="679">
        <f>E86*F83</f>
        <v>7846.72</v>
      </c>
      <c r="G86" s="626"/>
      <c r="H86" s="821">
        <f t="shared" ref="H86:H88" si="24">F86*G86</f>
        <v>0</v>
      </c>
      <c r="I86" s="740"/>
      <c r="J86" s="752"/>
      <c r="K86" s="740"/>
      <c r="L86" s="752"/>
      <c r="M86" s="821">
        <f t="shared" si="23"/>
        <v>0</v>
      </c>
      <c r="N86" s="830"/>
    </row>
    <row r="87" spans="1:14" customFormat="1" ht="15">
      <c r="A87" s="758"/>
      <c r="B87" s="789"/>
      <c r="C87" s="750" t="s">
        <v>354</v>
      </c>
      <c r="D87" s="1670" t="s">
        <v>118</v>
      </c>
      <c r="E87" s="758">
        <v>0.60599999999999998</v>
      </c>
      <c r="F87" s="679">
        <f>E87*F83</f>
        <v>21.228180000000002</v>
      </c>
      <c r="G87" s="737"/>
      <c r="H87" s="821">
        <f t="shared" si="24"/>
        <v>0</v>
      </c>
      <c r="I87" s="740"/>
      <c r="J87" s="752"/>
      <c r="K87" s="740"/>
      <c r="L87" s="752"/>
      <c r="M87" s="821">
        <f t="shared" si="23"/>
        <v>0</v>
      </c>
      <c r="N87" s="830"/>
    </row>
    <row r="88" spans="1:14" customFormat="1" ht="15">
      <c r="A88" s="758"/>
      <c r="B88" s="789"/>
      <c r="C88" s="750" t="s">
        <v>170</v>
      </c>
      <c r="D88" s="1670" t="s">
        <v>0</v>
      </c>
      <c r="E88" s="758">
        <v>0.19</v>
      </c>
      <c r="F88" s="679">
        <f>E88*F83</f>
        <v>6.6557000000000004</v>
      </c>
      <c r="G88" s="737"/>
      <c r="H88" s="821">
        <f t="shared" si="24"/>
        <v>0</v>
      </c>
      <c r="I88" s="740"/>
      <c r="J88" s="752"/>
      <c r="K88" s="740"/>
      <c r="L88" s="752"/>
      <c r="M88" s="821">
        <f t="shared" si="23"/>
        <v>0</v>
      </c>
      <c r="N88" s="830"/>
    </row>
    <row r="89" spans="1:14" customFormat="1" ht="40.5">
      <c r="A89" s="749">
        <v>5</v>
      </c>
      <c r="B89" s="789" t="s">
        <v>389</v>
      </c>
      <c r="C89" s="1668" t="s">
        <v>775</v>
      </c>
      <c r="D89" s="749" t="s">
        <v>337</v>
      </c>
      <c r="E89" s="749"/>
      <c r="F89" s="614">
        <f>F83</f>
        <v>35.03</v>
      </c>
      <c r="G89" s="740"/>
      <c r="H89" s="752"/>
      <c r="I89" s="750"/>
      <c r="J89" s="751"/>
      <c r="K89" s="740"/>
      <c r="L89" s="752"/>
      <c r="M89" s="821"/>
      <c r="N89" s="830"/>
    </row>
    <row r="90" spans="1:14" customFormat="1" ht="15">
      <c r="A90" s="758"/>
      <c r="B90" s="789"/>
      <c r="C90" s="750" t="s">
        <v>169</v>
      </c>
      <c r="D90" s="737" t="s">
        <v>32</v>
      </c>
      <c r="E90" s="758">
        <v>161</v>
      </c>
      <c r="F90" s="679">
        <f>E90*F89</f>
        <v>5639.83</v>
      </c>
      <c r="G90" s="626"/>
      <c r="H90" s="618"/>
      <c r="I90" s="821"/>
      <c r="J90" s="821">
        <f>F90*I90</f>
        <v>0</v>
      </c>
      <c r="K90" s="617"/>
      <c r="L90" s="618"/>
      <c r="M90" s="821">
        <f t="shared" ref="M90:M94" si="25">H90+J90+L90</f>
        <v>0</v>
      </c>
      <c r="N90" s="830"/>
    </row>
    <row r="91" spans="1:14" customFormat="1" ht="15">
      <c r="A91" s="1669"/>
      <c r="B91" s="1597"/>
      <c r="C91" s="750" t="s">
        <v>33</v>
      </c>
      <c r="D91" s="737" t="s">
        <v>0</v>
      </c>
      <c r="E91" s="737">
        <v>6.69</v>
      </c>
      <c r="F91" s="752">
        <f>E91*F89</f>
        <v>234.35070000000002</v>
      </c>
      <c r="G91" s="626"/>
      <c r="H91" s="618"/>
      <c r="I91" s="626"/>
      <c r="J91" s="618"/>
      <c r="K91" s="821"/>
      <c r="L91" s="826">
        <f>F91*K91</f>
        <v>0</v>
      </c>
      <c r="M91" s="821">
        <f t="shared" si="25"/>
        <v>0</v>
      </c>
      <c r="N91" s="830"/>
    </row>
    <row r="92" spans="1:14" customFormat="1" ht="15.75">
      <c r="A92" s="758"/>
      <c r="B92" s="789"/>
      <c r="C92" s="750" t="s">
        <v>355</v>
      </c>
      <c r="D92" s="1670" t="s">
        <v>356</v>
      </c>
      <c r="E92" s="758">
        <v>101</v>
      </c>
      <c r="F92" s="679">
        <f>E92*F89</f>
        <v>3538.03</v>
      </c>
      <c r="G92" s="618"/>
      <c r="H92" s="821">
        <f t="shared" ref="H92:H94" si="26">F92*G92</f>
        <v>0</v>
      </c>
      <c r="I92" s="740"/>
      <c r="J92" s="752"/>
      <c r="K92" s="740"/>
      <c r="L92" s="752"/>
      <c r="M92" s="821">
        <f t="shared" si="25"/>
        <v>0</v>
      </c>
      <c r="N92" s="830"/>
    </row>
    <row r="93" spans="1:14" customFormat="1" ht="15">
      <c r="A93" s="758"/>
      <c r="B93" s="789"/>
      <c r="C93" s="750" t="s">
        <v>357</v>
      </c>
      <c r="D93" s="1670" t="s">
        <v>114</v>
      </c>
      <c r="E93" s="758">
        <v>500</v>
      </c>
      <c r="F93" s="679">
        <f>E93*F89</f>
        <v>17515</v>
      </c>
      <c r="G93" s="737"/>
      <c r="H93" s="821">
        <f t="shared" si="26"/>
        <v>0</v>
      </c>
      <c r="I93" s="740"/>
      <c r="J93" s="752"/>
      <c r="K93" s="740"/>
      <c r="L93" s="752"/>
      <c r="M93" s="821">
        <f t="shared" si="25"/>
        <v>0</v>
      </c>
      <c r="N93" s="830"/>
    </row>
    <row r="94" spans="1:14" customFormat="1" ht="15">
      <c r="A94" s="758"/>
      <c r="B94" s="789"/>
      <c r="C94" s="750" t="s">
        <v>170</v>
      </c>
      <c r="D94" s="1670" t="s">
        <v>0</v>
      </c>
      <c r="E94" s="758">
        <v>4.3</v>
      </c>
      <c r="F94" s="679">
        <f>E94*F89</f>
        <v>150.62899999999999</v>
      </c>
      <c r="G94" s="737"/>
      <c r="H94" s="821">
        <f t="shared" si="26"/>
        <v>0</v>
      </c>
      <c r="I94" s="740"/>
      <c r="J94" s="752"/>
      <c r="K94" s="740"/>
      <c r="L94" s="752"/>
      <c r="M94" s="821">
        <f t="shared" si="25"/>
        <v>0</v>
      </c>
      <c r="N94" s="830"/>
    </row>
    <row r="95" spans="1:14" s="213" customFormat="1" ht="13.5">
      <c r="A95" s="796"/>
      <c r="B95" s="796"/>
      <c r="C95" s="797" t="s">
        <v>367</v>
      </c>
      <c r="D95" s="796"/>
      <c r="E95" s="796"/>
      <c r="F95" s="798"/>
      <c r="G95" s="796"/>
      <c r="H95" s="796"/>
      <c r="I95" s="796"/>
      <c r="J95" s="796"/>
      <c r="K95" s="796"/>
      <c r="L95" s="796"/>
      <c r="M95" s="821"/>
    </row>
    <row r="96" spans="1:14" s="210" customFormat="1" ht="39.75" customHeight="1">
      <c r="A96" s="581">
        <v>5</v>
      </c>
      <c r="B96" s="878" t="s">
        <v>391</v>
      </c>
      <c r="C96" s="879" t="s">
        <v>217</v>
      </c>
      <c r="D96" s="880" t="s">
        <v>115</v>
      </c>
      <c r="E96" s="831"/>
      <c r="F96" s="1599">
        <v>476.9</v>
      </c>
      <c r="G96" s="823"/>
      <c r="H96" s="823"/>
      <c r="I96" s="823"/>
      <c r="J96" s="823"/>
      <c r="K96" s="823"/>
      <c r="L96" s="823"/>
      <c r="M96" s="821"/>
      <c r="N96" s="832"/>
    </row>
    <row r="97" spans="1:19" s="211" customFormat="1" ht="15.75">
      <c r="A97" s="582"/>
      <c r="B97" s="881"/>
      <c r="C97" s="919" t="s">
        <v>31</v>
      </c>
      <c r="D97" s="583" t="s">
        <v>32</v>
      </c>
      <c r="E97" s="833">
        <v>2.72</v>
      </c>
      <c r="F97" s="833">
        <f>F96*E97</f>
        <v>1297.1680000000001</v>
      </c>
      <c r="G97" s="823"/>
      <c r="H97" s="823"/>
      <c r="I97" s="821"/>
      <c r="J97" s="821">
        <f>F97*I97</f>
        <v>0</v>
      </c>
      <c r="K97" s="823"/>
      <c r="L97" s="823"/>
      <c r="M97" s="821">
        <f t="shared" ref="M97:M98" si="27">H97+J97+L97</f>
        <v>0</v>
      </c>
    </row>
    <row r="98" spans="1:19" s="212" customFormat="1" ht="15.75" customHeight="1">
      <c r="A98" s="581"/>
      <c r="B98" s="879"/>
      <c r="C98" s="919" t="s">
        <v>218</v>
      </c>
      <c r="D98" s="882" t="s">
        <v>115</v>
      </c>
      <c r="E98" s="833">
        <v>1</v>
      </c>
      <c r="F98" s="833">
        <f>F96*E98</f>
        <v>476.9</v>
      </c>
      <c r="G98" s="821"/>
      <c r="H98" s="821">
        <f>F98*G98</f>
        <v>0</v>
      </c>
      <c r="I98" s="823"/>
      <c r="J98" s="823"/>
      <c r="K98" s="823"/>
      <c r="L98" s="823"/>
      <c r="M98" s="821">
        <f t="shared" si="27"/>
        <v>0</v>
      </c>
    </row>
    <row r="99" spans="1:19" s="213" customFormat="1" ht="40.5">
      <c r="A99" s="581">
        <v>6</v>
      </c>
      <c r="B99" s="878" t="s">
        <v>391</v>
      </c>
      <c r="C99" s="879" t="s">
        <v>679</v>
      </c>
      <c r="D99" s="880" t="s">
        <v>115</v>
      </c>
      <c r="E99" s="831"/>
      <c r="F99" s="1599">
        <v>2266.6999999999998</v>
      </c>
      <c r="G99" s="823"/>
      <c r="H99" s="823"/>
      <c r="I99" s="823"/>
      <c r="J99" s="823"/>
      <c r="K99" s="823"/>
      <c r="L99" s="823"/>
      <c r="M99" s="821"/>
    </row>
    <row r="100" spans="1:19" s="213" customFormat="1" ht="22.5" customHeight="1">
      <c r="A100" s="582"/>
      <c r="B100" s="881"/>
      <c r="C100" s="919" t="s">
        <v>31</v>
      </c>
      <c r="D100" s="583" t="s">
        <v>32</v>
      </c>
      <c r="E100" s="833">
        <v>2.72</v>
      </c>
      <c r="F100" s="833">
        <f>F99*E100</f>
        <v>6165.424</v>
      </c>
      <c r="G100" s="823"/>
      <c r="H100" s="823"/>
      <c r="I100" s="821"/>
      <c r="J100" s="821">
        <f>F100*I100</f>
        <v>0</v>
      </c>
      <c r="K100" s="823"/>
      <c r="L100" s="823"/>
      <c r="M100" s="821">
        <f t="shared" ref="M100:M101" si="28">H100+J100+L100</f>
        <v>0</v>
      </c>
    </row>
    <row r="101" spans="1:19" s="2" customFormat="1" ht="19.5" customHeight="1">
      <c r="A101" s="581"/>
      <c r="B101" s="879"/>
      <c r="C101" s="919" t="s">
        <v>219</v>
      </c>
      <c r="D101" s="882" t="s">
        <v>115</v>
      </c>
      <c r="E101" s="833">
        <v>1</v>
      </c>
      <c r="F101" s="833">
        <f>F99*E101</f>
        <v>2266.6999999999998</v>
      </c>
      <c r="G101" s="821"/>
      <c r="H101" s="821">
        <f>F101*G101</f>
        <v>0</v>
      </c>
      <c r="I101" s="823"/>
      <c r="J101" s="823"/>
      <c r="K101" s="823"/>
      <c r="L101" s="823"/>
      <c r="M101" s="821">
        <f t="shared" si="28"/>
        <v>0</v>
      </c>
      <c r="N101" s="834"/>
    </row>
    <row r="102" spans="1:19" s="2" customFormat="1" ht="40.5">
      <c r="A102" s="581">
        <v>7</v>
      </c>
      <c r="B102" s="878" t="s">
        <v>392</v>
      </c>
      <c r="C102" s="879" t="s">
        <v>680</v>
      </c>
      <c r="D102" s="880" t="s">
        <v>115</v>
      </c>
      <c r="E102" s="831"/>
      <c r="F102" s="1599">
        <v>4.5999999999999996</v>
      </c>
      <c r="G102" s="823"/>
      <c r="H102" s="823"/>
      <c r="I102" s="823"/>
      <c r="J102" s="823"/>
      <c r="K102" s="823"/>
      <c r="L102" s="823"/>
      <c r="M102" s="821"/>
      <c r="N102" s="834"/>
    </row>
    <row r="103" spans="1:19" s="214" customFormat="1" ht="15.75">
      <c r="A103" s="582"/>
      <c r="B103" s="881"/>
      <c r="C103" s="919" t="s">
        <v>31</v>
      </c>
      <c r="D103" s="583" t="s">
        <v>32</v>
      </c>
      <c r="E103" s="833">
        <v>2.72</v>
      </c>
      <c r="F103" s="1600">
        <f>F102*E103</f>
        <v>12.512</v>
      </c>
      <c r="G103" s="823"/>
      <c r="H103" s="823"/>
      <c r="I103" s="821"/>
      <c r="J103" s="821">
        <f>F103*I103</f>
        <v>0</v>
      </c>
      <c r="K103" s="823"/>
      <c r="L103" s="823"/>
      <c r="M103" s="821">
        <f t="shared" ref="M103:M104" si="29">H103+J103+L103</f>
        <v>0</v>
      </c>
      <c r="N103" s="835"/>
    </row>
    <row r="104" spans="1:19" s="214" customFormat="1" ht="15.75">
      <c r="A104" s="581"/>
      <c r="B104" s="879"/>
      <c r="C104" s="919" t="s">
        <v>220</v>
      </c>
      <c r="D104" s="882" t="s">
        <v>115</v>
      </c>
      <c r="E104" s="833">
        <v>1</v>
      </c>
      <c r="F104" s="1600">
        <f>F102*E104</f>
        <v>4.5999999999999996</v>
      </c>
      <c r="G104" s="821"/>
      <c r="H104" s="821">
        <f>F104*G104</f>
        <v>0</v>
      </c>
      <c r="I104" s="823"/>
      <c r="J104" s="823"/>
      <c r="K104" s="823"/>
      <c r="L104" s="823"/>
      <c r="M104" s="821">
        <f t="shared" si="29"/>
        <v>0</v>
      </c>
      <c r="N104" s="835"/>
    </row>
    <row r="105" spans="1:19" s="2" customFormat="1" ht="54">
      <c r="A105" s="581">
        <v>7</v>
      </c>
      <c r="B105" s="878" t="s">
        <v>392</v>
      </c>
      <c r="C105" s="879" t="s">
        <v>368</v>
      </c>
      <c r="D105" s="880" t="s">
        <v>115</v>
      </c>
      <c r="E105" s="831"/>
      <c r="F105" s="1599">
        <v>256.7</v>
      </c>
      <c r="G105" s="823"/>
      <c r="H105" s="823"/>
      <c r="I105" s="823"/>
      <c r="J105" s="823"/>
      <c r="K105" s="823"/>
      <c r="L105" s="823"/>
      <c r="M105" s="821"/>
      <c r="N105" s="834"/>
    </row>
    <row r="106" spans="1:19" s="214" customFormat="1" ht="15.75">
      <c r="A106" s="582"/>
      <c r="B106" s="881"/>
      <c r="C106" s="919" t="s">
        <v>31</v>
      </c>
      <c r="D106" s="583" t="s">
        <v>32</v>
      </c>
      <c r="E106" s="833">
        <v>2.72</v>
      </c>
      <c r="F106" s="833">
        <f>F105*E106</f>
        <v>698.22400000000005</v>
      </c>
      <c r="G106" s="823"/>
      <c r="H106" s="823"/>
      <c r="I106" s="821"/>
      <c r="J106" s="821">
        <f>F106*I106</f>
        <v>0</v>
      </c>
      <c r="K106" s="823"/>
      <c r="L106" s="823"/>
      <c r="M106" s="821">
        <f t="shared" ref="M106:M107" si="30">H106+J106+L106</f>
        <v>0</v>
      </c>
      <c r="N106" s="835"/>
    </row>
    <row r="107" spans="1:19" s="214" customFormat="1" ht="15.75">
      <c r="A107" s="581"/>
      <c r="B107" s="879"/>
      <c r="C107" s="919" t="s">
        <v>220</v>
      </c>
      <c r="D107" s="882" t="s">
        <v>115</v>
      </c>
      <c r="E107" s="833">
        <v>1</v>
      </c>
      <c r="F107" s="833">
        <f>F105*E107</f>
        <v>256.7</v>
      </c>
      <c r="G107" s="821"/>
      <c r="H107" s="821">
        <f>F107*G107</f>
        <v>0</v>
      </c>
      <c r="I107" s="823"/>
      <c r="J107" s="823"/>
      <c r="K107" s="823"/>
      <c r="L107" s="823"/>
      <c r="M107" s="821">
        <f t="shared" si="30"/>
        <v>0</v>
      </c>
      <c r="N107" s="835"/>
    </row>
    <row r="108" spans="1:19" s="207" customFormat="1" ht="40.5">
      <c r="A108" s="584">
        <v>9</v>
      </c>
      <c r="B108" s="883" t="s">
        <v>393</v>
      </c>
      <c r="C108" s="884" t="s">
        <v>677</v>
      </c>
      <c r="D108" s="884" t="s">
        <v>115</v>
      </c>
      <c r="E108" s="836"/>
      <c r="F108" s="1599">
        <v>404.7</v>
      </c>
      <c r="G108" s="829"/>
      <c r="H108" s="829"/>
      <c r="I108" s="829"/>
      <c r="J108" s="829"/>
      <c r="K108" s="837"/>
      <c r="L108" s="838"/>
      <c r="M108" s="821"/>
      <c r="N108" s="839"/>
      <c r="S108" s="214"/>
    </row>
    <row r="109" spans="1:19" s="2" customFormat="1" ht="18.75" customHeight="1">
      <c r="A109" s="585"/>
      <c r="B109" s="884"/>
      <c r="C109" s="920" t="s">
        <v>31</v>
      </c>
      <c r="D109" s="580" t="s">
        <v>32</v>
      </c>
      <c r="E109" s="840">
        <v>0.91400000000000003</v>
      </c>
      <c r="F109" s="1601">
        <f>F108*E109</f>
        <v>369.89580000000001</v>
      </c>
      <c r="G109" s="823"/>
      <c r="H109" s="823"/>
      <c r="I109" s="841"/>
      <c r="J109" s="821">
        <f>F109*I109</f>
        <v>0</v>
      </c>
      <c r="K109" s="823"/>
      <c r="L109" s="823"/>
      <c r="M109" s="821">
        <f t="shared" ref="M109:M117" si="31">H109+J109+L109</f>
        <v>0</v>
      </c>
      <c r="N109" s="834"/>
      <c r="S109" s="214"/>
    </row>
    <row r="110" spans="1:19" s="2" customFormat="1" ht="15.75">
      <c r="A110" s="585"/>
      <c r="B110" s="886"/>
      <c r="C110" s="920" t="s">
        <v>33</v>
      </c>
      <c r="D110" s="586" t="s">
        <v>0</v>
      </c>
      <c r="E110" s="842">
        <v>0.35299999999999998</v>
      </c>
      <c r="F110" s="1601">
        <f>F108*E110</f>
        <v>142.85909999999998</v>
      </c>
      <c r="G110" s="823"/>
      <c r="H110" s="823"/>
      <c r="I110" s="823"/>
      <c r="J110" s="823"/>
      <c r="K110" s="841"/>
      <c r="L110" s="826">
        <f>F110*K110</f>
        <v>0</v>
      </c>
      <c r="M110" s="821">
        <f t="shared" si="31"/>
        <v>0</v>
      </c>
      <c r="N110" s="834"/>
      <c r="S110" s="207"/>
    </row>
    <row r="111" spans="1:19" s="214" customFormat="1" ht="15.75">
      <c r="A111" s="584"/>
      <c r="B111" s="884"/>
      <c r="C111" s="920" t="s">
        <v>796</v>
      </c>
      <c r="D111" s="885" t="s">
        <v>115</v>
      </c>
      <c r="E111" s="843">
        <v>1</v>
      </c>
      <c r="F111" s="1602">
        <f>F108*E111</f>
        <v>404.7</v>
      </c>
      <c r="G111" s="837"/>
      <c r="H111" s="821">
        <f t="shared" ref="H111:H112" si="32">F111*G111</f>
        <v>0</v>
      </c>
      <c r="I111" s="829"/>
      <c r="J111" s="829"/>
      <c r="K111" s="829"/>
      <c r="L111" s="829"/>
      <c r="M111" s="821">
        <f t="shared" si="31"/>
        <v>0</v>
      </c>
      <c r="N111" s="835"/>
      <c r="S111" s="2"/>
    </row>
    <row r="112" spans="1:19" s="214" customFormat="1" ht="15.75">
      <c r="A112" s="585"/>
      <c r="B112" s="886"/>
      <c r="C112" s="920" t="s">
        <v>202</v>
      </c>
      <c r="D112" s="586" t="s">
        <v>0</v>
      </c>
      <c r="E112" s="842">
        <v>0.27600000000000002</v>
      </c>
      <c r="F112" s="1601">
        <f>F108*E112</f>
        <v>111.69720000000001</v>
      </c>
      <c r="G112" s="841"/>
      <c r="H112" s="821">
        <f t="shared" si="32"/>
        <v>0</v>
      </c>
      <c r="I112" s="823"/>
      <c r="J112" s="823"/>
      <c r="K112" s="823"/>
      <c r="L112" s="823"/>
      <c r="M112" s="821">
        <f t="shared" si="31"/>
        <v>0</v>
      </c>
      <c r="N112" s="835"/>
      <c r="S112" s="2"/>
    </row>
    <row r="113" spans="1:75" s="148" customFormat="1" ht="50.25" customHeight="1">
      <c r="A113" s="584">
        <v>10</v>
      </c>
      <c r="B113" s="883" t="s">
        <v>393</v>
      </c>
      <c r="C113" s="884" t="s">
        <v>369</v>
      </c>
      <c r="D113" s="884" t="s">
        <v>115</v>
      </c>
      <c r="E113" s="836"/>
      <c r="F113" s="1599">
        <v>1113.4000000000001</v>
      </c>
      <c r="G113" s="829"/>
      <c r="H113" s="829"/>
      <c r="I113" s="829"/>
      <c r="J113" s="829"/>
      <c r="K113" s="837"/>
      <c r="L113" s="838"/>
      <c r="M113" s="821"/>
      <c r="N113" s="844"/>
      <c r="S113" s="214"/>
    </row>
    <row r="114" spans="1:75" s="208" customFormat="1" ht="15.75">
      <c r="A114" s="585"/>
      <c r="B114" s="884"/>
      <c r="C114" s="920" t="s">
        <v>31</v>
      </c>
      <c r="D114" s="580" t="s">
        <v>32</v>
      </c>
      <c r="E114" s="840">
        <v>0.91400000000000003</v>
      </c>
      <c r="F114" s="841">
        <f>F113*E114</f>
        <v>1017.6476000000001</v>
      </c>
      <c r="G114" s="823"/>
      <c r="H114" s="823"/>
      <c r="I114" s="841"/>
      <c r="J114" s="821">
        <f>F114*I114</f>
        <v>0</v>
      </c>
      <c r="K114" s="823"/>
      <c r="L114" s="823"/>
      <c r="M114" s="821">
        <f t="shared" si="31"/>
        <v>0</v>
      </c>
      <c r="N114" s="845"/>
      <c r="S114" s="214"/>
    </row>
    <row r="115" spans="1:75" s="215" customFormat="1" ht="15.75">
      <c r="A115" s="585"/>
      <c r="B115" s="886"/>
      <c r="C115" s="920" t="s">
        <v>33</v>
      </c>
      <c r="D115" s="586" t="s">
        <v>0</v>
      </c>
      <c r="E115" s="842">
        <v>0.35299999999999998</v>
      </c>
      <c r="F115" s="841">
        <f>F113*E115</f>
        <v>393.03020000000004</v>
      </c>
      <c r="G115" s="823"/>
      <c r="H115" s="823"/>
      <c r="I115" s="823"/>
      <c r="J115" s="823"/>
      <c r="K115" s="841"/>
      <c r="L115" s="826">
        <f>F115*K115</f>
        <v>0</v>
      </c>
      <c r="M115" s="821">
        <f t="shared" si="31"/>
        <v>0</v>
      </c>
      <c r="N115" s="844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</row>
    <row r="116" spans="1:75" s="150" customFormat="1" ht="27">
      <c r="A116" s="584"/>
      <c r="B116" s="884"/>
      <c r="C116" s="920" t="s">
        <v>797</v>
      </c>
      <c r="D116" s="885" t="s">
        <v>115</v>
      </c>
      <c r="E116" s="843">
        <v>1</v>
      </c>
      <c r="F116" s="837">
        <f>F113*E116</f>
        <v>1113.4000000000001</v>
      </c>
      <c r="G116" s="837"/>
      <c r="H116" s="821">
        <f t="shared" ref="H116:H117" si="33">F116*G116</f>
        <v>0</v>
      </c>
      <c r="I116" s="829"/>
      <c r="J116" s="829"/>
      <c r="K116" s="829"/>
      <c r="L116" s="829"/>
      <c r="M116" s="821">
        <f t="shared" si="31"/>
        <v>0</v>
      </c>
      <c r="N116" s="846"/>
      <c r="O116" s="149"/>
      <c r="P116" s="149"/>
      <c r="Q116" s="149"/>
      <c r="R116" s="149"/>
      <c r="S116" s="208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</row>
    <row r="117" spans="1:75" s="207" customFormat="1" ht="15.75">
      <c r="A117" s="585"/>
      <c r="B117" s="886"/>
      <c r="C117" s="920" t="s">
        <v>202</v>
      </c>
      <c r="D117" s="586" t="s">
        <v>0</v>
      </c>
      <c r="E117" s="842">
        <v>0.27600000000000002</v>
      </c>
      <c r="F117" s="841">
        <f>F113*E117</f>
        <v>307.29840000000007</v>
      </c>
      <c r="G117" s="841"/>
      <c r="H117" s="821">
        <f t="shared" si="33"/>
        <v>0</v>
      </c>
      <c r="I117" s="823"/>
      <c r="J117" s="823"/>
      <c r="K117" s="823"/>
      <c r="L117" s="823"/>
      <c r="M117" s="821">
        <f t="shared" si="31"/>
        <v>0</v>
      </c>
      <c r="N117" s="839"/>
      <c r="S117" s="148"/>
    </row>
    <row r="118" spans="1:75" s="207" customFormat="1" ht="15.75">
      <c r="A118" s="585"/>
      <c r="B118" s="886"/>
      <c r="C118" s="797" t="s">
        <v>390</v>
      </c>
      <c r="D118" s="586"/>
      <c r="E118" s="842"/>
      <c r="F118" s="841"/>
      <c r="G118" s="841"/>
      <c r="H118" s="821"/>
      <c r="I118" s="823"/>
      <c r="J118" s="823"/>
      <c r="K118" s="823"/>
      <c r="L118" s="823"/>
      <c r="M118" s="821"/>
      <c r="N118" s="839"/>
      <c r="S118" s="149"/>
    </row>
    <row r="119" spans="1:75" s="207" customFormat="1" ht="54">
      <c r="A119" s="452">
        <v>21</v>
      </c>
      <c r="B119" s="887" t="s">
        <v>396</v>
      </c>
      <c r="C119" s="879" t="s">
        <v>209</v>
      </c>
      <c r="D119" s="888" t="s">
        <v>115</v>
      </c>
      <c r="E119" s="847"/>
      <c r="F119" s="1603">
        <v>21854.1</v>
      </c>
      <c r="G119" s="848"/>
      <c r="H119" s="848"/>
      <c r="I119" s="848"/>
      <c r="J119" s="848"/>
      <c r="K119" s="848"/>
      <c r="L119" s="848"/>
      <c r="M119" s="821"/>
      <c r="N119" s="839"/>
    </row>
    <row r="120" spans="1:75" s="207" customFormat="1" ht="15.75">
      <c r="A120" s="371"/>
      <c r="B120" s="889"/>
      <c r="C120" s="921" t="s">
        <v>210</v>
      </c>
      <c r="D120" s="556" t="s">
        <v>32</v>
      </c>
      <c r="E120" s="840">
        <f>(56*1.16)/100</f>
        <v>0.64959999999999996</v>
      </c>
      <c r="F120" s="840">
        <f>F119*E120</f>
        <v>14196.423359999999</v>
      </c>
      <c r="G120" s="849"/>
      <c r="H120" s="849"/>
      <c r="I120" s="850"/>
      <c r="J120" s="821">
        <f>F120*I120</f>
        <v>0</v>
      </c>
      <c r="K120" s="849"/>
      <c r="L120" s="849"/>
      <c r="M120" s="821">
        <f t="shared" ref="M120:M124" si="34">H120+J120+L120</f>
        <v>0</v>
      </c>
      <c r="N120" s="839"/>
    </row>
    <row r="121" spans="1:75" s="207" customFormat="1" ht="15.75">
      <c r="A121" s="371"/>
      <c r="B121" s="890"/>
      <c r="C121" s="921" t="s">
        <v>360</v>
      </c>
      <c r="D121" s="556" t="s">
        <v>333</v>
      </c>
      <c r="E121" s="840">
        <f>4.1*1.15/100</f>
        <v>4.7149999999999991E-2</v>
      </c>
      <c r="F121" s="840">
        <f>F119*E121</f>
        <v>1030.4208149999997</v>
      </c>
      <c r="G121" s="849"/>
      <c r="H121" s="849"/>
      <c r="I121" s="848"/>
      <c r="J121" s="849"/>
      <c r="K121" s="850"/>
      <c r="L121" s="826">
        <f t="shared" ref="L121:L122" si="35">F121*K121</f>
        <v>0</v>
      </c>
      <c r="M121" s="821">
        <f t="shared" si="34"/>
        <v>0</v>
      </c>
      <c r="N121" s="839"/>
    </row>
    <row r="122" spans="1:75" s="207" customFormat="1" ht="15.75">
      <c r="A122" s="371"/>
      <c r="B122" s="890"/>
      <c r="C122" s="921" t="s">
        <v>33</v>
      </c>
      <c r="D122" s="556" t="s">
        <v>0</v>
      </c>
      <c r="E122" s="840">
        <v>1.4999999999999999E-2</v>
      </c>
      <c r="F122" s="840">
        <f>F119*E122</f>
        <v>327.81149999999997</v>
      </c>
      <c r="G122" s="849"/>
      <c r="H122" s="849"/>
      <c r="I122" s="848"/>
      <c r="J122" s="849"/>
      <c r="K122" s="850"/>
      <c r="L122" s="826">
        <f t="shared" si="35"/>
        <v>0</v>
      </c>
      <c r="M122" s="821">
        <f t="shared" si="34"/>
        <v>0</v>
      </c>
      <c r="N122" s="839"/>
    </row>
    <row r="123" spans="1:75" s="207" customFormat="1" ht="15.75">
      <c r="A123" s="371"/>
      <c r="B123" s="890"/>
      <c r="C123" s="919" t="s">
        <v>215</v>
      </c>
      <c r="D123" s="556" t="s">
        <v>201</v>
      </c>
      <c r="E123" s="851">
        <f>(1.4+0.04)*1.05/100</f>
        <v>1.512E-2</v>
      </c>
      <c r="F123" s="840">
        <f>F119*E123</f>
        <v>330.43399199999999</v>
      </c>
      <c r="G123" s="850"/>
      <c r="H123" s="821">
        <f t="shared" ref="H123:H124" si="36">F123*G123</f>
        <v>0</v>
      </c>
      <c r="I123" s="848"/>
      <c r="J123" s="849"/>
      <c r="K123" s="849"/>
      <c r="L123" s="849"/>
      <c r="M123" s="821">
        <f t="shared" si="34"/>
        <v>0</v>
      </c>
      <c r="N123" s="839"/>
    </row>
    <row r="124" spans="1:75" s="207" customFormat="1" ht="15.75">
      <c r="A124" s="371"/>
      <c r="B124" s="890"/>
      <c r="C124" s="921" t="s">
        <v>202</v>
      </c>
      <c r="D124" s="556" t="s">
        <v>0</v>
      </c>
      <c r="E124" s="840">
        <v>1E-3</v>
      </c>
      <c r="F124" s="840">
        <f>F119*E124</f>
        <v>21.854099999999999</v>
      </c>
      <c r="G124" s="850"/>
      <c r="H124" s="821">
        <f t="shared" si="36"/>
        <v>0</v>
      </c>
      <c r="I124" s="848"/>
      <c r="J124" s="849"/>
      <c r="K124" s="849"/>
      <c r="L124" s="849"/>
      <c r="M124" s="821">
        <f t="shared" si="34"/>
        <v>0</v>
      </c>
      <c r="N124" s="839"/>
    </row>
    <row r="125" spans="1:75" s="207" customFormat="1" ht="15.75">
      <c r="A125" s="585"/>
      <c r="B125" s="886"/>
      <c r="C125" s="797" t="s">
        <v>394</v>
      </c>
      <c r="D125" s="586"/>
      <c r="E125" s="842"/>
      <c r="F125" s="841"/>
      <c r="G125" s="841"/>
      <c r="H125" s="821"/>
      <c r="I125" s="823"/>
      <c r="J125" s="823"/>
      <c r="K125" s="823"/>
      <c r="L125" s="823"/>
      <c r="M125" s="821"/>
      <c r="N125" s="839"/>
    </row>
    <row r="126" spans="1:75" s="207" customFormat="1" ht="54">
      <c r="A126" s="588">
        <v>26</v>
      </c>
      <c r="B126" s="887" t="s">
        <v>402</v>
      </c>
      <c r="C126" s="879" t="s">
        <v>395</v>
      </c>
      <c r="D126" s="879" t="s">
        <v>216</v>
      </c>
      <c r="E126" s="854"/>
      <c r="F126" s="1603">
        <v>12000</v>
      </c>
      <c r="G126" s="827"/>
      <c r="H126" s="828"/>
      <c r="I126" s="829"/>
      <c r="J126" s="829"/>
      <c r="K126" s="829"/>
      <c r="L126" s="829"/>
      <c r="M126" s="821"/>
      <c r="N126" s="839"/>
    </row>
    <row r="127" spans="1:75" s="207" customFormat="1" ht="15.75">
      <c r="A127" s="371"/>
      <c r="B127" s="889"/>
      <c r="C127" s="921" t="s">
        <v>397</v>
      </c>
      <c r="D127" s="556" t="s">
        <v>32</v>
      </c>
      <c r="E127" s="840">
        <f>(55*1.16)/100</f>
        <v>0.63800000000000001</v>
      </c>
      <c r="F127" s="840">
        <f>F126*E127</f>
        <v>7656</v>
      </c>
      <c r="G127" s="849"/>
      <c r="H127" s="849"/>
      <c r="I127" s="850"/>
      <c r="J127" s="821">
        <f>F127*I127</f>
        <v>0</v>
      </c>
      <c r="K127" s="849"/>
      <c r="L127" s="849"/>
      <c r="M127" s="821">
        <f t="shared" ref="M127:M131" si="37">H127+J127+L127</f>
        <v>0</v>
      </c>
      <c r="N127" s="839"/>
    </row>
    <row r="128" spans="1:75" s="207" customFormat="1" ht="15.75">
      <c r="A128" s="371"/>
      <c r="B128" s="890"/>
      <c r="C128" s="921" t="s">
        <v>360</v>
      </c>
      <c r="D128" s="556" t="s">
        <v>333</v>
      </c>
      <c r="E128" s="840">
        <f>4.1*1.15/100</f>
        <v>4.7149999999999991E-2</v>
      </c>
      <c r="F128" s="840">
        <f>F126*E128</f>
        <v>565.79999999999984</v>
      </c>
      <c r="G128" s="849"/>
      <c r="H128" s="849"/>
      <c r="I128" s="848"/>
      <c r="J128" s="849"/>
      <c r="K128" s="850"/>
      <c r="L128" s="826">
        <f t="shared" ref="L128:L129" si="38">F128*K128</f>
        <v>0</v>
      </c>
      <c r="M128" s="821">
        <f t="shared" si="37"/>
        <v>0</v>
      </c>
      <c r="N128" s="839"/>
    </row>
    <row r="129" spans="1:19" s="207" customFormat="1" ht="15.75">
      <c r="A129" s="371"/>
      <c r="B129" s="890"/>
      <c r="C129" s="921" t="s">
        <v>33</v>
      </c>
      <c r="D129" s="556" t="s">
        <v>0</v>
      </c>
      <c r="E129" s="840">
        <v>1.4999999999999999E-2</v>
      </c>
      <c r="F129" s="840">
        <f>F126*E129</f>
        <v>180</v>
      </c>
      <c r="G129" s="849"/>
      <c r="H129" s="849"/>
      <c r="I129" s="848"/>
      <c r="J129" s="849"/>
      <c r="K129" s="850"/>
      <c r="L129" s="826">
        <f t="shared" si="38"/>
        <v>0</v>
      </c>
      <c r="M129" s="821">
        <f t="shared" si="37"/>
        <v>0</v>
      </c>
      <c r="N129" s="839"/>
    </row>
    <row r="130" spans="1:19" s="207" customFormat="1" ht="15.75">
      <c r="A130" s="371"/>
      <c r="B130" s="890"/>
      <c r="C130" s="919" t="s">
        <v>215</v>
      </c>
      <c r="D130" s="556" t="s">
        <v>201</v>
      </c>
      <c r="E130" s="851">
        <f>(1.4+0.04)*1.05/100</f>
        <v>1.512E-2</v>
      </c>
      <c r="F130" s="840">
        <f>F126*E130</f>
        <v>181.44</v>
      </c>
      <c r="G130" s="850"/>
      <c r="H130" s="821">
        <f t="shared" ref="H130:H131" si="39">F130*G130</f>
        <v>0</v>
      </c>
      <c r="I130" s="848"/>
      <c r="J130" s="849"/>
      <c r="K130" s="849"/>
      <c r="L130" s="849"/>
      <c r="M130" s="821">
        <f t="shared" si="37"/>
        <v>0</v>
      </c>
      <c r="N130" s="839"/>
    </row>
    <row r="131" spans="1:19" s="207" customFormat="1" ht="15.75">
      <c r="A131" s="371"/>
      <c r="B131" s="890"/>
      <c r="C131" s="921" t="s">
        <v>202</v>
      </c>
      <c r="D131" s="556" t="s">
        <v>0</v>
      </c>
      <c r="E131" s="840">
        <v>1E-3</v>
      </c>
      <c r="F131" s="840">
        <f>F126*E131</f>
        <v>12</v>
      </c>
      <c r="G131" s="850"/>
      <c r="H131" s="821">
        <f t="shared" si="39"/>
        <v>0</v>
      </c>
      <c r="I131" s="848"/>
      <c r="J131" s="849"/>
      <c r="K131" s="849"/>
      <c r="L131" s="849"/>
      <c r="M131" s="821">
        <f t="shared" si="37"/>
        <v>0</v>
      </c>
      <c r="N131" s="839"/>
    </row>
    <row r="132" spans="1:19" s="155" customFormat="1" ht="15.75">
      <c r="A132" s="452"/>
      <c r="B132" s="364"/>
      <c r="C132" s="797" t="s">
        <v>398</v>
      </c>
      <c r="D132" s="580"/>
      <c r="E132" s="840"/>
      <c r="F132" s="850"/>
      <c r="G132" s="850"/>
      <c r="H132" s="821"/>
      <c r="I132" s="823"/>
      <c r="J132" s="823"/>
      <c r="K132" s="823"/>
      <c r="L132" s="823"/>
      <c r="M132" s="821"/>
      <c r="N132" s="160"/>
      <c r="S132" s="207"/>
    </row>
    <row r="133" spans="1:19" s="806" customFormat="1" ht="40.5">
      <c r="A133" s="785">
        <v>35</v>
      </c>
      <c r="B133" s="788" t="s">
        <v>399</v>
      </c>
      <c r="C133" s="784" t="s">
        <v>400</v>
      </c>
      <c r="D133" s="785" t="s">
        <v>292</v>
      </c>
      <c r="E133" s="785"/>
      <c r="F133" s="1604">
        <f>620.1/100</f>
        <v>6.2010000000000005</v>
      </c>
      <c r="G133" s="793"/>
      <c r="H133" s="794"/>
      <c r="I133" s="792"/>
      <c r="J133" s="787"/>
      <c r="K133" s="792"/>
      <c r="L133" s="787"/>
      <c r="M133" s="787"/>
      <c r="N133" s="855"/>
      <c r="S133" s="207"/>
    </row>
    <row r="134" spans="1:19" s="806" customFormat="1" ht="15.75">
      <c r="A134" s="756"/>
      <c r="B134" s="791"/>
      <c r="C134" s="793" t="s">
        <v>169</v>
      </c>
      <c r="D134" s="760" t="s">
        <v>32</v>
      </c>
      <c r="E134" s="756">
        <v>575</v>
      </c>
      <c r="F134" s="786">
        <f>E134*F133</f>
        <v>3565.5750000000003</v>
      </c>
      <c r="G134" s="630"/>
      <c r="H134" s="805"/>
      <c r="I134" s="821"/>
      <c r="J134" s="821">
        <f>F134*I134</f>
        <v>0</v>
      </c>
      <c r="K134" s="617"/>
      <c r="L134" s="618"/>
      <c r="M134" s="821">
        <f t="shared" ref="M134:M156" si="40">H134+J134+L134</f>
        <v>0</v>
      </c>
      <c r="N134" s="855"/>
      <c r="S134" s="155"/>
    </row>
    <row r="135" spans="1:19" s="806" customFormat="1" ht="15">
      <c r="A135" s="795"/>
      <c r="B135" s="808"/>
      <c r="C135" s="793" t="s">
        <v>214</v>
      </c>
      <c r="D135" s="760" t="s">
        <v>0</v>
      </c>
      <c r="E135" s="760">
        <v>3.4</v>
      </c>
      <c r="F135" s="787">
        <f>E135*F133</f>
        <v>21.083400000000001</v>
      </c>
      <c r="G135" s="630"/>
      <c r="H135" s="805"/>
      <c r="I135" s="626"/>
      <c r="J135" s="618"/>
      <c r="K135" s="821"/>
      <c r="L135" s="826">
        <f>F135*K135</f>
        <v>0</v>
      </c>
      <c r="M135" s="821">
        <f t="shared" si="40"/>
        <v>0</v>
      </c>
      <c r="N135" s="855"/>
    </row>
    <row r="136" spans="1:19" s="806" customFormat="1" ht="15">
      <c r="A136" s="756"/>
      <c r="B136" s="809"/>
      <c r="C136" s="917" t="s">
        <v>401</v>
      </c>
      <c r="D136" s="756" t="s">
        <v>235</v>
      </c>
      <c r="E136" s="756">
        <v>101</v>
      </c>
      <c r="F136" s="786">
        <f>E136*F133</f>
        <v>626.30100000000004</v>
      </c>
      <c r="G136" s="618"/>
      <c r="H136" s="821">
        <f t="shared" ref="H136:H138" si="41">F136*G136</f>
        <v>0</v>
      </c>
      <c r="I136" s="740"/>
      <c r="J136" s="752"/>
      <c r="K136" s="740"/>
      <c r="L136" s="752"/>
      <c r="M136" s="821">
        <f t="shared" si="40"/>
        <v>0</v>
      </c>
      <c r="N136" s="855"/>
    </row>
    <row r="137" spans="1:19" s="806" customFormat="1" ht="15">
      <c r="A137" s="756"/>
      <c r="B137" s="791"/>
      <c r="C137" s="917" t="s">
        <v>405</v>
      </c>
      <c r="D137" s="756" t="s">
        <v>114</v>
      </c>
      <c r="E137" s="756">
        <v>600</v>
      </c>
      <c r="F137" s="786">
        <f>E137*F133</f>
        <v>3720.6000000000004</v>
      </c>
      <c r="G137" s="737"/>
      <c r="H137" s="821">
        <f t="shared" si="41"/>
        <v>0</v>
      </c>
      <c r="I137" s="740"/>
      <c r="J137" s="752"/>
      <c r="K137" s="740"/>
      <c r="L137" s="752"/>
      <c r="M137" s="821">
        <f t="shared" si="40"/>
        <v>0</v>
      </c>
      <c r="N137" s="855"/>
    </row>
    <row r="138" spans="1:19" s="806" customFormat="1" ht="15">
      <c r="A138" s="756"/>
      <c r="B138" s="791"/>
      <c r="C138" s="793" t="s">
        <v>170</v>
      </c>
      <c r="D138" s="778" t="s">
        <v>0</v>
      </c>
      <c r="E138" s="756">
        <v>24</v>
      </c>
      <c r="F138" s="786">
        <f>E138*F133</f>
        <v>148.82400000000001</v>
      </c>
      <c r="G138" s="737"/>
      <c r="H138" s="821">
        <f t="shared" si="41"/>
        <v>0</v>
      </c>
      <c r="I138" s="740"/>
      <c r="J138" s="752"/>
      <c r="K138" s="740"/>
      <c r="L138" s="752"/>
      <c r="M138" s="821">
        <f t="shared" si="40"/>
        <v>0</v>
      </c>
      <c r="N138" s="855"/>
    </row>
    <row r="139" spans="1:19" s="204" customFormat="1" ht="40.5">
      <c r="A139" s="581">
        <v>19</v>
      </c>
      <c r="B139" s="878" t="s">
        <v>403</v>
      </c>
      <c r="C139" s="879" t="s">
        <v>406</v>
      </c>
      <c r="D139" s="879" t="s">
        <v>36</v>
      </c>
      <c r="E139" s="852"/>
      <c r="F139" s="1603">
        <v>634.4</v>
      </c>
      <c r="G139" s="829"/>
      <c r="H139" s="829"/>
      <c r="I139" s="827"/>
      <c r="J139" s="828"/>
      <c r="K139" s="829"/>
      <c r="L139" s="829"/>
      <c r="M139" s="821"/>
      <c r="N139" s="856"/>
      <c r="S139" s="806"/>
    </row>
    <row r="140" spans="1:19" s="155" customFormat="1" ht="15.75">
      <c r="A140" s="581"/>
      <c r="B140" s="879"/>
      <c r="C140" s="919" t="s">
        <v>31</v>
      </c>
      <c r="D140" s="556" t="s">
        <v>32</v>
      </c>
      <c r="E140" s="840">
        <v>1.83</v>
      </c>
      <c r="F140" s="833">
        <f>F139*E140</f>
        <v>1160.952</v>
      </c>
      <c r="G140" s="825"/>
      <c r="H140" s="825"/>
      <c r="I140" s="821"/>
      <c r="J140" s="821">
        <f>F140*I140</f>
        <v>0</v>
      </c>
      <c r="K140" s="825"/>
      <c r="L140" s="825"/>
      <c r="M140" s="821">
        <f t="shared" si="40"/>
        <v>0</v>
      </c>
      <c r="N140" s="160"/>
      <c r="S140" s="806"/>
    </row>
    <row r="141" spans="1:19" s="155" customFormat="1">
      <c r="A141" s="581"/>
      <c r="B141" s="879"/>
      <c r="C141" s="919" t="s">
        <v>33</v>
      </c>
      <c r="D141" s="882" t="s">
        <v>0</v>
      </c>
      <c r="E141" s="833">
        <v>3.5999999999999997E-2</v>
      </c>
      <c r="F141" s="833">
        <f>F139*E141</f>
        <v>22.838399999999996</v>
      </c>
      <c r="G141" s="825"/>
      <c r="H141" s="825"/>
      <c r="I141" s="823"/>
      <c r="J141" s="825"/>
      <c r="K141" s="821"/>
      <c r="L141" s="826">
        <f>F141*K141</f>
        <v>0</v>
      </c>
      <c r="M141" s="821">
        <f t="shared" si="40"/>
        <v>0</v>
      </c>
      <c r="N141" s="160"/>
      <c r="S141" s="204"/>
    </row>
    <row r="142" spans="1:19" s="155" customFormat="1" ht="15.75">
      <c r="A142" s="581"/>
      <c r="B142" s="879"/>
      <c r="C142" s="919" t="s">
        <v>223</v>
      </c>
      <c r="D142" s="882" t="s">
        <v>36</v>
      </c>
      <c r="E142" s="833">
        <v>1</v>
      </c>
      <c r="F142" s="833">
        <f>F139*E142</f>
        <v>634.4</v>
      </c>
      <c r="G142" s="821"/>
      <c r="H142" s="821">
        <f t="shared" ref="H142:H144" si="42">F142*G142</f>
        <v>0</v>
      </c>
      <c r="I142" s="823"/>
      <c r="J142" s="825"/>
      <c r="K142" s="825"/>
      <c r="L142" s="825"/>
      <c r="M142" s="821">
        <f t="shared" si="40"/>
        <v>0</v>
      </c>
      <c r="N142" s="160"/>
    </row>
    <row r="143" spans="1:19" s="156" customFormat="1" ht="15.75">
      <c r="A143" s="581"/>
      <c r="B143" s="879"/>
      <c r="C143" s="919" t="s">
        <v>224</v>
      </c>
      <c r="D143" s="882" t="s">
        <v>98</v>
      </c>
      <c r="E143" s="853">
        <v>1.5E-3</v>
      </c>
      <c r="F143" s="833">
        <f>F139*E143</f>
        <v>0.9516</v>
      </c>
      <c r="G143" s="821"/>
      <c r="H143" s="821">
        <f t="shared" si="42"/>
        <v>0</v>
      </c>
      <c r="I143" s="823"/>
      <c r="J143" s="825"/>
      <c r="K143" s="825"/>
      <c r="L143" s="825"/>
      <c r="M143" s="821">
        <f t="shared" si="40"/>
        <v>0</v>
      </c>
      <c r="N143" s="857"/>
      <c r="S143" s="155"/>
    </row>
    <row r="144" spans="1:19" s="155" customFormat="1" ht="15.75">
      <c r="A144" s="581"/>
      <c r="B144" s="879"/>
      <c r="C144" s="919" t="s">
        <v>202</v>
      </c>
      <c r="D144" s="882" t="s">
        <v>0</v>
      </c>
      <c r="E144" s="833">
        <v>0.432</v>
      </c>
      <c r="F144" s="833">
        <f>F139*E144</f>
        <v>274.06079999999997</v>
      </c>
      <c r="G144" s="821"/>
      <c r="H144" s="821">
        <f t="shared" si="42"/>
        <v>0</v>
      </c>
      <c r="I144" s="823"/>
      <c r="J144" s="825"/>
      <c r="K144" s="825"/>
      <c r="L144" s="825"/>
      <c r="M144" s="821">
        <f t="shared" si="40"/>
        <v>0</v>
      </c>
      <c r="N144" s="160"/>
    </row>
    <row r="145" spans="1:19" s="204" customFormat="1" ht="40.5">
      <c r="A145" s="581">
        <v>19</v>
      </c>
      <c r="B145" s="878" t="s">
        <v>403</v>
      </c>
      <c r="C145" s="879" t="s">
        <v>222</v>
      </c>
      <c r="D145" s="879" t="s">
        <v>36</v>
      </c>
      <c r="E145" s="852"/>
      <c r="F145" s="1603">
        <v>270</v>
      </c>
      <c r="G145" s="829"/>
      <c r="H145" s="829"/>
      <c r="I145" s="827"/>
      <c r="J145" s="828"/>
      <c r="K145" s="829"/>
      <c r="L145" s="829"/>
      <c r="M145" s="821"/>
      <c r="N145" s="856"/>
      <c r="S145" s="156"/>
    </row>
    <row r="146" spans="1:19" s="155" customFormat="1" ht="15.75">
      <c r="A146" s="581"/>
      <c r="B146" s="879"/>
      <c r="C146" s="919" t="s">
        <v>31</v>
      </c>
      <c r="D146" s="556" t="s">
        <v>32</v>
      </c>
      <c r="E146" s="840">
        <v>1.83</v>
      </c>
      <c r="F146" s="833">
        <f>F145*E146</f>
        <v>494.1</v>
      </c>
      <c r="G146" s="825"/>
      <c r="H146" s="825"/>
      <c r="I146" s="821"/>
      <c r="J146" s="821">
        <f>F146*I146</f>
        <v>0</v>
      </c>
      <c r="K146" s="825"/>
      <c r="L146" s="825"/>
      <c r="M146" s="821">
        <f t="shared" si="40"/>
        <v>0</v>
      </c>
      <c r="N146" s="160"/>
    </row>
    <row r="147" spans="1:19" s="155" customFormat="1">
      <c r="A147" s="581"/>
      <c r="B147" s="879"/>
      <c r="C147" s="919" t="s">
        <v>33</v>
      </c>
      <c r="D147" s="882" t="s">
        <v>0</v>
      </c>
      <c r="E147" s="833">
        <v>3.5999999999999997E-2</v>
      </c>
      <c r="F147" s="833">
        <f>F145*E147</f>
        <v>9.7199999999999989</v>
      </c>
      <c r="G147" s="825"/>
      <c r="H147" s="825"/>
      <c r="I147" s="823"/>
      <c r="J147" s="825"/>
      <c r="K147" s="821"/>
      <c r="L147" s="826">
        <f>F147*K147</f>
        <v>0</v>
      </c>
      <c r="M147" s="821">
        <f t="shared" si="40"/>
        <v>0</v>
      </c>
      <c r="N147" s="160"/>
      <c r="S147" s="204"/>
    </row>
    <row r="148" spans="1:19" s="155" customFormat="1" ht="15.75">
      <c r="A148" s="581"/>
      <c r="B148" s="879"/>
      <c r="C148" s="919" t="s">
        <v>223</v>
      </c>
      <c r="D148" s="882" t="s">
        <v>36</v>
      </c>
      <c r="E148" s="833">
        <v>1</v>
      </c>
      <c r="F148" s="833">
        <f>F145*E148</f>
        <v>270</v>
      </c>
      <c r="G148" s="821"/>
      <c r="H148" s="821">
        <f t="shared" ref="H148:H150" si="43">F148*G148</f>
        <v>0</v>
      </c>
      <c r="I148" s="823"/>
      <c r="J148" s="825"/>
      <c r="K148" s="825"/>
      <c r="L148" s="825"/>
      <c r="M148" s="821">
        <f t="shared" si="40"/>
        <v>0</v>
      </c>
      <c r="N148" s="160"/>
    </row>
    <row r="149" spans="1:19" s="156" customFormat="1" ht="15.75">
      <c r="A149" s="581"/>
      <c r="B149" s="879"/>
      <c r="C149" s="919" t="s">
        <v>224</v>
      </c>
      <c r="D149" s="882" t="s">
        <v>98</v>
      </c>
      <c r="E149" s="853">
        <v>1.5E-3</v>
      </c>
      <c r="F149" s="833">
        <f>F145*E149</f>
        <v>0.40500000000000003</v>
      </c>
      <c r="G149" s="821"/>
      <c r="H149" s="821">
        <f t="shared" si="43"/>
        <v>0</v>
      </c>
      <c r="I149" s="823"/>
      <c r="J149" s="825"/>
      <c r="K149" s="825"/>
      <c r="L149" s="825"/>
      <c r="M149" s="821">
        <f t="shared" si="40"/>
        <v>0</v>
      </c>
      <c r="N149" s="857"/>
      <c r="S149" s="155"/>
    </row>
    <row r="150" spans="1:19" s="155" customFormat="1" ht="15.75">
      <c r="A150" s="581"/>
      <c r="B150" s="879"/>
      <c r="C150" s="919" t="s">
        <v>202</v>
      </c>
      <c r="D150" s="882" t="s">
        <v>0</v>
      </c>
      <c r="E150" s="833">
        <v>0.432</v>
      </c>
      <c r="F150" s="833">
        <f>F145*E150</f>
        <v>116.64</v>
      </c>
      <c r="G150" s="821"/>
      <c r="H150" s="821">
        <f t="shared" si="43"/>
        <v>0</v>
      </c>
      <c r="I150" s="823"/>
      <c r="J150" s="825"/>
      <c r="K150" s="825"/>
      <c r="L150" s="825"/>
      <c r="M150" s="821">
        <f t="shared" si="40"/>
        <v>0</v>
      </c>
      <c r="N150" s="160"/>
    </row>
    <row r="151" spans="1:19" s="155" customFormat="1" ht="40.5">
      <c r="A151" s="581">
        <v>20</v>
      </c>
      <c r="B151" s="878" t="s">
        <v>404</v>
      </c>
      <c r="C151" s="879" t="s">
        <v>407</v>
      </c>
      <c r="D151" s="880" t="s">
        <v>115</v>
      </c>
      <c r="E151" s="831"/>
      <c r="F151" s="1605">
        <v>904.4</v>
      </c>
      <c r="G151" s="821"/>
      <c r="H151" s="822"/>
      <c r="I151" s="823"/>
      <c r="J151" s="823"/>
      <c r="K151" s="823"/>
      <c r="L151" s="823"/>
      <c r="M151" s="821"/>
      <c r="N151" s="160"/>
      <c r="S151" s="156"/>
    </row>
    <row r="152" spans="1:19" s="155" customFormat="1" ht="15.75">
      <c r="A152" s="582"/>
      <c r="B152" s="881"/>
      <c r="C152" s="919" t="s">
        <v>203</v>
      </c>
      <c r="D152" s="556" t="s">
        <v>32</v>
      </c>
      <c r="E152" s="850">
        <v>0.68</v>
      </c>
      <c r="F152" s="821">
        <f>F151*E152</f>
        <v>614.99200000000008</v>
      </c>
      <c r="G152" s="823"/>
      <c r="H152" s="823"/>
      <c r="I152" s="821"/>
      <c r="J152" s="821">
        <f>F152*I152</f>
        <v>0</v>
      </c>
      <c r="K152" s="823"/>
      <c r="L152" s="823"/>
      <c r="M152" s="821">
        <f t="shared" si="40"/>
        <v>0</v>
      </c>
      <c r="N152" s="160"/>
    </row>
    <row r="153" spans="1:19" s="155" customFormat="1" ht="15.75">
      <c r="A153" s="582"/>
      <c r="B153" s="881"/>
      <c r="C153" s="919" t="s">
        <v>33</v>
      </c>
      <c r="D153" s="583" t="s">
        <v>0</v>
      </c>
      <c r="E153" s="853">
        <f>0.03/100</f>
        <v>2.9999999999999997E-4</v>
      </c>
      <c r="F153" s="833">
        <f>F151*E153</f>
        <v>0.27131999999999995</v>
      </c>
      <c r="G153" s="823"/>
      <c r="H153" s="823"/>
      <c r="I153" s="823"/>
      <c r="J153" s="823"/>
      <c r="K153" s="821"/>
      <c r="L153" s="826">
        <f>F153*K153</f>
        <v>0</v>
      </c>
      <c r="M153" s="821">
        <f t="shared" si="40"/>
        <v>0</v>
      </c>
      <c r="N153" s="160"/>
    </row>
    <row r="154" spans="1:19" s="155" customFormat="1" ht="15.75">
      <c r="A154" s="582"/>
      <c r="B154" s="881"/>
      <c r="C154" s="919" t="s">
        <v>143</v>
      </c>
      <c r="D154" s="583" t="s">
        <v>208</v>
      </c>
      <c r="E154" s="833">
        <f>25.3/100</f>
        <v>0.253</v>
      </c>
      <c r="F154" s="833">
        <f>F150*E154</f>
        <v>29.509920000000001</v>
      </c>
      <c r="G154" s="821"/>
      <c r="H154" s="821">
        <f t="shared" ref="H154:H156" si="44">F154*G154</f>
        <v>0</v>
      </c>
      <c r="I154" s="823"/>
      <c r="J154" s="823"/>
      <c r="K154" s="823"/>
      <c r="L154" s="823"/>
      <c r="M154" s="821">
        <f t="shared" si="40"/>
        <v>0</v>
      </c>
      <c r="N154" s="160"/>
    </row>
    <row r="155" spans="1:19" s="155" customFormat="1" ht="15.75">
      <c r="A155" s="582"/>
      <c r="B155" s="881"/>
      <c r="C155" s="919" t="s">
        <v>408</v>
      </c>
      <c r="D155" s="583" t="s">
        <v>208</v>
      </c>
      <c r="E155" s="833">
        <f>2.7/100</f>
        <v>2.7000000000000003E-2</v>
      </c>
      <c r="F155" s="833">
        <f>F151*E155</f>
        <v>24.418800000000001</v>
      </c>
      <c r="G155" s="821"/>
      <c r="H155" s="821">
        <f t="shared" si="44"/>
        <v>0</v>
      </c>
      <c r="I155" s="823"/>
      <c r="J155" s="823"/>
      <c r="K155" s="823"/>
      <c r="L155" s="823"/>
      <c r="M155" s="821">
        <f t="shared" si="40"/>
        <v>0</v>
      </c>
      <c r="N155" s="160"/>
    </row>
    <row r="156" spans="1:19" s="155" customFormat="1" ht="15.75">
      <c r="A156" s="582"/>
      <c r="B156" s="881"/>
      <c r="C156" s="919" t="s">
        <v>202</v>
      </c>
      <c r="D156" s="583" t="s">
        <v>0</v>
      </c>
      <c r="E156" s="853">
        <f>0.19/100</f>
        <v>1.9E-3</v>
      </c>
      <c r="F156" s="833">
        <f>F151*E156</f>
        <v>1.7183599999999999</v>
      </c>
      <c r="G156" s="821"/>
      <c r="H156" s="821">
        <f t="shared" si="44"/>
        <v>0</v>
      </c>
      <c r="I156" s="823"/>
      <c r="J156" s="823"/>
      <c r="K156" s="823"/>
      <c r="L156" s="823"/>
      <c r="M156" s="821">
        <f t="shared" si="40"/>
        <v>0</v>
      </c>
      <c r="N156" s="160"/>
    </row>
    <row r="157" spans="1:19" s="155" customFormat="1" ht="15.75">
      <c r="A157" s="582"/>
      <c r="B157" s="881"/>
      <c r="C157" s="797" t="s">
        <v>211</v>
      </c>
      <c r="D157" s="583"/>
      <c r="E157" s="853"/>
      <c r="F157" s="833"/>
      <c r="G157" s="821"/>
      <c r="H157" s="821"/>
      <c r="I157" s="823"/>
      <c r="J157" s="823"/>
      <c r="K157" s="823"/>
      <c r="L157" s="823"/>
      <c r="M157" s="821"/>
      <c r="N157" s="160"/>
    </row>
    <row r="158" spans="1:19" s="135" customFormat="1" ht="40.5">
      <c r="A158" s="368">
        <v>28</v>
      </c>
      <c r="B158" s="891" t="s">
        <v>412</v>
      </c>
      <c r="C158" s="364" t="s">
        <v>411</v>
      </c>
      <c r="D158" s="364" t="s">
        <v>98</v>
      </c>
      <c r="E158" s="858"/>
      <c r="F158" s="859">
        <v>52.63</v>
      </c>
      <c r="G158" s="860"/>
      <c r="H158" s="860"/>
      <c r="I158" s="860"/>
      <c r="J158" s="860"/>
      <c r="K158" s="861"/>
      <c r="L158" s="862"/>
      <c r="M158" s="821"/>
      <c r="N158" s="160"/>
      <c r="S158" s="155"/>
    </row>
    <row r="159" spans="1:19" s="135" customFormat="1">
      <c r="A159" s="371"/>
      <c r="B159" s="890"/>
      <c r="C159" s="921" t="s">
        <v>31</v>
      </c>
      <c r="D159" s="882" t="s">
        <v>32</v>
      </c>
      <c r="E159" s="840">
        <v>27.9</v>
      </c>
      <c r="F159" s="840">
        <f>F158*E159</f>
        <v>1468.377</v>
      </c>
      <c r="G159" s="863"/>
      <c r="H159" s="863"/>
      <c r="I159" s="850"/>
      <c r="J159" s="821">
        <f>F159*I159</f>
        <v>0</v>
      </c>
      <c r="K159" s="863"/>
      <c r="L159" s="863"/>
      <c r="M159" s="821">
        <f t="shared" ref="M159:M177" si="45">H159+J159+L159</f>
        <v>0</v>
      </c>
      <c r="N159" s="160"/>
      <c r="S159" s="155"/>
    </row>
    <row r="160" spans="1:19" s="155" customFormat="1">
      <c r="A160" s="371"/>
      <c r="B160" s="890"/>
      <c r="C160" s="921" t="s">
        <v>214</v>
      </c>
      <c r="D160" s="556" t="s">
        <v>0</v>
      </c>
      <c r="E160" s="851">
        <f>0.59+1.34+0.95</f>
        <v>2.88</v>
      </c>
      <c r="F160" s="840">
        <f>F158*E160</f>
        <v>151.5744</v>
      </c>
      <c r="G160" s="850"/>
      <c r="H160" s="850"/>
      <c r="I160" s="864"/>
      <c r="J160" s="863"/>
      <c r="K160" s="850"/>
      <c r="L160" s="826">
        <f>F160*K160</f>
        <v>0</v>
      </c>
      <c r="M160" s="821">
        <f t="shared" si="45"/>
        <v>0</v>
      </c>
      <c r="N160" s="160"/>
      <c r="S160" s="135"/>
    </row>
    <row r="161" spans="1:19" s="155" customFormat="1">
      <c r="A161" s="371"/>
      <c r="B161" s="890"/>
      <c r="C161" s="921" t="s">
        <v>413</v>
      </c>
      <c r="D161" s="556" t="s">
        <v>98</v>
      </c>
      <c r="E161" s="840">
        <v>1</v>
      </c>
      <c r="F161" s="840">
        <f>F158*E161</f>
        <v>52.63</v>
      </c>
      <c r="G161" s="850"/>
      <c r="H161" s="821">
        <f t="shared" ref="H161:H165" si="46">F161*G161</f>
        <v>0</v>
      </c>
      <c r="I161" s="864"/>
      <c r="J161" s="863"/>
      <c r="K161" s="863"/>
      <c r="L161" s="863"/>
      <c r="M161" s="821">
        <f t="shared" si="45"/>
        <v>0</v>
      </c>
      <c r="N161" s="160"/>
      <c r="S161" s="135"/>
    </row>
    <row r="162" spans="1:19" s="155" customFormat="1" ht="15.75">
      <c r="A162" s="371"/>
      <c r="B162" s="890"/>
      <c r="C162" s="921" t="s">
        <v>409</v>
      </c>
      <c r="D162" s="556" t="s">
        <v>114</v>
      </c>
      <c r="E162" s="840">
        <v>0.2</v>
      </c>
      <c r="F162" s="840">
        <f>F158*E162</f>
        <v>10.526000000000002</v>
      </c>
      <c r="G162" s="850"/>
      <c r="H162" s="821">
        <f t="shared" si="46"/>
        <v>0</v>
      </c>
      <c r="I162" s="864"/>
      <c r="J162" s="863"/>
      <c r="K162" s="863"/>
      <c r="L162" s="863"/>
      <c r="M162" s="821">
        <f t="shared" si="45"/>
        <v>0</v>
      </c>
      <c r="N162" s="160"/>
    </row>
    <row r="163" spans="1:19" s="155" customFormat="1" ht="15.75">
      <c r="A163" s="371"/>
      <c r="B163" s="890"/>
      <c r="C163" s="921" t="s">
        <v>119</v>
      </c>
      <c r="D163" s="556" t="s">
        <v>114</v>
      </c>
      <c r="E163" s="840">
        <v>6</v>
      </c>
      <c r="F163" s="840">
        <f>F158*E163</f>
        <v>315.78000000000003</v>
      </c>
      <c r="G163" s="850"/>
      <c r="H163" s="821">
        <f t="shared" si="46"/>
        <v>0</v>
      </c>
      <c r="I163" s="864"/>
      <c r="J163" s="863"/>
      <c r="K163" s="863"/>
      <c r="L163" s="863"/>
      <c r="M163" s="821">
        <f t="shared" si="45"/>
        <v>0</v>
      </c>
      <c r="N163" s="160"/>
    </row>
    <row r="164" spans="1:19" s="155" customFormat="1" ht="15.75">
      <c r="A164" s="371"/>
      <c r="B164" s="890"/>
      <c r="C164" s="921" t="s">
        <v>410</v>
      </c>
      <c r="D164" s="556" t="s">
        <v>114</v>
      </c>
      <c r="E164" s="840">
        <v>20.399999999999999</v>
      </c>
      <c r="F164" s="840">
        <f>F158*E164</f>
        <v>1073.652</v>
      </c>
      <c r="G164" s="850"/>
      <c r="H164" s="821">
        <f t="shared" si="46"/>
        <v>0</v>
      </c>
      <c r="I164" s="864"/>
      <c r="J164" s="863"/>
      <c r="K164" s="863"/>
      <c r="L164" s="863"/>
      <c r="M164" s="821">
        <f t="shared" si="45"/>
        <v>0</v>
      </c>
      <c r="N164" s="160"/>
    </row>
    <row r="165" spans="1:19" s="155" customFormat="1" ht="15.75">
      <c r="A165" s="371"/>
      <c r="B165" s="890"/>
      <c r="C165" s="921" t="s">
        <v>170</v>
      </c>
      <c r="D165" s="556" t="s">
        <v>0</v>
      </c>
      <c r="E165" s="840">
        <v>2.78</v>
      </c>
      <c r="F165" s="840">
        <f>F158*E165</f>
        <v>146.31139999999999</v>
      </c>
      <c r="G165" s="850"/>
      <c r="H165" s="821">
        <f t="shared" si="46"/>
        <v>0</v>
      </c>
      <c r="I165" s="864"/>
      <c r="J165" s="863"/>
      <c r="K165" s="863"/>
      <c r="L165" s="863"/>
      <c r="M165" s="821">
        <f t="shared" si="45"/>
        <v>0</v>
      </c>
      <c r="N165" s="160"/>
    </row>
    <row r="166" spans="1:19" s="135" customFormat="1" ht="54">
      <c r="A166" s="368">
        <v>28</v>
      </c>
      <c r="B166" s="891" t="s">
        <v>415</v>
      </c>
      <c r="C166" s="364" t="s">
        <v>414</v>
      </c>
      <c r="D166" s="364" t="s">
        <v>98</v>
      </c>
      <c r="E166" s="858"/>
      <c r="F166" s="859">
        <v>52.63</v>
      </c>
      <c r="G166" s="860"/>
      <c r="H166" s="860"/>
      <c r="I166" s="860"/>
      <c r="J166" s="860"/>
      <c r="K166" s="861"/>
      <c r="L166" s="862"/>
      <c r="M166" s="821"/>
      <c r="N166" s="160"/>
      <c r="S166" s="155"/>
    </row>
    <row r="167" spans="1:19" s="135" customFormat="1">
      <c r="A167" s="371"/>
      <c r="B167" s="890"/>
      <c r="C167" s="921" t="s">
        <v>31</v>
      </c>
      <c r="D167" s="882" t="s">
        <v>32</v>
      </c>
      <c r="E167" s="840">
        <v>25.9</v>
      </c>
      <c r="F167" s="840">
        <f>F166*E167</f>
        <v>1363.117</v>
      </c>
      <c r="G167" s="863"/>
      <c r="H167" s="863"/>
      <c r="I167" s="850"/>
      <c r="J167" s="821">
        <f>F167*I167</f>
        <v>0</v>
      </c>
      <c r="K167" s="863"/>
      <c r="L167" s="863"/>
      <c r="M167" s="821">
        <f t="shared" si="45"/>
        <v>0</v>
      </c>
      <c r="N167" s="160"/>
      <c r="S167" s="155"/>
    </row>
    <row r="168" spans="1:19" s="155" customFormat="1">
      <c r="A168" s="371"/>
      <c r="B168" s="890"/>
      <c r="C168" s="921" t="s">
        <v>214</v>
      </c>
      <c r="D168" s="556" t="s">
        <v>0</v>
      </c>
      <c r="E168" s="851">
        <v>7.53</v>
      </c>
      <c r="F168" s="840">
        <f>F166*E168</f>
        <v>396.30390000000006</v>
      </c>
      <c r="G168" s="850"/>
      <c r="H168" s="850"/>
      <c r="I168" s="864"/>
      <c r="J168" s="863"/>
      <c r="K168" s="850"/>
      <c r="L168" s="826">
        <f>F168*K168</f>
        <v>0</v>
      </c>
      <c r="M168" s="821">
        <f t="shared" si="45"/>
        <v>0</v>
      </c>
      <c r="N168" s="160"/>
      <c r="S168" s="135"/>
    </row>
    <row r="169" spans="1:19" s="155" customFormat="1">
      <c r="A169" s="371"/>
      <c r="B169" s="890"/>
      <c r="C169" s="921" t="s">
        <v>416</v>
      </c>
      <c r="D169" s="556" t="s">
        <v>114</v>
      </c>
      <c r="E169" s="840">
        <v>6.1</v>
      </c>
      <c r="F169" s="840">
        <f>F166*E169</f>
        <v>321.04300000000001</v>
      </c>
      <c r="G169" s="850"/>
      <c r="H169" s="821">
        <f t="shared" ref="H169:H171" si="47">F169*G169</f>
        <v>0</v>
      </c>
      <c r="I169" s="864"/>
      <c r="J169" s="863"/>
      <c r="K169" s="863"/>
      <c r="L169" s="863"/>
      <c r="M169" s="821">
        <f t="shared" si="45"/>
        <v>0</v>
      </c>
      <c r="N169" s="160"/>
      <c r="S169" s="135"/>
    </row>
    <row r="170" spans="1:19" s="155" customFormat="1" ht="15.75">
      <c r="A170" s="371"/>
      <c r="B170" s="890"/>
      <c r="C170" s="921" t="s">
        <v>207</v>
      </c>
      <c r="D170" s="556" t="s">
        <v>114</v>
      </c>
      <c r="E170" s="840">
        <v>2</v>
      </c>
      <c r="F170" s="840">
        <f>F166*E170</f>
        <v>105.26</v>
      </c>
      <c r="G170" s="850"/>
      <c r="H170" s="821">
        <f t="shared" si="47"/>
        <v>0</v>
      </c>
      <c r="I170" s="864"/>
      <c r="J170" s="863"/>
      <c r="K170" s="863"/>
      <c r="L170" s="863"/>
      <c r="M170" s="821">
        <f t="shared" si="45"/>
        <v>0</v>
      </c>
      <c r="N170" s="160"/>
    </row>
    <row r="171" spans="1:19" s="155" customFormat="1" ht="15.75">
      <c r="A171" s="371"/>
      <c r="B171" s="890"/>
      <c r="C171" s="921" t="s">
        <v>170</v>
      </c>
      <c r="D171" s="556" t="s">
        <v>0</v>
      </c>
      <c r="E171" s="840">
        <v>0.09</v>
      </c>
      <c r="F171" s="840">
        <f>F166*E171</f>
        <v>4.7366999999999999</v>
      </c>
      <c r="G171" s="850"/>
      <c r="H171" s="821">
        <f t="shared" si="47"/>
        <v>0</v>
      </c>
      <c r="I171" s="864"/>
      <c r="J171" s="863"/>
      <c r="K171" s="863"/>
      <c r="L171" s="863"/>
      <c r="M171" s="821">
        <f t="shared" si="45"/>
        <v>0</v>
      </c>
      <c r="N171" s="160"/>
    </row>
    <row r="172" spans="1:19" s="155" customFormat="1" ht="40.5">
      <c r="A172" s="368">
        <v>29</v>
      </c>
      <c r="B172" s="891" t="s">
        <v>419</v>
      </c>
      <c r="C172" s="364" t="s">
        <v>432</v>
      </c>
      <c r="D172" s="364" t="s">
        <v>234</v>
      </c>
      <c r="E172" s="858"/>
      <c r="F172" s="859">
        <v>40.799999999999997</v>
      </c>
      <c r="G172" s="860"/>
      <c r="H172" s="860"/>
      <c r="I172" s="860"/>
      <c r="J172" s="860"/>
      <c r="K172" s="860"/>
      <c r="L172" s="860"/>
      <c r="M172" s="821"/>
      <c r="N172" s="160"/>
    </row>
    <row r="173" spans="1:19" s="155" customFormat="1" ht="15.75">
      <c r="A173" s="371"/>
      <c r="B173" s="891"/>
      <c r="C173" s="921" t="s">
        <v>169</v>
      </c>
      <c r="D173" s="882" t="s">
        <v>32</v>
      </c>
      <c r="E173" s="840">
        <v>14</v>
      </c>
      <c r="F173" s="840">
        <f>F172*E173</f>
        <v>571.19999999999993</v>
      </c>
      <c r="G173" s="864"/>
      <c r="H173" s="864"/>
      <c r="I173" s="850"/>
      <c r="J173" s="821">
        <f>F173*I173</f>
        <v>0</v>
      </c>
      <c r="K173" s="864"/>
      <c r="L173" s="864"/>
      <c r="M173" s="821">
        <f t="shared" si="45"/>
        <v>0</v>
      </c>
      <c r="N173" s="160"/>
    </row>
    <row r="174" spans="1:19" s="155" customFormat="1" ht="15.75">
      <c r="A174" s="371"/>
      <c r="B174" s="891"/>
      <c r="C174" s="921" t="s">
        <v>417</v>
      </c>
      <c r="D174" s="556" t="s">
        <v>0</v>
      </c>
      <c r="E174" s="840">
        <v>1.28</v>
      </c>
      <c r="F174" s="840">
        <f>F172*E174</f>
        <v>52.223999999999997</v>
      </c>
      <c r="G174" s="850"/>
      <c r="H174" s="865"/>
      <c r="I174" s="864"/>
      <c r="J174" s="864"/>
      <c r="K174" s="850"/>
      <c r="L174" s="826">
        <f>F174*K174</f>
        <v>0</v>
      </c>
      <c r="M174" s="821">
        <f t="shared" si="45"/>
        <v>0</v>
      </c>
      <c r="N174" s="160"/>
    </row>
    <row r="175" spans="1:19" s="155" customFormat="1" ht="15.75">
      <c r="A175" s="452"/>
      <c r="B175" s="891"/>
      <c r="C175" s="921" t="s">
        <v>420</v>
      </c>
      <c r="D175" s="556" t="s">
        <v>234</v>
      </c>
      <c r="E175" s="840">
        <v>1.05</v>
      </c>
      <c r="F175" s="850">
        <f>F172*E175</f>
        <v>42.839999999999996</v>
      </c>
      <c r="G175" s="850"/>
      <c r="H175" s="821">
        <f t="shared" ref="H175:H177" si="48">F175*G175</f>
        <v>0</v>
      </c>
      <c r="I175" s="864"/>
      <c r="J175" s="863"/>
      <c r="K175" s="863"/>
      <c r="L175" s="863"/>
      <c r="M175" s="821">
        <f t="shared" si="45"/>
        <v>0</v>
      </c>
      <c r="N175" s="160"/>
    </row>
    <row r="176" spans="1:19" s="155" customFormat="1" ht="15.75">
      <c r="A176" s="371"/>
      <c r="B176" s="891"/>
      <c r="C176" s="921" t="s">
        <v>418</v>
      </c>
      <c r="D176" s="556" t="s">
        <v>114</v>
      </c>
      <c r="E176" s="840">
        <v>7.5</v>
      </c>
      <c r="F176" s="850">
        <f>F172*E176</f>
        <v>306</v>
      </c>
      <c r="G176" s="850"/>
      <c r="H176" s="821">
        <f t="shared" si="48"/>
        <v>0</v>
      </c>
      <c r="I176" s="864"/>
      <c r="J176" s="863"/>
      <c r="K176" s="863"/>
      <c r="L176" s="863"/>
      <c r="M176" s="821">
        <f t="shared" si="45"/>
        <v>0</v>
      </c>
      <c r="N176" s="160"/>
    </row>
    <row r="177" spans="1:19" s="155" customFormat="1" ht="15.75">
      <c r="A177" s="371"/>
      <c r="B177" s="891"/>
      <c r="C177" s="921" t="s">
        <v>170</v>
      </c>
      <c r="D177" s="556" t="s">
        <v>0</v>
      </c>
      <c r="E177" s="840">
        <v>2.68</v>
      </c>
      <c r="F177" s="840">
        <f>F172*E177</f>
        <v>109.34399999999999</v>
      </c>
      <c r="G177" s="850"/>
      <c r="H177" s="821">
        <f t="shared" si="48"/>
        <v>0</v>
      </c>
      <c r="I177" s="864"/>
      <c r="J177" s="863"/>
      <c r="K177" s="863"/>
      <c r="L177" s="863"/>
      <c r="M177" s="821">
        <f t="shared" si="45"/>
        <v>0</v>
      </c>
      <c r="N177" s="160"/>
    </row>
    <row r="178" spans="1:19" s="155" customFormat="1" ht="40.5">
      <c r="A178" s="812" t="s">
        <v>428</v>
      </c>
      <c r="B178" s="891" t="s">
        <v>436</v>
      </c>
      <c r="C178" s="364" t="s">
        <v>421</v>
      </c>
      <c r="D178" s="364" t="s">
        <v>234</v>
      </c>
      <c r="E178" s="858"/>
      <c r="F178" s="859">
        <v>40.799999999999997</v>
      </c>
      <c r="G178" s="866"/>
      <c r="H178" s="866"/>
      <c r="I178" s="866"/>
      <c r="J178" s="866"/>
      <c r="K178" s="866"/>
      <c r="L178" s="866"/>
      <c r="M178" s="866"/>
      <c r="N178" s="160"/>
    </row>
    <row r="179" spans="1:19" s="155" customFormat="1">
      <c r="A179" s="813"/>
      <c r="B179" s="891"/>
      <c r="C179" s="892" t="s">
        <v>169</v>
      </c>
      <c r="D179" s="882" t="s">
        <v>32</v>
      </c>
      <c r="E179" s="867">
        <v>2.94</v>
      </c>
      <c r="F179" s="868">
        <f>F178*E179</f>
        <v>119.95199999999998</v>
      </c>
      <c r="G179" s="868"/>
      <c r="H179" s="821"/>
      <c r="I179" s="850"/>
      <c r="J179" s="821">
        <f t="shared" ref="J179" si="49">F179*I179</f>
        <v>0</v>
      </c>
      <c r="K179" s="868"/>
      <c r="L179" s="826"/>
      <c r="M179" s="821">
        <f t="shared" ref="M179:M182" si="50">H179+J179+L179</f>
        <v>0</v>
      </c>
      <c r="N179" s="160"/>
    </row>
    <row r="180" spans="1:19" s="155" customFormat="1">
      <c r="A180" s="813"/>
      <c r="B180" s="891"/>
      <c r="C180" s="892" t="s">
        <v>417</v>
      </c>
      <c r="D180" s="556" t="s">
        <v>0</v>
      </c>
      <c r="E180" s="867">
        <v>0.03</v>
      </c>
      <c r="F180" s="868">
        <f>F178*E180</f>
        <v>1.224</v>
      </c>
      <c r="G180" s="868"/>
      <c r="H180" s="821"/>
      <c r="I180" s="868"/>
      <c r="J180" s="821"/>
      <c r="K180" s="868"/>
      <c r="L180" s="826">
        <f t="shared" ref="L180" si="51">F180*K180</f>
        <v>0</v>
      </c>
      <c r="M180" s="821">
        <f t="shared" si="50"/>
        <v>0</v>
      </c>
      <c r="N180" s="160"/>
    </row>
    <row r="181" spans="1:19" s="155" customFormat="1">
      <c r="A181" s="813"/>
      <c r="B181" s="891"/>
      <c r="C181" s="893" t="s">
        <v>422</v>
      </c>
      <c r="D181" s="556" t="s">
        <v>114</v>
      </c>
      <c r="E181" s="867">
        <v>9.8000000000000007</v>
      </c>
      <c r="F181" s="868">
        <f>F178*E181</f>
        <v>399.84</v>
      </c>
      <c r="G181" s="868"/>
      <c r="H181" s="821">
        <f t="shared" ref="H181:H182" si="52">F181*G181</f>
        <v>0</v>
      </c>
      <c r="I181" s="868"/>
      <c r="J181" s="821"/>
      <c r="K181" s="868"/>
      <c r="L181" s="826"/>
      <c r="M181" s="821">
        <f t="shared" si="50"/>
        <v>0</v>
      </c>
      <c r="N181" s="160"/>
    </row>
    <row r="182" spans="1:19" s="155" customFormat="1">
      <c r="A182" s="813"/>
      <c r="B182" s="891"/>
      <c r="C182" s="893" t="s">
        <v>170</v>
      </c>
      <c r="D182" s="556" t="s">
        <v>0</v>
      </c>
      <c r="E182" s="867">
        <v>0.14000000000000001</v>
      </c>
      <c r="F182" s="868">
        <f>F178*E182</f>
        <v>5.7119999999999997</v>
      </c>
      <c r="G182" s="868"/>
      <c r="H182" s="821">
        <f t="shared" si="52"/>
        <v>0</v>
      </c>
      <c r="I182" s="868"/>
      <c r="J182" s="821"/>
      <c r="K182" s="868"/>
      <c r="L182" s="826"/>
      <c r="M182" s="821">
        <f t="shared" si="50"/>
        <v>0</v>
      </c>
      <c r="N182" s="160"/>
    </row>
    <row r="183" spans="1:19" s="155" customFormat="1" ht="40.5">
      <c r="A183" s="812" t="s">
        <v>429</v>
      </c>
      <c r="B183" s="891" t="s">
        <v>433</v>
      </c>
      <c r="C183" s="364" t="s">
        <v>423</v>
      </c>
      <c r="D183" s="364" t="s">
        <v>235</v>
      </c>
      <c r="E183" s="858"/>
      <c r="F183" s="859">
        <v>1360</v>
      </c>
      <c r="G183" s="866"/>
      <c r="H183" s="866"/>
      <c r="I183" s="866"/>
      <c r="J183" s="866"/>
      <c r="K183" s="866"/>
      <c r="L183" s="866"/>
      <c r="M183" s="866"/>
      <c r="N183" s="160"/>
    </row>
    <row r="184" spans="1:19" s="155" customFormat="1">
      <c r="A184" s="813"/>
      <c r="B184" s="891"/>
      <c r="C184" s="892" t="s">
        <v>169</v>
      </c>
      <c r="D184" s="882" t="s">
        <v>32</v>
      </c>
      <c r="E184" s="867">
        <f>4.24/100</f>
        <v>4.24E-2</v>
      </c>
      <c r="F184" s="868">
        <f>F183*E184</f>
        <v>57.664000000000001</v>
      </c>
      <c r="G184" s="868"/>
      <c r="H184" s="821"/>
      <c r="I184" s="850"/>
      <c r="J184" s="821">
        <f t="shared" ref="J184" si="53">F184*I184</f>
        <v>0</v>
      </c>
      <c r="K184" s="868"/>
      <c r="L184" s="826"/>
      <c r="M184" s="821">
        <f t="shared" ref="M184:M186" si="54">H184+J184+L184</f>
        <v>0</v>
      </c>
      <c r="N184" s="160"/>
    </row>
    <row r="185" spans="1:19" s="155" customFormat="1">
      <c r="A185" s="813"/>
      <c r="B185" s="891"/>
      <c r="C185" s="892" t="s">
        <v>417</v>
      </c>
      <c r="D185" s="556" t="s">
        <v>0</v>
      </c>
      <c r="E185" s="867">
        <f>0.21/100</f>
        <v>2.0999999999999999E-3</v>
      </c>
      <c r="F185" s="868">
        <f>F183*E185</f>
        <v>2.8559999999999999</v>
      </c>
      <c r="G185" s="868"/>
      <c r="H185" s="821"/>
      <c r="I185" s="868"/>
      <c r="J185" s="821"/>
      <c r="K185" s="868"/>
      <c r="L185" s="826">
        <f t="shared" ref="L185" si="55">F185*K185</f>
        <v>0</v>
      </c>
      <c r="M185" s="821">
        <f t="shared" si="54"/>
        <v>0</v>
      </c>
      <c r="N185" s="160"/>
    </row>
    <row r="186" spans="1:19" s="155" customFormat="1">
      <c r="A186" s="813"/>
      <c r="B186" s="891"/>
      <c r="C186" s="893" t="s">
        <v>424</v>
      </c>
      <c r="D186" s="556" t="s">
        <v>114</v>
      </c>
      <c r="E186" s="867">
        <f>0.15*1000/100</f>
        <v>1.5</v>
      </c>
      <c r="F186" s="869">
        <f>F183*E186</f>
        <v>2040</v>
      </c>
      <c r="G186" s="868"/>
      <c r="H186" s="821">
        <f t="shared" ref="H186" si="56">F186*G186</f>
        <v>0</v>
      </c>
      <c r="I186" s="868"/>
      <c r="J186" s="821"/>
      <c r="K186" s="868"/>
      <c r="L186" s="826"/>
      <c r="M186" s="821">
        <f t="shared" si="54"/>
        <v>0</v>
      </c>
      <c r="N186" s="160"/>
    </row>
    <row r="187" spans="1:19" s="155" customFormat="1" ht="40.5">
      <c r="A187" s="814" t="s">
        <v>430</v>
      </c>
      <c r="B187" s="891" t="s">
        <v>435</v>
      </c>
      <c r="C187" s="364" t="s">
        <v>431</v>
      </c>
      <c r="D187" s="364" t="s">
        <v>425</v>
      </c>
      <c r="E187" s="858"/>
      <c r="F187" s="1606">
        <f>1408.2/100</f>
        <v>14.082000000000001</v>
      </c>
      <c r="G187" s="867"/>
      <c r="H187" s="867"/>
      <c r="I187" s="867"/>
      <c r="J187" s="867"/>
      <c r="K187" s="867"/>
      <c r="L187" s="867"/>
      <c r="M187" s="867"/>
      <c r="N187" s="160"/>
    </row>
    <row r="188" spans="1:19" s="155" customFormat="1">
      <c r="A188" s="813"/>
      <c r="B188" s="891" t="s">
        <v>39</v>
      </c>
      <c r="C188" s="892" t="s">
        <v>169</v>
      </c>
      <c r="D188" s="882" t="s">
        <v>235</v>
      </c>
      <c r="E188" s="867">
        <v>100</v>
      </c>
      <c r="F188" s="868">
        <f>F187*E188</f>
        <v>1408.2</v>
      </c>
      <c r="G188" s="868"/>
      <c r="H188" s="821"/>
      <c r="I188" s="850"/>
      <c r="J188" s="821">
        <f t="shared" ref="J188" si="57">F188*I188</f>
        <v>0</v>
      </c>
      <c r="K188" s="868"/>
      <c r="L188" s="826"/>
      <c r="M188" s="821">
        <f t="shared" ref="M188:M208" si="58">H188+J188+L188</f>
        <v>0</v>
      </c>
      <c r="N188" s="160"/>
    </row>
    <row r="189" spans="1:19" s="135" customFormat="1">
      <c r="A189" s="813"/>
      <c r="B189" s="891"/>
      <c r="C189" s="892" t="s">
        <v>417</v>
      </c>
      <c r="D189" s="556" t="s">
        <v>0</v>
      </c>
      <c r="E189" s="867">
        <v>0.34</v>
      </c>
      <c r="F189" s="868">
        <f>F187*E189</f>
        <v>4.7878800000000004</v>
      </c>
      <c r="G189" s="868"/>
      <c r="H189" s="821"/>
      <c r="I189" s="868"/>
      <c r="J189" s="821"/>
      <c r="K189" s="868"/>
      <c r="L189" s="826">
        <f t="shared" ref="L189" si="59">F189*K189</f>
        <v>0</v>
      </c>
      <c r="M189" s="821">
        <f t="shared" si="58"/>
        <v>0</v>
      </c>
      <c r="N189" s="160"/>
      <c r="S189" s="155"/>
    </row>
    <row r="190" spans="1:19" s="155" customFormat="1">
      <c r="A190" s="813"/>
      <c r="B190" s="891"/>
      <c r="C190" s="892" t="s">
        <v>434</v>
      </c>
      <c r="D190" s="556" t="s">
        <v>235</v>
      </c>
      <c r="E190" s="867">
        <v>110</v>
      </c>
      <c r="F190" s="868">
        <f>F187*E190</f>
        <v>1549.02</v>
      </c>
      <c r="G190" s="868"/>
      <c r="H190" s="821">
        <f t="shared" ref="H190:H193" si="60">F190*G190</f>
        <v>0</v>
      </c>
      <c r="I190" s="868"/>
      <c r="J190" s="821"/>
      <c r="K190" s="868"/>
      <c r="L190" s="826"/>
      <c r="M190" s="821">
        <f t="shared" si="58"/>
        <v>0</v>
      </c>
      <c r="N190" s="160"/>
    </row>
    <row r="191" spans="1:19" s="155" customFormat="1">
      <c r="A191" s="813"/>
      <c r="B191" s="891"/>
      <c r="C191" s="892" t="s">
        <v>426</v>
      </c>
      <c r="D191" s="556" t="s">
        <v>114</v>
      </c>
      <c r="E191" s="867">
        <v>5</v>
      </c>
      <c r="F191" s="868">
        <f>F187*E191</f>
        <v>70.41</v>
      </c>
      <c r="G191" s="868"/>
      <c r="H191" s="821">
        <f t="shared" si="60"/>
        <v>0</v>
      </c>
      <c r="I191" s="868"/>
      <c r="J191" s="821"/>
      <c r="K191" s="868"/>
      <c r="L191" s="826"/>
      <c r="M191" s="821">
        <f t="shared" si="58"/>
        <v>0</v>
      </c>
      <c r="N191" s="160"/>
      <c r="S191" s="135"/>
    </row>
    <row r="192" spans="1:19" s="155" customFormat="1">
      <c r="A192" s="813"/>
      <c r="B192" s="891"/>
      <c r="C192" s="892" t="s">
        <v>427</v>
      </c>
      <c r="D192" s="556" t="s">
        <v>114</v>
      </c>
      <c r="E192" s="867">
        <v>2</v>
      </c>
      <c r="F192" s="868">
        <f>F187*E192</f>
        <v>28.164000000000001</v>
      </c>
      <c r="G192" s="868"/>
      <c r="H192" s="821">
        <f t="shared" si="60"/>
        <v>0</v>
      </c>
      <c r="I192" s="868"/>
      <c r="J192" s="821"/>
      <c r="K192" s="868"/>
      <c r="L192" s="826"/>
      <c r="M192" s="821">
        <f t="shared" si="58"/>
        <v>0</v>
      </c>
      <c r="N192" s="160"/>
    </row>
    <row r="193" spans="1:19" s="155" customFormat="1">
      <c r="A193" s="813"/>
      <c r="B193" s="891"/>
      <c r="C193" s="892" t="s">
        <v>170</v>
      </c>
      <c r="D193" s="591" t="s">
        <v>0</v>
      </c>
      <c r="E193" s="867">
        <v>3.86</v>
      </c>
      <c r="F193" s="868">
        <f>F187*E193</f>
        <v>54.356520000000003</v>
      </c>
      <c r="G193" s="868"/>
      <c r="H193" s="821">
        <f t="shared" si="60"/>
        <v>0</v>
      </c>
      <c r="I193" s="868"/>
      <c r="J193" s="821"/>
      <c r="K193" s="868"/>
      <c r="L193" s="826"/>
      <c r="M193" s="821">
        <f t="shared" si="58"/>
        <v>0</v>
      </c>
      <c r="N193" s="160"/>
    </row>
    <row r="194" spans="1:19" s="135" customFormat="1" ht="40.5">
      <c r="A194" s="368">
        <v>32</v>
      </c>
      <c r="B194" s="891" t="s">
        <v>439</v>
      </c>
      <c r="C194" s="364" t="s">
        <v>437</v>
      </c>
      <c r="D194" s="364" t="s">
        <v>216</v>
      </c>
      <c r="E194" s="858"/>
      <c r="F194" s="859">
        <v>173</v>
      </c>
      <c r="G194" s="861"/>
      <c r="H194" s="862"/>
      <c r="I194" s="860"/>
      <c r="J194" s="860"/>
      <c r="K194" s="860"/>
      <c r="L194" s="860"/>
      <c r="M194" s="821"/>
      <c r="N194" s="160"/>
      <c r="S194" s="155"/>
    </row>
    <row r="195" spans="1:19" s="155" customFormat="1" ht="15.75">
      <c r="A195" s="371"/>
      <c r="B195" s="891"/>
      <c r="C195" s="921" t="s">
        <v>31</v>
      </c>
      <c r="D195" s="556" t="s">
        <v>32</v>
      </c>
      <c r="E195" s="850">
        <v>0.83</v>
      </c>
      <c r="F195" s="850">
        <f>F194*E195</f>
        <v>143.59</v>
      </c>
      <c r="G195" s="863"/>
      <c r="H195" s="863"/>
      <c r="I195" s="850"/>
      <c r="J195" s="821">
        <f>F195*I195</f>
        <v>0</v>
      </c>
      <c r="K195" s="863"/>
      <c r="L195" s="863"/>
      <c r="M195" s="821">
        <f t="shared" si="58"/>
        <v>0</v>
      </c>
      <c r="N195" s="160"/>
    </row>
    <row r="196" spans="1:19" s="155" customFormat="1">
      <c r="A196" s="371"/>
      <c r="B196" s="891"/>
      <c r="C196" s="921" t="s">
        <v>33</v>
      </c>
      <c r="D196" s="556" t="s">
        <v>0</v>
      </c>
      <c r="E196" s="851">
        <v>4.1000000000000003E-3</v>
      </c>
      <c r="F196" s="850">
        <f>F194*E196</f>
        <v>0.70930000000000004</v>
      </c>
      <c r="G196" s="850"/>
      <c r="H196" s="850"/>
      <c r="I196" s="864"/>
      <c r="J196" s="863"/>
      <c r="K196" s="850"/>
      <c r="L196" s="826">
        <f>F196*K196</f>
        <v>0</v>
      </c>
      <c r="M196" s="821">
        <f t="shared" si="58"/>
        <v>0</v>
      </c>
      <c r="N196" s="160"/>
      <c r="S196" s="135"/>
    </row>
    <row r="197" spans="1:19" s="155" customFormat="1" ht="15.75">
      <c r="A197" s="371"/>
      <c r="B197" s="891"/>
      <c r="C197" s="921" t="s">
        <v>438</v>
      </c>
      <c r="D197" s="556" t="s">
        <v>115</v>
      </c>
      <c r="E197" s="851">
        <v>1.1200000000000001</v>
      </c>
      <c r="F197" s="850">
        <f>F194*E197</f>
        <v>193.76000000000002</v>
      </c>
      <c r="G197" s="850"/>
      <c r="H197" s="821">
        <f t="shared" ref="H197:H199" si="61">F197*G197</f>
        <v>0</v>
      </c>
      <c r="I197" s="864"/>
      <c r="J197" s="863"/>
      <c r="K197" s="863"/>
      <c r="L197" s="863"/>
      <c r="M197" s="821">
        <f t="shared" si="58"/>
        <v>0</v>
      </c>
      <c r="N197" s="160"/>
    </row>
    <row r="198" spans="1:19" s="155" customFormat="1" ht="15.75">
      <c r="A198" s="371"/>
      <c r="B198" s="891"/>
      <c r="C198" s="921" t="s">
        <v>227</v>
      </c>
      <c r="D198" s="556" t="s">
        <v>34</v>
      </c>
      <c r="E198" s="850">
        <v>6</v>
      </c>
      <c r="F198" s="850">
        <f>F194*E198</f>
        <v>1038</v>
      </c>
      <c r="G198" s="850"/>
      <c r="H198" s="821">
        <f t="shared" si="61"/>
        <v>0</v>
      </c>
      <c r="I198" s="864"/>
      <c r="J198" s="863"/>
      <c r="K198" s="863"/>
      <c r="L198" s="863"/>
      <c r="M198" s="821">
        <f t="shared" si="58"/>
        <v>0</v>
      </c>
      <c r="N198" s="160"/>
    </row>
    <row r="199" spans="1:19" s="155" customFormat="1" ht="15.75">
      <c r="A199" s="371"/>
      <c r="B199" s="891"/>
      <c r="C199" s="921" t="s">
        <v>202</v>
      </c>
      <c r="D199" s="556" t="s">
        <v>0</v>
      </c>
      <c r="E199" s="840">
        <v>7.8E-2</v>
      </c>
      <c r="F199" s="850">
        <f>F194*E199</f>
        <v>13.494</v>
      </c>
      <c r="G199" s="850"/>
      <c r="H199" s="821">
        <f t="shared" si="61"/>
        <v>0</v>
      </c>
      <c r="I199" s="864"/>
      <c r="J199" s="863"/>
      <c r="K199" s="863"/>
      <c r="L199" s="863"/>
      <c r="M199" s="821">
        <f t="shared" si="58"/>
        <v>0</v>
      </c>
      <c r="N199" s="160"/>
    </row>
    <row r="200" spans="1:19" s="155" customFormat="1" ht="40.5">
      <c r="A200" s="368">
        <v>33</v>
      </c>
      <c r="B200" s="891" t="s">
        <v>440</v>
      </c>
      <c r="C200" s="364" t="s">
        <v>228</v>
      </c>
      <c r="D200" s="888" t="s">
        <v>36</v>
      </c>
      <c r="E200" s="870"/>
      <c r="F200" s="859">
        <v>420</v>
      </c>
      <c r="G200" s="860"/>
      <c r="H200" s="860"/>
      <c r="I200" s="861"/>
      <c r="J200" s="862"/>
      <c r="K200" s="860"/>
      <c r="L200" s="860"/>
      <c r="M200" s="821"/>
      <c r="N200" s="160"/>
    </row>
    <row r="201" spans="1:19" s="155" customFormat="1" ht="15.75">
      <c r="A201" s="371"/>
      <c r="B201" s="891"/>
      <c r="C201" s="921" t="s">
        <v>31</v>
      </c>
      <c r="D201" s="556" t="s">
        <v>32</v>
      </c>
      <c r="E201" s="840">
        <v>0.28599999999999998</v>
      </c>
      <c r="F201" s="840">
        <f>F200*E201</f>
        <v>120.11999999999999</v>
      </c>
      <c r="G201" s="863"/>
      <c r="H201" s="863"/>
      <c r="I201" s="850"/>
      <c r="J201" s="821">
        <f>F201*I201</f>
        <v>0</v>
      </c>
      <c r="K201" s="863"/>
      <c r="L201" s="863"/>
      <c r="M201" s="821">
        <f t="shared" si="58"/>
        <v>0</v>
      </c>
      <c r="N201" s="160"/>
    </row>
    <row r="202" spans="1:19" s="135" customFormat="1">
      <c r="A202" s="371"/>
      <c r="B202" s="891"/>
      <c r="C202" s="921" t="s">
        <v>33</v>
      </c>
      <c r="D202" s="556" t="s">
        <v>0</v>
      </c>
      <c r="E202" s="840">
        <v>4.1000000000000003E-3</v>
      </c>
      <c r="F202" s="840">
        <f>F200*E202</f>
        <v>1.7220000000000002</v>
      </c>
      <c r="G202" s="863"/>
      <c r="H202" s="863"/>
      <c r="I202" s="864"/>
      <c r="J202" s="863"/>
      <c r="K202" s="850"/>
      <c r="L202" s="826">
        <f>F202*K202</f>
        <v>0</v>
      </c>
      <c r="M202" s="821">
        <f t="shared" si="58"/>
        <v>0</v>
      </c>
      <c r="N202" s="160"/>
      <c r="S202" s="155"/>
    </row>
    <row r="203" spans="1:19" s="155" customFormat="1" ht="15.75">
      <c r="A203" s="452"/>
      <c r="B203" s="891"/>
      <c r="C203" s="921" t="s">
        <v>229</v>
      </c>
      <c r="D203" s="580" t="s">
        <v>36</v>
      </c>
      <c r="E203" s="851" t="s">
        <v>83</v>
      </c>
      <c r="F203" s="850">
        <f>F200</f>
        <v>420</v>
      </c>
      <c r="G203" s="850"/>
      <c r="H203" s="821">
        <f t="shared" ref="H203:H208" si="62">F203*G203</f>
        <v>0</v>
      </c>
      <c r="I203" s="864"/>
      <c r="J203" s="863"/>
      <c r="K203" s="863"/>
      <c r="L203" s="863"/>
      <c r="M203" s="821">
        <f t="shared" si="58"/>
        <v>0</v>
      </c>
      <c r="N203" s="160"/>
    </row>
    <row r="204" spans="1:19" s="155" customFormat="1">
      <c r="A204" s="371"/>
      <c r="B204" s="891"/>
      <c r="C204" s="921" t="s">
        <v>230</v>
      </c>
      <c r="D204" s="556" t="s">
        <v>34</v>
      </c>
      <c r="E204" s="851" t="s">
        <v>83</v>
      </c>
      <c r="F204" s="850">
        <v>20</v>
      </c>
      <c r="G204" s="850"/>
      <c r="H204" s="821">
        <f t="shared" si="62"/>
        <v>0</v>
      </c>
      <c r="I204" s="864"/>
      <c r="J204" s="863"/>
      <c r="K204" s="863"/>
      <c r="L204" s="863"/>
      <c r="M204" s="821">
        <f t="shared" si="58"/>
        <v>0</v>
      </c>
      <c r="N204" s="160"/>
      <c r="S204" s="135"/>
    </row>
    <row r="205" spans="1:19" s="155" customFormat="1" ht="15.75">
      <c r="A205" s="371"/>
      <c r="B205" s="891"/>
      <c r="C205" s="921" t="s">
        <v>231</v>
      </c>
      <c r="D205" s="556" t="s">
        <v>34</v>
      </c>
      <c r="E205" s="851" t="s">
        <v>83</v>
      </c>
      <c r="F205" s="850">
        <v>10</v>
      </c>
      <c r="G205" s="850"/>
      <c r="H205" s="821">
        <f t="shared" si="62"/>
        <v>0</v>
      </c>
      <c r="I205" s="864"/>
      <c r="J205" s="863"/>
      <c r="K205" s="863"/>
      <c r="L205" s="863"/>
      <c r="M205" s="821">
        <f t="shared" si="58"/>
        <v>0</v>
      </c>
      <c r="N205" s="160"/>
    </row>
    <row r="206" spans="1:19" s="155" customFormat="1" ht="15.75">
      <c r="A206" s="371"/>
      <c r="B206" s="891"/>
      <c r="C206" s="921" t="s">
        <v>178</v>
      </c>
      <c r="D206" s="556" t="s">
        <v>114</v>
      </c>
      <c r="E206" s="851">
        <v>3.7999999999999999E-2</v>
      </c>
      <c r="F206" s="840">
        <f>F200*E206</f>
        <v>15.959999999999999</v>
      </c>
      <c r="G206" s="850"/>
      <c r="H206" s="821">
        <f t="shared" si="62"/>
        <v>0</v>
      </c>
      <c r="I206" s="864"/>
      <c r="J206" s="863"/>
      <c r="K206" s="863"/>
      <c r="L206" s="863"/>
      <c r="M206" s="821">
        <f t="shared" si="58"/>
        <v>0</v>
      </c>
      <c r="N206" s="160"/>
    </row>
    <row r="207" spans="1:19" s="155" customFormat="1" ht="15.75">
      <c r="A207" s="371"/>
      <c r="B207" s="891"/>
      <c r="C207" s="921" t="s">
        <v>179</v>
      </c>
      <c r="D207" s="556" t="s">
        <v>114</v>
      </c>
      <c r="E207" s="851">
        <v>3.7999999999999999E-2</v>
      </c>
      <c r="F207" s="840">
        <f>F200*E207</f>
        <v>15.959999999999999</v>
      </c>
      <c r="G207" s="850"/>
      <c r="H207" s="821">
        <f t="shared" si="62"/>
        <v>0</v>
      </c>
      <c r="I207" s="864"/>
      <c r="J207" s="863"/>
      <c r="K207" s="863"/>
      <c r="L207" s="863"/>
      <c r="M207" s="821">
        <f t="shared" si="58"/>
        <v>0</v>
      </c>
      <c r="N207" s="160"/>
    </row>
    <row r="208" spans="1:19" s="155" customFormat="1" ht="15.75">
      <c r="A208" s="371"/>
      <c r="B208" s="890"/>
      <c r="C208" s="921" t="s">
        <v>180</v>
      </c>
      <c r="D208" s="556" t="s">
        <v>114</v>
      </c>
      <c r="E208" s="840">
        <v>1.69</v>
      </c>
      <c r="F208" s="840">
        <f>F200*E208</f>
        <v>709.8</v>
      </c>
      <c r="G208" s="850"/>
      <c r="H208" s="821">
        <f t="shared" si="62"/>
        <v>0</v>
      </c>
      <c r="I208" s="864"/>
      <c r="J208" s="863"/>
      <c r="K208" s="863"/>
      <c r="L208" s="863"/>
      <c r="M208" s="821">
        <f t="shared" si="58"/>
        <v>0</v>
      </c>
      <c r="N208" s="160"/>
    </row>
    <row r="209" spans="1:19" s="135" customFormat="1">
      <c r="A209" s="907"/>
      <c r="B209" s="908"/>
      <c r="C209" s="922" t="s">
        <v>104</v>
      </c>
      <c r="D209" s="909"/>
      <c r="E209" s="910"/>
      <c r="F209" s="911"/>
      <c r="G209" s="871"/>
      <c r="H209" s="871">
        <f>SUM(H11:H208)</f>
        <v>0</v>
      </c>
      <c r="I209" s="912"/>
      <c r="J209" s="871">
        <f>SUM(J11:J208)</f>
        <v>0</v>
      </c>
      <c r="K209" s="871"/>
      <c r="L209" s="871">
        <f>SUM(L11:L208)</f>
        <v>0</v>
      </c>
      <c r="M209" s="871">
        <f>SUM(M11:M208)</f>
        <v>0</v>
      </c>
      <c r="N209" s="160"/>
      <c r="S209" s="155"/>
    </row>
    <row r="210" spans="1:19" s="680" customFormat="1" ht="15.75">
      <c r="A210" s="610"/>
      <c r="B210" s="725"/>
      <c r="C210" s="632" t="s">
        <v>281</v>
      </c>
      <c r="D210" s="702">
        <v>0.05</v>
      </c>
      <c r="E210" s="624"/>
      <c r="F210" s="625"/>
      <c r="G210" s="635"/>
      <c r="H210" s="625"/>
      <c r="I210" s="633"/>
      <c r="J210" s="625"/>
      <c r="K210" s="633"/>
      <c r="L210" s="625"/>
      <c r="M210" s="678">
        <f>H209*D210</f>
        <v>0</v>
      </c>
      <c r="S210" s="155"/>
    </row>
    <row r="211" spans="1:19" s="680" customFormat="1">
      <c r="A211" s="703"/>
      <c r="B211" s="731"/>
      <c r="C211" s="704" t="s">
        <v>8</v>
      </c>
      <c r="D211" s="635"/>
      <c r="E211" s="635"/>
      <c r="F211" s="625"/>
      <c r="G211" s="705"/>
      <c r="H211" s="705"/>
      <c r="I211" s="635"/>
      <c r="J211" s="705"/>
      <c r="K211" s="705"/>
      <c r="L211" s="705"/>
      <c r="M211" s="706">
        <f>M209+M210</f>
        <v>0</v>
      </c>
      <c r="S211" s="135"/>
    </row>
    <row r="212" spans="1:19" s="680" customFormat="1" ht="15">
      <c r="A212" s="703"/>
      <c r="B212" s="731"/>
      <c r="C212" s="687" t="s">
        <v>92</v>
      </c>
      <c r="D212" s="702">
        <v>0.1</v>
      </c>
      <c r="E212" s="707"/>
      <c r="F212" s="708"/>
      <c r="G212" s="709"/>
      <c r="H212" s="709"/>
      <c r="I212" s="635"/>
      <c r="J212" s="709"/>
      <c r="K212" s="709"/>
      <c r="L212" s="709"/>
      <c r="M212" s="710">
        <f>M211*D212</f>
        <v>0</v>
      </c>
    </row>
    <row r="213" spans="1:19" s="680" customFormat="1" ht="15">
      <c r="A213" s="703"/>
      <c r="B213" s="731"/>
      <c r="C213" s="704" t="s">
        <v>8</v>
      </c>
      <c r="D213" s="613"/>
      <c r="E213" s="635"/>
      <c r="F213" s="625"/>
      <c r="G213" s="705"/>
      <c r="H213" s="705"/>
      <c r="I213" s="635"/>
      <c r="J213" s="705"/>
      <c r="K213" s="705"/>
      <c r="L213" s="705"/>
      <c r="M213" s="706">
        <f>M211+M212</f>
        <v>0</v>
      </c>
    </row>
    <row r="214" spans="1:19" s="680" customFormat="1" ht="15">
      <c r="A214" s="703"/>
      <c r="B214" s="731"/>
      <c r="C214" s="687" t="s">
        <v>263</v>
      </c>
      <c r="D214" s="702">
        <v>0.08</v>
      </c>
      <c r="E214" s="635"/>
      <c r="F214" s="625"/>
      <c r="G214" s="709"/>
      <c r="H214" s="729"/>
      <c r="I214" s="635"/>
      <c r="J214" s="709"/>
      <c r="K214" s="709"/>
      <c r="L214" s="709"/>
      <c r="M214" s="710">
        <f>M213*D214</f>
        <v>0</v>
      </c>
    </row>
    <row r="215" spans="1:19" s="680" customFormat="1" ht="15">
      <c r="A215" s="703"/>
      <c r="B215" s="731"/>
      <c r="C215" s="704" t="s">
        <v>8</v>
      </c>
      <c r="D215" s="613"/>
      <c r="E215" s="635"/>
      <c r="F215" s="625"/>
      <c r="G215" s="705"/>
      <c r="H215" s="705"/>
      <c r="I215" s="635"/>
      <c r="J215" s="705"/>
      <c r="K215" s="705"/>
      <c r="L215" s="705"/>
      <c r="M215" s="706">
        <f>M213+M214</f>
        <v>0</v>
      </c>
    </row>
    <row r="216" spans="1:19" s="680" customFormat="1" ht="15">
      <c r="A216" s="635"/>
      <c r="B216" s="731"/>
      <c r="C216" s="687" t="s">
        <v>264</v>
      </c>
      <c r="D216" s="702"/>
      <c r="E216" s="635"/>
      <c r="F216" s="625"/>
      <c r="G216" s="709"/>
      <c r="H216" s="709"/>
      <c r="I216" s="635"/>
      <c r="J216" s="709"/>
      <c r="K216" s="709"/>
      <c r="L216" s="709"/>
      <c r="M216" s="709"/>
    </row>
    <row r="217" spans="1:19" s="680" customFormat="1" ht="15.75" thickBot="1">
      <c r="A217" s="711"/>
      <c r="B217" s="732"/>
      <c r="C217" s="713" t="s">
        <v>8</v>
      </c>
      <c r="D217" s="712"/>
      <c r="E217" s="712"/>
      <c r="F217" s="714"/>
      <c r="G217" s="715"/>
      <c r="H217" s="715"/>
      <c r="I217" s="712"/>
      <c r="J217" s="715"/>
      <c r="K217" s="715"/>
      <c r="L217" s="715"/>
      <c r="M217" s="716">
        <f>M215+M216</f>
        <v>0</v>
      </c>
    </row>
    <row r="218" spans="1:19" s="135" customFormat="1">
      <c r="A218" s="155"/>
      <c r="B218" s="811"/>
      <c r="C218" s="923"/>
      <c r="D218" s="160"/>
      <c r="E218" s="160"/>
      <c r="F218" s="872"/>
      <c r="G218" s="873"/>
      <c r="H218" s="160"/>
      <c r="I218" s="873"/>
      <c r="J218" s="172"/>
      <c r="K218" s="167"/>
      <c r="L218" s="167"/>
      <c r="M218" s="172"/>
      <c r="N218" s="160"/>
      <c r="S218" s="680"/>
    </row>
    <row r="219" spans="1:19" s="135" customFormat="1">
      <c r="A219" s="155"/>
      <c r="B219" s="811"/>
      <c r="C219" s="159"/>
      <c r="D219" s="160"/>
      <c r="E219" s="872"/>
      <c r="F219" s="872"/>
      <c r="G219" s="873"/>
      <c r="H219" s="160"/>
      <c r="I219" s="873"/>
      <c r="J219" s="160"/>
      <c r="K219" s="167"/>
      <c r="L219" s="167"/>
      <c r="M219" s="172"/>
      <c r="N219" s="160"/>
      <c r="S219" s="680"/>
    </row>
    <row r="220" spans="1:19" s="155" customFormat="1">
      <c r="B220" s="811"/>
      <c r="C220" s="159"/>
      <c r="D220" s="160"/>
      <c r="E220" s="872"/>
      <c r="F220" s="872"/>
      <c r="G220" s="167"/>
      <c r="H220" s="167"/>
      <c r="I220" s="873"/>
      <c r="J220" s="167"/>
      <c r="K220" s="167"/>
      <c r="L220" s="167"/>
      <c r="M220" s="167"/>
      <c r="N220" s="160"/>
      <c r="S220" s="135"/>
    </row>
    <row r="221" spans="1:19" s="135" customFormat="1">
      <c r="A221" s="155"/>
      <c r="B221" s="811"/>
      <c r="C221" s="924"/>
      <c r="D221" s="160"/>
      <c r="E221" s="160"/>
      <c r="F221" s="160"/>
      <c r="G221" s="167"/>
      <c r="H221" s="167"/>
      <c r="I221" s="873"/>
      <c r="J221" s="160"/>
      <c r="K221" s="167"/>
      <c r="L221" s="167"/>
      <c r="M221" s="167"/>
      <c r="N221" s="160"/>
    </row>
    <row r="222" spans="1:19" s="135" customFormat="1">
      <c r="A222" s="155"/>
      <c r="B222" s="811"/>
      <c r="C222" s="923"/>
      <c r="D222" s="160"/>
      <c r="E222" s="872"/>
      <c r="F222" s="872"/>
      <c r="G222" s="167"/>
      <c r="H222" s="167"/>
      <c r="I222" s="873"/>
      <c r="J222" s="160"/>
      <c r="K222" s="167"/>
      <c r="L222" s="167"/>
      <c r="M222" s="172"/>
      <c r="N222" s="160"/>
      <c r="S222" s="155"/>
    </row>
    <row r="223" spans="1:19" s="135" customFormat="1">
      <c r="A223" s="155"/>
      <c r="B223" s="811"/>
      <c r="C223" s="923"/>
      <c r="D223" s="160"/>
      <c r="E223" s="872"/>
      <c r="F223" s="872"/>
      <c r="G223" s="873"/>
      <c r="H223" s="160"/>
      <c r="I223" s="873"/>
      <c r="J223" s="172"/>
      <c r="K223" s="873"/>
      <c r="L223" s="160"/>
      <c r="M223" s="172"/>
      <c r="N223" s="160"/>
    </row>
    <row r="224" spans="1:19" s="135" customFormat="1">
      <c r="A224" s="155"/>
      <c r="B224" s="811"/>
      <c r="C224" s="923"/>
      <c r="D224" s="160"/>
      <c r="E224" s="160"/>
      <c r="F224" s="872"/>
      <c r="G224" s="873"/>
      <c r="H224" s="160"/>
      <c r="I224" s="873"/>
      <c r="J224" s="172"/>
      <c r="K224" s="167"/>
      <c r="L224" s="167"/>
      <c r="M224" s="172"/>
      <c r="N224" s="160"/>
    </row>
    <row r="225" spans="1:19" s="135" customFormat="1">
      <c r="A225" s="155"/>
      <c r="B225" s="811"/>
      <c r="C225" s="923"/>
      <c r="D225" s="160"/>
      <c r="E225" s="872"/>
      <c r="F225" s="872"/>
      <c r="G225" s="873"/>
      <c r="H225" s="160"/>
      <c r="I225" s="873"/>
      <c r="J225" s="160"/>
      <c r="K225" s="167"/>
      <c r="L225" s="167"/>
      <c r="M225" s="172"/>
      <c r="N225" s="160"/>
    </row>
    <row r="226" spans="1:19" s="135" customFormat="1">
      <c r="A226" s="155"/>
      <c r="B226" s="811"/>
      <c r="C226" s="923"/>
      <c r="D226" s="160"/>
      <c r="E226" s="160"/>
      <c r="F226" s="872"/>
      <c r="G226" s="873"/>
      <c r="H226" s="160"/>
      <c r="I226" s="873"/>
      <c r="J226" s="172"/>
      <c r="K226" s="167"/>
      <c r="L226" s="167"/>
      <c r="M226" s="172"/>
      <c r="N226" s="160"/>
    </row>
    <row r="227" spans="1:19" s="135" customFormat="1">
      <c r="A227" s="155"/>
      <c r="B227" s="811"/>
      <c r="C227" s="923"/>
      <c r="D227" s="160"/>
      <c r="E227" s="872"/>
      <c r="F227" s="872"/>
      <c r="G227" s="873"/>
      <c r="H227" s="160"/>
      <c r="I227" s="873"/>
      <c r="J227" s="160"/>
      <c r="K227" s="167"/>
      <c r="L227" s="167"/>
      <c r="M227" s="172"/>
      <c r="N227" s="160"/>
    </row>
    <row r="228" spans="1:19" s="155" customFormat="1">
      <c r="B228" s="811"/>
      <c r="C228" s="923"/>
      <c r="D228" s="160"/>
      <c r="E228" s="872"/>
      <c r="F228" s="872"/>
      <c r="G228" s="167"/>
      <c r="H228" s="167"/>
      <c r="I228" s="873"/>
      <c r="J228" s="167"/>
      <c r="K228" s="167"/>
      <c r="L228" s="167"/>
      <c r="M228" s="167"/>
      <c r="N228" s="160"/>
      <c r="S228" s="135"/>
    </row>
    <row r="229" spans="1:19" s="135" customFormat="1">
      <c r="A229" s="155"/>
      <c r="B229" s="811"/>
      <c r="C229" s="923"/>
      <c r="D229" s="160"/>
      <c r="E229" s="872"/>
      <c r="F229" s="872"/>
      <c r="G229" s="167"/>
      <c r="H229" s="167"/>
      <c r="I229" s="873"/>
      <c r="J229" s="160"/>
      <c r="K229" s="167"/>
      <c r="L229" s="167"/>
      <c r="M229" s="167"/>
      <c r="N229" s="160"/>
    </row>
    <row r="230" spans="1:19" s="135" customFormat="1">
      <c r="A230" s="155"/>
      <c r="B230" s="811"/>
      <c r="C230" s="923"/>
      <c r="D230" s="160"/>
      <c r="E230" s="872"/>
      <c r="F230" s="872"/>
      <c r="G230" s="167"/>
      <c r="H230" s="167"/>
      <c r="I230" s="873"/>
      <c r="J230" s="160"/>
      <c r="K230" s="167"/>
      <c r="L230" s="167"/>
      <c r="M230" s="172"/>
      <c r="N230" s="160"/>
      <c r="S230" s="155"/>
    </row>
    <row r="231" spans="1:19" s="135" customFormat="1">
      <c r="A231" s="155"/>
      <c r="B231" s="811"/>
      <c r="C231" s="923"/>
      <c r="D231" s="160"/>
      <c r="E231" s="874"/>
      <c r="F231" s="872"/>
      <c r="G231" s="873"/>
      <c r="H231" s="160"/>
      <c r="I231" s="873"/>
      <c r="J231" s="172"/>
      <c r="K231" s="873"/>
      <c r="L231" s="160"/>
      <c r="M231" s="172"/>
      <c r="N231" s="160"/>
    </row>
    <row r="232" spans="1:19" s="135" customFormat="1">
      <c r="A232" s="155"/>
      <c r="B232" s="811"/>
      <c r="C232" s="923"/>
      <c r="D232" s="160"/>
      <c r="E232" s="872"/>
      <c r="F232" s="872"/>
      <c r="G232" s="873"/>
      <c r="H232" s="160"/>
      <c r="I232" s="873"/>
      <c r="J232" s="172"/>
      <c r="K232" s="167"/>
      <c r="L232" s="167"/>
      <c r="M232" s="172"/>
      <c r="N232" s="160"/>
    </row>
    <row r="233" spans="1:19" s="135" customFormat="1">
      <c r="A233" s="155"/>
      <c r="B233" s="811"/>
      <c r="C233" s="923"/>
      <c r="D233" s="160"/>
      <c r="E233" s="872"/>
      <c r="F233" s="872"/>
      <c r="G233" s="873"/>
      <c r="H233" s="160"/>
      <c r="I233" s="873"/>
      <c r="J233" s="160"/>
      <c r="K233" s="167"/>
      <c r="L233" s="167"/>
      <c r="M233" s="172"/>
      <c r="N233" s="160"/>
    </row>
    <row r="234" spans="1:19" s="135" customFormat="1">
      <c r="A234" s="155"/>
      <c r="B234" s="811"/>
      <c r="C234" s="923"/>
      <c r="D234" s="160"/>
      <c r="E234" s="872"/>
      <c r="F234" s="872"/>
      <c r="G234" s="873"/>
      <c r="H234" s="160"/>
      <c r="I234" s="873"/>
      <c r="J234" s="172"/>
      <c r="K234" s="167"/>
      <c r="L234" s="167"/>
      <c r="M234" s="172"/>
      <c r="N234" s="160"/>
    </row>
    <row r="235" spans="1:19" s="135" customFormat="1">
      <c r="A235" s="155"/>
      <c r="B235" s="811"/>
      <c r="C235" s="923"/>
      <c r="D235" s="160"/>
      <c r="E235" s="872"/>
      <c r="F235" s="872"/>
      <c r="G235" s="873"/>
      <c r="H235" s="160"/>
      <c r="I235" s="873"/>
      <c r="J235" s="160"/>
      <c r="K235" s="167"/>
      <c r="L235" s="167"/>
      <c r="M235" s="172"/>
      <c r="N235" s="160"/>
    </row>
    <row r="236" spans="1:19" s="135" customFormat="1">
      <c r="A236" s="155"/>
      <c r="B236" s="811"/>
      <c r="C236" s="923"/>
      <c r="D236" s="160"/>
      <c r="E236" s="874"/>
      <c r="F236" s="872"/>
      <c r="G236" s="873"/>
      <c r="H236" s="160"/>
      <c r="I236" s="873"/>
      <c r="J236" s="160"/>
      <c r="K236" s="167"/>
      <c r="L236" s="167"/>
      <c r="M236" s="172"/>
      <c r="N236" s="160"/>
    </row>
    <row r="237" spans="1:19" s="155" customFormat="1">
      <c r="B237" s="811"/>
      <c r="C237" s="923"/>
      <c r="D237" s="160"/>
      <c r="E237" s="872"/>
      <c r="F237" s="872"/>
      <c r="G237" s="167"/>
      <c r="H237" s="167"/>
      <c r="I237" s="873"/>
      <c r="J237" s="167"/>
      <c r="K237" s="167"/>
      <c r="L237" s="167"/>
      <c r="M237" s="167"/>
      <c r="N237" s="160"/>
      <c r="S237" s="135"/>
    </row>
    <row r="238" spans="1:19" s="135" customFormat="1">
      <c r="A238" s="155"/>
      <c r="B238" s="811"/>
      <c r="C238" s="923"/>
      <c r="D238" s="160"/>
      <c r="E238" s="872"/>
      <c r="F238" s="872"/>
      <c r="G238" s="167"/>
      <c r="H238" s="167"/>
      <c r="I238" s="873"/>
      <c r="J238" s="160"/>
      <c r="K238" s="167"/>
      <c r="L238" s="167"/>
      <c r="M238" s="167"/>
      <c r="N238" s="160"/>
    </row>
    <row r="239" spans="1:19" s="135" customFormat="1">
      <c r="A239" s="155"/>
      <c r="B239" s="811"/>
      <c r="C239" s="923"/>
      <c r="D239" s="160"/>
      <c r="E239" s="872"/>
      <c r="F239" s="872"/>
      <c r="G239" s="167"/>
      <c r="H239" s="167"/>
      <c r="I239" s="873"/>
      <c r="J239" s="160"/>
      <c r="K239" s="167"/>
      <c r="L239" s="167"/>
      <c r="M239" s="172"/>
      <c r="N239" s="160"/>
      <c r="S239" s="155"/>
    </row>
    <row r="240" spans="1:19" s="135" customFormat="1">
      <c r="A240" s="155"/>
      <c r="B240" s="811"/>
      <c r="C240" s="923"/>
      <c r="D240" s="160"/>
      <c r="E240" s="874"/>
      <c r="F240" s="872"/>
      <c r="G240" s="873"/>
      <c r="H240" s="160"/>
      <c r="I240" s="873"/>
      <c r="J240" s="172"/>
      <c r="K240" s="873"/>
      <c r="L240" s="160"/>
      <c r="M240" s="172"/>
      <c r="N240" s="160"/>
    </row>
    <row r="241" spans="1:19" s="135" customFormat="1">
      <c r="A241" s="155"/>
      <c r="B241" s="811"/>
      <c r="C241" s="923"/>
      <c r="D241" s="160"/>
      <c r="E241" s="872"/>
      <c r="F241" s="872"/>
      <c r="G241" s="873"/>
      <c r="H241" s="160"/>
      <c r="I241" s="873"/>
      <c r="J241" s="172"/>
      <c r="K241" s="167"/>
      <c r="L241" s="167"/>
      <c r="M241" s="172"/>
      <c r="N241" s="160"/>
    </row>
    <row r="242" spans="1:19" s="135" customFormat="1">
      <c r="A242" s="155"/>
      <c r="B242" s="811"/>
      <c r="C242" s="923"/>
      <c r="D242" s="160"/>
      <c r="E242" s="872"/>
      <c r="F242" s="872"/>
      <c r="G242" s="873"/>
      <c r="H242" s="160"/>
      <c r="I242" s="873"/>
      <c r="J242" s="160"/>
      <c r="K242" s="167"/>
      <c r="L242" s="167"/>
      <c r="M242" s="172"/>
      <c r="N242" s="160"/>
    </row>
    <row r="243" spans="1:19" s="135" customFormat="1">
      <c r="A243" s="155"/>
      <c r="B243" s="811"/>
      <c r="C243" s="923"/>
      <c r="D243" s="160"/>
      <c r="E243" s="872"/>
      <c r="F243" s="872"/>
      <c r="G243" s="873"/>
      <c r="H243" s="160"/>
      <c r="I243" s="873"/>
      <c r="J243" s="172"/>
      <c r="K243" s="167"/>
      <c r="L243" s="167"/>
      <c r="M243" s="172"/>
      <c r="N243" s="160"/>
    </row>
    <row r="244" spans="1:19" s="135" customFormat="1">
      <c r="A244" s="167"/>
      <c r="B244" s="810"/>
      <c r="C244" s="925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0"/>
    </row>
    <row r="245" spans="1:19" s="135" customFormat="1">
      <c r="A245" s="155"/>
      <c r="B245" s="811"/>
      <c r="C245" s="923"/>
      <c r="D245" s="160"/>
      <c r="E245" s="872"/>
      <c r="F245" s="872"/>
      <c r="G245" s="873"/>
      <c r="H245" s="160"/>
      <c r="I245" s="873"/>
      <c r="J245" s="160"/>
      <c r="K245" s="167"/>
      <c r="L245" s="167"/>
      <c r="M245" s="172"/>
      <c r="N245" s="160"/>
    </row>
    <row r="246" spans="1:19" s="135" customFormat="1">
      <c r="A246" s="155"/>
      <c r="B246" s="811"/>
      <c r="C246" s="923"/>
      <c r="D246" s="160"/>
      <c r="E246" s="874"/>
      <c r="F246" s="872"/>
      <c r="G246" s="873"/>
      <c r="H246" s="160"/>
      <c r="I246" s="873"/>
      <c r="J246" s="160"/>
      <c r="K246" s="167"/>
      <c r="L246" s="167"/>
      <c r="M246" s="172"/>
      <c r="N246" s="160"/>
    </row>
    <row r="247" spans="1:19" s="155" customFormat="1">
      <c r="B247" s="811"/>
      <c r="C247" s="923"/>
      <c r="D247" s="160"/>
      <c r="E247" s="872"/>
      <c r="F247" s="872"/>
      <c r="G247" s="167"/>
      <c r="H247" s="167"/>
      <c r="I247" s="873"/>
      <c r="J247" s="167"/>
      <c r="K247" s="167"/>
      <c r="L247" s="167"/>
      <c r="M247" s="167"/>
      <c r="N247" s="160"/>
      <c r="S247" s="135"/>
    </row>
    <row r="248" spans="1:19" s="135" customFormat="1">
      <c r="A248" s="155"/>
      <c r="B248" s="811"/>
      <c r="C248" s="923"/>
      <c r="D248" s="160"/>
      <c r="E248" s="872"/>
      <c r="F248" s="872"/>
      <c r="G248" s="167"/>
      <c r="H248" s="167"/>
      <c r="I248" s="873"/>
      <c r="J248" s="160"/>
      <c r="K248" s="167"/>
      <c r="L248" s="167"/>
      <c r="M248" s="167"/>
      <c r="N248" s="160"/>
    </row>
    <row r="249" spans="1:19" s="135" customFormat="1">
      <c r="A249" s="155"/>
      <c r="B249" s="811"/>
      <c r="C249" s="923"/>
      <c r="D249" s="160"/>
      <c r="E249" s="872"/>
      <c r="F249" s="872"/>
      <c r="G249" s="167"/>
      <c r="H249" s="167"/>
      <c r="I249" s="873"/>
      <c r="J249" s="160"/>
      <c r="K249" s="167"/>
      <c r="L249" s="167"/>
      <c r="M249" s="172"/>
      <c r="N249" s="160"/>
      <c r="S249" s="155"/>
    </row>
    <row r="250" spans="1:19" s="135" customFormat="1">
      <c r="A250" s="155"/>
      <c r="B250" s="811"/>
      <c r="C250" s="923"/>
      <c r="D250" s="160"/>
      <c r="E250" s="874"/>
      <c r="F250" s="872"/>
      <c r="G250" s="873"/>
      <c r="H250" s="160"/>
      <c r="I250" s="873"/>
      <c r="J250" s="172"/>
      <c r="K250" s="873"/>
      <c r="L250" s="160"/>
      <c r="M250" s="172"/>
      <c r="N250" s="160"/>
    </row>
    <row r="251" spans="1:19" s="135" customFormat="1">
      <c r="A251" s="155"/>
      <c r="B251" s="811"/>
      <c r="C251" s="923"/>
      <c r="D251" s="160"/>
      <c r="E251" s="872"/>
      <c r="F251" s="872"/>
      <c r="G251" s="873"/>
      <c r="H251" s="160"/>
      <c r="I251" s="873"/>
      <c r="J251" s="172"/>
      <c r="K251" s="167"/>
      <c r="L251" s="167"/>
      <c r="M251" s="172"/>
      <c r="N251" s="160"/>
    </row>
    <row r="252" spans="1:19" s="135" customFormat="1">
      <c r="A252" s="155"/>
      <c r="B252" s="811"/>
      <c r="C252" s="923"/>
      <c r="D252" s="160"/>
      <c r="E252" s="872"/>
      <c r="F252" s="872"/>
      <c r="G252" s="873"/>
      <c r="H252" s="160"/>
      <c r="I252" s="873"/>
      <c r="J252" s="160"/>
      <c r="K252" s="167"/>
      <c r="L252" s="167"/>
      <c r="M252" s="172"/>
      <c r="N252" s="160"/>
    </row>
    <row r="253" spans="1:19" s="135" customFormat="1">
      <c r="A253" s="155"/>
      <c r="B253" s="811"/>
      <c r="C253" s="923"/>
      <c r="D253" s="160"/>
      <c r="E253" s="872"/>
      <c r="F253" s="872"/>
      <c r="G253" s="873"/>
      <c r="H253" s="160"/>
      <c r="I253" s="873"/>
      <c r="J253" s="172"/>
      <c r="K253" s="167"/>
      <c r="L253" s="167"/>
      <c r="M253" s="172"/>
      <c r="N253" s="160"/>
    </row>
    <row r="254" spans="1:19" s="135" customFormat="1">
      <c r="A254" s="155"/>
      <c r="B254" s="811"/>
      <c r="C254" s="923"/>
      <c r="D254" s="160"/>
      <c r="E254" s="872"/>
      <c r="F254" s="872"/>
      <c r="G254" s="873"/>
      <c r="H254" s="160"/>
      <c r="I254" s="873"/>
      <c r="J254" s="160"/>
      <c r="K254" s="167"/>
      <c r="L254" s="167"/>
      <c r="M254" s="172"/>
      <c r="N254" s="160"/>
    </row>
    <row r="255" spans="1:19" s="135" customFormat="1">
      <c r="A255" s="155"/>
      <c r="B255" s="811"/>
      <c r="C255" s="923"/>
      <c r="D255" s="160"/>
      <c r="E255" s="874"/>
      <c r="F255" s="872"/>
      <c r="G255" s="873"/>
      <c r="H255" s="160"/>
      <c r="I255" s="873"/>
      <c r="J255" s="160"/>
      <c r="K255" s="167"/>
      <c r="L255" s="167"/>
      <c r="M255" s="172"/>
      <c r="N255" s="160"/>
    </row>
    <row r="256" spans="1:19" s="155" customFormat="1">
      <c r="B256" s="811"/>
      <c r="C256" s="923"/>
      <c r="D256" s="160"/>
      <c r="E256" s="872"/>
      <c r="F256" s="872"/>
      <c r="G256" s="167"/>
      <c r="H256" s="167"/>
      <c r="I256" s="873"/>
      <c r="J256" s="167"/>
      <c r="K256" s="167"/>
      <c r="L256" s="167"/>
      <c r="M256" s="167"/>
      <c r="N256" s="160"/>
      <c r="S256" s="135"/>
    </row>
    <row r="257" spans="1:19" s="135" customFormat="1">
      <c r="A257" s="155"/>
      <c r="B257" s="811"/>
      <c r="C257" s="923"/>
      <c r="D257" s="160"/>
      <c r="E257" s="872"/>
      <c r="F257" s="872"/>
      <c r="G257" s="167"/>
      <c r="H257" s="167"/>
      <c r="I257" s="873"/>
      <c r="J257" s="160"/>
      <c r="K257" s="167"/>
      <c r="L257" s="167"/>
      <c r="M257" s="167"/>
      <c r="N257" s="160"/>
    </row>
    <row r="258" spans="1:19" s="135" customFormat="1">
      <c r="A258" s="155"/>
      <c r="B258" s="811"/>
      <c r="C258" s="923"/>
      <c r="D258" s="160"/>
      <c r="E258" s="872"/>
      <c r="F258" s="872"/>
      <c r="G258" s="167"/>
      <c r="H258" s="167"/>
      <c r="I258" s="873"/>
      <c r="J258" s="160"/>
      <c r="K258" s="167"/>
      <c r="L258" s="167"/>
      <c r="M258" s="172"/>
      <c r="N258" s="160"/>
      <c r="S258" s="155"/>
    </row>
    <row r="259" spans="1:19" s="135" customFormat="1">
      <c r="A259" s="155"/>
      <c r="B259" s="811"/>
      <c r="C259" s="923"/>
      <c r="D259" s="160"/>
      <c r="E259" s="874"/>
      <c r="F259" s="872"/>
      <c r="G259" s="873"/>
      <c r="H259" s="160"/>
      <c r="I259" s="873"/>
      <c r="J259" s="172"/>
      <c r="K259" s="873"/>
      <c r="L259" s="160"/>
      <c r="M259" s="873"/>
      <c r="N259" s="160"/>
    </row>
    <row r="260" spans="1:19" s="135" customFormat="1">
      <c r="A260" s="155"/>
      <c r="B260" s="811"/>
      <c r="C260" s="923"/>
      <c r="D260" s="160"/>
      <c r="E260" s="872"/>
      <c r="F260" s="872"/>
      <c r="G260" s="873"/>
      <c r="H260" s="160"/>
      <c r="I260" s="873"/>
      <c r="J260" s="172"/>
      <c r="K260" s="167"/>
      <c r="L260" s="167"/>
      <c r="M260" s="172"/>
      <c r="N260" s="160"/>
    </row>
    <row r="261" spans="1:19" s="135" customFormat="1">
      <c r="A261" s="155"/>
      <c r="B261" s="811"/>
      <c r="C261" s="923"/>
      <c r="D261" s="160"/>
      <c r="E261" s="872"/>
      <c r="F261" s="872"/>
      <c r="G261" s="873"/>
      <c r="H261" s="160"/>
      <c r="I261" s="873"/>
      <c r="J261" s="160"/>
      <c r="K261" s="167"/>
      <c r="L261" s="167"/>
      <c r="M261" s="172"/>
      <c r="N261" s="160"/>
    </row>
    <row r="262" spans="1:19" s="135" customFormat="1">
      <c r="A262" s="155"/>
      <c r="B262" s="811"/>
      <c r="C262" s="923"/>
      <c r="D262" s="160"/>
      <c r="E262" s="872"/>
      <c r="F262" s="872"/>
      <c r="G262" s="873"/>
      <c r="H262" s="160"/>
      <c r="I262" s="873"/>
      <c r="J262" s="172"/>
      <c r="K262" s="167"/>
      <c r="L262" s="167"/>
      <c r="M262" s="172"/>
      <c r="N262" s="160"/>
    </row>
    <row r="263" spans="1:19" s="135" customFormat="1">
      <c r="A263" s="155"/>
      <c r="B263" s="811"/>
      <c r="C263" s="923"/>
      <c r="D263" s="160"/>
      <c r="E263" s="872"/>
      <c r="F263" s="872"/>
      <c r="G263" s="873"/>
      <c r="H263" s="160"/>
      <c r="I263" s="873"/>
      <c r="J263" s="160"/>
      <c r="K263" s="167"/>
      <c r="L263" s="167"/>
      <c r="M263" s="172"/>
      <c r="N263" s="160"/>
    </row>
    <row r="264" spans="1:19" s="135" customFormat="1">
      <c r="A264" s="155"/>
      <c r="B264" s="811"/>
      <c r="C264" s="923"/>
      <c r="D264" s="160"/>
      <c r="E264" s="874"/>
      <c r="F264" s="872"/>
      <c r="G264" s="873"/>
      <c r="H264" s="160"/>
      <c r="I264" s="873"/>
      <c r="J264" s="160"/>
      <c r="K264" s="167"/>
      <c r="L264" s="167"/>
      <c r="M264" s="172"/>
      <c r="N264" s="160"/>
    </row>
    <row r="265" spans="1:19" s="155" customFormat="1">
      <c r="B265" s="811"/>
      <c r="C265" s="923"/>
      <c r="D265" s="160"/>
      <c r="E265" s="872"/>
      <c r="F265" s="872"/>
      <c r="G265" s="167"/>
      <c r="H265" s="167"/>
      <c r="I265" s="873"/>
      <c r="J265" s="167"/>
      <c r="K265" s="167"/>
      <c r="L265" s="167"/>
      <c r="M265" s="167"/>
      <c r="N265" s="160"/>
      <c r="S265" s="135"/>
    </row>
    <row r="266" spans="1:19" s="135" customFormat="1">
      <c r="A266" s="155"/>
      <c r="B266" s="811"/>
      <c r="C266" s="923"/>
      <c r="D266" s="160"/>
      <c r="E266" s="872"/>
      <c r="F266" s="872"/>
      <c r="G266" s="167"/>
      <c r="H266" s="167"/>
      <c r="I266" s="873"/>
      <c r="J266" s="160"/>
      <c r="K266" s="167"/>
      <c r="L266" s="167"/>
      <c r="M266" s="167"/>
      <c r="N266" s="160"/>
    </row>
    <row r="267" spans="1:19" s="135" customFormat="1">
      <c r="A267" s="155"/>
      <c r="B267" s="811"/>
      <c r="C267" s="923"/>
      <c r="D267" s="160"/>
      <c r="E267" s="872"/>
      <c r="F267" s="872"/>
      <c r="G267" s="167"/>
      <c r="H267" s="167"/>
      <c r="I267" s="873"/>
      <c r="J267" s="160"/>
      <c r="K267" s="167"/>
      <c r="L267" s="167"/>
      <c r="M267" s="172"/>
      <c r="N267" s="160"/>
      <c r="S267" s="155"/>
    </row>
    <row r="268" spans="1:19" s="135" customFormat="1">
      <c r="A268" s="155"/>
      <c r="B268" s="811"/>
      <c r="C268" s="923"/>
      <c r="D268" s="160"/>
      <c r="E268" s="874"/>
      <c r="F268" s="872"/>
      <c r="G268" s="873"/>
      <c r="H268" s="160"/>
      <c r="I268" s="873"/>
      <c r="J268" s="172"/>
      <c r="K268" s="873"/>
      <c r="L268" s="160"/>
      <c r="M268" s="873"/>
      <c r="N268" s="160"/>
    </row>
    <row r="269" spans="1:19" s="135" customFormat="1">
      <c r="A269" s="155"/>
      <c r="B269" s="811"/>
      <c r="C269" s="923"/>
      <c r="D269" s="160"/>
      <c r="E269" s="872"/>
      <c r="F269" s="872"/>
      <c r="G269" s="873"/>
      <c r="H269" s="160"/>
      <c r="I269" s="873"/>
      <c r="J269" s="172"/>
      <c r="K269" s="167"/>
      <c r="L269" s="167"/>
      <c r="M269" s="172"/>
      <c r="N269" s="160"/>
    </row>
    <row r="270" spans="1:19" s="135" customFormat="1">
      <c r="A270" s="155"/>
      <c r="B270" s="811"/>
      <c r="C270" s="923"/>
      <c r="D270" s="160"/>
      <c r="E270" s="872"/>
      <c r="F270" s="872"/>
      <c r="G270" s="873"/>
      <c r="H270" s="160"/>
      <c r="I270" s="873"/>
      <c r="J270" s="160"/>
      <c r="K270" s="167"/>
      <c r="L270" s="167"/>
      <c r="M270" s="172"/>
      <c r="N270" s="160"/>
    </row>
    <row r="271" spans="1:19" s="135" customFormat="1">
      <c r="A271" s="155"/>
      <c r="B271" s="811"/>
      <c r="C271" s="923"/>
      <c r="D271" s="160"/>
      <c r="E271" s="872"/>
      <c r="F271" s="872"/>
      <c r="G271" s="873"/>
      <c r="H271" s="160"/>
      <c r="I271" s="873"/>
      <c r="J271" s="172"/>
      <c r="K271" s="167"/>
      <c r="L271" s="167"/>
      <c r="M271" s="172"/>
      <c r="N271" s="160"/>
    </row>
    <row r="272" spans="1:19" s="135" customFormat="1">
      <c r="A272" s="155"/>
      <c r="B272" s="811"/>
      <c r="C272" s="923"/>
      <c r="D272" s="160"/>
      <c r="E272" s="872"/>
      <c r="F272" s="872"/>
      <c r="G272" s="873"/>
      <c r="H272" s="160"/>
      <c r="I272" s="873"/>
      <c r="J272" s="160"/>
      <c r="K272" s="167"/>
      <c r="L272" s="167"/>
      <c r="M272" s="172"/>
      <c r="N272" s="160"/>
    </row>
    <row r="273" spans="1:19" s="135" customFormat="1">
      <c r="A273" s="155"/>
      <c r="B273" s="811"/>
      <c r="C273" s="923"/>
      <c r="D273" s="160"/>
      <c r="E273" s="874"/>
      <c r="F273" s="872"/>
      <c r="G273" s="873"/>
      <c r="H273" s="160"/>
      <c r="I273" s="873"/>
      <c r="J273" s="160"/>
      <c r="K273" s="167"/>
      <c r="L273" s="167"/>
      <c r="M273" s="172"/>
      <c r="N273" s="160"/>
    </row>
    <row r="274" spans="1:19" s="155" customFormat="1">
      <c r="B274" s="811"/>
      <c r="C274" s="923"/>
      <c r="D274" s="160"/>
      <c r="E274" s="872"/>
      <c r="F274" s="872"/>
      <c r="G274" s="167"/>
      <c r="H274" s="167"/>
      <c r="I274" s="873"/>
      <c r="J274" s="167"/>
      <c r="K274" s="167"/>
      <c r="L274" s="167"/>
      <c r="M274" s="167"/>
      <c r="N274" s="160"/>
      <c r="S274" s="135"/>
    </row>
    <row r="275" spans="1:19" s="155" customFormat="1">
      <c r="B275" s="811"/>
      <c r="C275" s="924"/>
      <c r="D275" s="160"/>
      <c r="E275" s="872"/>
      <c r="F275" s="872"/>
      <c r="G275" s="167"/>
      <c r="H275" s="160"/>
      <c r="I275" s="873"/>
      <c r="J275" s="160"/>
      <c r="K275" s="167"/>
      <c r="L275" s="160"/>
      <c r="M275" s="172"/>
      <c r="N275" s="160"/>
      <c r="S275" s="135"/>
    </row>
    <row r="276" spans="1:19" s="155" customFormat="1" ht="15.75">
      <c r="B276" s="811"/>
      <c r="C276" s="923"/>
      <c r="D276" s="160"/>
      <c r="E276" s="872"/>
      <c r="F276" s="872"/>
      <c r="G276" s="167"/>
      <c r="H276" s="167"/>
      <c r="I276" s="873"/>
      <c r="J276" s="167"/>
      <c r="K276" s="167"/>
      <c r="L276" s="167"/>
      <c r="M276" s="167"/>
      <c r="N276" s="160"/>
    </row>
    <row r="277" spans="1:19" s="155" customFormat="1" ht="15.75">
      <c r="B277" s="811"/>
      <c r="C277" s="924"/>
      <c r="D277" s="160"/>
      <c r="E277" s="872"/>
      <c r="F277" s="872"/>
      <c r="G277" s="167"/>
      <c r="H277" s="160"/>
      <c r="I277" s="873"/>
      <c r="J277" s="160"/>
      <c r="K277" s="167"/>
      <c r="L277" s="160"/>
      <c r="M277" s="172"/>
      <c r="N277" s="160"/>
    </row>
    <row r="278" spans="1:19" s="155" customFormat="1" ht="15.75">
      <c r="B278" s="811"/>
      <c r="C278" s="923"/>
      <c r="D278" s="160"/>
      <c r="E278" s="872"/>
      <c r="F278" s="872"/>
      <c r="G278" s="167"/>
      <c r="H278" s="167"/>
      <c r="I278" s="873"/>
      <c r="J278" s="167"/>
      <c r="K278" s="167"/>
      <c r="L278" s="167"/>
      <c r="M278" s="167"/>
      <c r="N278" s="160"/>
    </row>
    <row r="279" spans="1:19" s="155" customFormat="1" ht="15.75">
      <c r="B279" s="811"/>
      <c r="C279" s="924"/>
      <c r="D279" s="160"/>
      <c r="E279" s="872"/>
      <c r="F279" s="872"/>
      <c r="G279" s="167"/>
      <c r="H279" s="160"/>
      <c r="I279" s="873"/>
      <c r="J279" s="160"/>
      <c r="K279" s="167"/>
      <c r="L279" s="160"/>
      <c r="M279" s="172"/>
      <c r="N279" s="160"/>
    </row>
    <row r="280" spans="1:19" s="135" customFormat="1">
      <c r="A280" s="167"/>
      <c r="B280" s="810"/>
      <c r="C280" s="925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0"/>
      <c r="S280" s="155"/>
    </row>
    <row r="281" spans="1:19" s="155" customFormat="1" ht="15.75">
      <c r="B281" s="811"/>
      <c r="C281" s="924"/>
      <c r="D281" s="160"/>
      <c r="E281" s="872"/>
      <c r="F281" s="872"/>
      <c r="G281" s="167"/>
      <c r="H281" s="160"/>
      <c r="I281" s="873"/>
      <c r="J281" s="160"/>
      <c r="K281" s="167"/>
      <c r="L281" s="160"/>
      <c r="M281" s="172"/>
      <c r="N281" s="160"/>
    </row>
    <row r="282" spans="1:19" s="155" customFormat="1">
      <c r="B282" s="811"/>
      <c r="C282" s="923"/>
      <c r="D282" s="160"/>
      <c r="E282" s="872"/>
      <c r="F282" s="872"/>
      <c r="G282" s="167"/>
      <c r="H282" s="167"/>
      <c r="I282" s="873"/>
      <c r="J282" s="167"/>
      <c r="K282" s="167"/>
      <c r="L282" s="167"/>
      <c r="M282" s="167"/>
      <c r="N282" s="160"/>
      <c r="S282" s="135"/>
    </row>
    <row r="283" spans="1:19" s="155" customFormat="1" ht="15.75">
      <c r="B283" s="811"/>
      <c r="C283" s="924"/>
      <c r="D283" s="160"/>
      <c r="E283" s="872"/>
      <c r="F283" s="872"/>
      <c r="G283" s="167"/>
      <c r="H283" s="160"/>
      <c r="I283" s="873"/>
      <c r="J283" s="160"/>
      <c r="K283" s="167"/>
      <c r="L283" s="160"/>
      <c r="M283" s="172"/>
      <c r="N283" s="160"/>
    </row>
    <row r="284" spans="1:19" s="155" customFormat="1" ht="15.75">
      <c r="B284" s="811"/>
      <c r="C284" s="923"/>
      <c r="D284" s="160"/>
      <c r="E284" s="872"/>
      <c r="F284" s="872"/>
      <c r="G284" s="167"/>
      <c r="H284" s="167"/>
      <c r="I284" s="873"/>
      <c r="J284" s="167"/>
      <c r="K284" s="167"/>
      <c r="L284" s="167"/>
      <c r="M284" s="167"/>
      <c r="N284" s="160"/>
    </row>
    <row r="285" spans="1:19" s="155" customFormat="1" ht="15.75">
      <c r="B285" s="811"/>
      <c r="C285" s="924"/>
      <c r="D285" s="160"/>
      <c r="E285" s="872"/>
      <c r="F285" s="872"/>
      <c r="G285" s="167"/>
      <c r="H285" s="160"/>
      <c r="I285" s="873"/>
      <c r="J285" s="160"/>
      <c r="K285" s="167"/>
      <c r="L285" s="160"/>
      <c r="M285" s="172"/>
      <c r="N285" s="160"/>
    </row>
    <row r="286" spans="1:19" s="155" customFormat="1" ht="15.75">
      <c r="B286" s="811"/>
      <c r="C286" s="923"/>
      <c r="D286" s="160"/>
      <c r="E286" s="872"/>
      <c r="F286" s="872"/>
      <c r="G286" s="167"/>
      <c r="H286" s="167"/>
      <c r="I286" s="873"/>
      <c r="J286" s="167"/>
      <c r="K286" s="167"/>
      <c r="L286" s="167"/>
      <c r="M286" s="167"/>
      <c r="N286" s="160"/>
    </row>
    <row r="287" spans="1:19" s="155" customFormat="1" ht="15.75">
      <c r="B287" s="811"/>
      <c r="C287" s="924"/>
      <c r="D287" s="160"/>
      <c r="E287" s="872"/>
      <c r="F287" s="872"/>
      <c r="G287" s="167"/>
      <c r="H287" s="160"/>
      <c r="I287" s="873"/>
      <c r="J287" s="160"/>
      <c r="K287" s="167"/>
      <c r="L287" s="160"/>
      <c r="M287" s="172"/>
      <c r="N287" s="160"/>
    </row>
    <row r="288" spans="1:19" s="155" customFormat="1" ht="15.75">
      <c r="B288" s="811"/>
      <c r="C288" s="923"/>
      <c r="D288" s="160"/>
      <c r="E288" s="872"/>
      <c r="F288" s="872"/>
      <c r="G288" s="167"/>
      <c r="H288" s="167"/>
      <c r="I288" s="873"/>
      <c r="J288" s="167"/>
      <c r="K288" s="167"/>
      <c r="L288" s="167"/>
      <c r="M288" s="167"/>
      <c r="N288" s="160"/>
    </row>
    <row r="289" spans="1:19" s="155" customFormat="1" ht="15.75">
      <c r="B289" s="811"/>
      <c r="C289" s="924"/>
      <c r="D289" s="160"/>
      <c r="E289" s="872"/>
      <c r="F289" s="872"/>
      <c r="G289" s="167"/>
      <c r="H289" s="160"/>
      <c r="I289" s="873"/>
      <c r="J289" s="160"/>
      <c r="K289" s="167"/>
      <c r="L289" s="160"/>
      <c r="M289" s="172"/>
      <c r="N289" s="160"/>
    </row>
    <row r="290" spans="1:19" s="155" customFormat="1" ht="15.75">
      <c r="B290" s="811"/>
      <c r="C290" s="923"/>
      <c r="D290" s="160"/>
      <c r="E290" s="872"/>
      <c r="F290" s="872"/>
      <c r="G290" s="167"/>
      <c r="H290" s="167"/>
      <c r="I290" s="873"/>
      <c r="J290" s="167"/>
      <c r="K290" s="167"/>
      <c r="L290" s="167"/>
      <c r="M290" s="167"/>
      <c r="N290" s="160"/>
    </row>
    <row r="291" spans="1:19" s="155" customFormat="1" ht="15.75">
      <c r="B291" s="811"/>
      <c r="C291" s="924"/>
      <c r="D291" s="160"/>
      <c r="E291" s="872"/>
      <c r="F291" s="872"/>
      <c r="G291" s="167"/>
      <c r="H291" s="160"/>
      <c r="I291" s="873"/>
      <c r="J291" s="160"/>
      <c r="K291" s="167"/>
      <c r="L291" s="160"/>
      <c r="M291" s="172"/>
      <c r="N291" s="160"/>
    </row>
    <row r="292" spans="1:19" s="155" customFormat="1" ht="15.75">
      <c r="B292" s="811"/>
      <c r="C292" s="923"/>
      <c r="D292" s="160"/>
      <c r="E292" s="872"/>
      <c r="F292" s="872"/>
      <c r="G292" s="167"/>
      <c r="H292" s="167"/>
      <c r="I292" s="873"/>
      <c r="J292" s="167"/>
      <c r="K292" s="167"/>
      <c r="L292" s="167"/>
      <c r="M292" s="167"/>
      <c r="N292" s="160"/>
    </row>
    <row r="293" spans="1:19" s="155" customFormat="1" ht="15.75">
      <c r="B293" s="811"/>
      <c r="C293" s="924"/>
      <c r="D293" s="160"/>
      <c r="E293" s="872"/>
      <c r="F293" s="872"/>
      <c r="G293" s="167"/>
      <c r="H293" s="160"/>
      <c r="I293" s="873"/>
      <c r="J293" s="160"/>
      <c r="K293" s="167"/>
      <c r="L293" s="160"/>
      <c r="M293" s="172"/>
      <c r="N293" s="160"/>
    </row>
    <row r="294" spans="1:19" s="155" customFormat="1" ht="15.75">
      <c r="B294" s="811"/>
      <c r="C294" s="923"/>
      <c r="D294" s="160"/>
      <c r="E294" s="872"/>
      <c r="F294" s="872"/>
      <c r="G294" s="167"/>
      <c r="H294" s="167"/>
      <c r="I294" s="873"/>
      <c r="J294" s="167"/>
      <c r="K294" s="167"/>
      <c r="L294" s="167"/>
      <c r="M294" s="167"/>
      <c r="N294" s="160"/>
    </row>
    <row r="295" spans="1:19" s="155" customFormat="1" ht="15.75">
      <c r="B295" s="811"/>
      <c r="C295" s="924"/>
      <c r="D295" s="160"/>
      <c r="E295" s="872"/>
      <c r="F295" s="872"/>
      <c r="G295" s="167"/>
      <c r="H295" s="160"/>
      <c r="I295" s="873"/>
      <c r="J295" s="160"/>
      <c r="K295" s="167"/>
      <c r="L295" s="160"/>
      <c r="M295" s="172"/>
      <c r="N295" s="160"/>
    </row>
    <row r="296" spans="1:19" s="155" customFormat="1" ht="15.75">
      <c r="B296" s="811"/>
      <c r="C296" s="923"/>
      <c r="D296" s="160"/>
      <c r="E296" s="872"/>
      <c r="F296" s="872"/>
      <c r="G296" s="167"/>
      <c r="H296" s="167"/>
      <c r="I296" s="873"/>
      <c r="J296" s="167"/>
      <c r="K296" s="167"/>
      <c r="L296" s="167"/>
      <c r="M296" s="167"/>
      <c r="N296" s="160"/>
    </row>
    <row r="297" spans="1:19" s="135" customFormat="1">
      <c r="A297" s="155"/>
      <c r="B297" s="811"/>
      <c r="C297" s="924"/>
      <c r="D297" s="160"/>
      <c r="E297" s="160"/>
      <c r="F297" s="160"/>
      <c r="G297" s="167"/>
      <c r="H297" s="167"/>
      <c r="I297" s="873"/>
      <c r="J297" s="160"/>
      <c r="K297" s="167"/>
      <c r="L297" s="167"/>
      <c r="M297" s="167"/>
      <c r="N297" s="160"/>
      <c r="S297" s="155"/>
    </row>
    <row r="298" spans="1:19" s="135" customFormat="1">
      <c r="A298" s="155"/>
      <c r="B298" s="811"/>
      <c r="C298" s="923"/>
      <c r="D298" s="160"/>
      <c r="E298" s="872"/>
      <c r="F298" s="872"/>
      <c r="G298" s="167"/>
      <c r="H298" s="167"/>
      <c r="I298" s="873"/>
      <c r="J298" s="160"/>
      <c r="K298" s="167"/>
      <c r="L298" s="167"/>
      <c r="M298" s="172"/>
      <c r="N298" s="160"/>
      <c r="S298" s="155"/>
    </row>
    <row r="299" spans="1:19" s="135" customFormat="1">
      <c r="A299" s="155"/>
      <c r="B299" s="811"/>
      <c r="C299" s="923"/>
      <c r="D299" s="160"/>
      <c r="E299" s="872"/>
      <c r="F299" s="872"/>
      <c r="G299" s="873"/>
      <c r="H299" s="160"/>
      <c r="I299" s="873"/>
      <c r="J299" s="172"/>
      <c r="K299" s="873"/>
      <c r="L299" s="160"/>
      <c r="M299" s="873"/>
      <c r="N299" s="160"/>
    </row>
    <row r="300" spans="1:19" s="135" customFormat="1">
      <c r="A300" s="155"/>
      <c r="B300" s="811"/>
      <c r="C300" s="923"/>
      <c r="D300" s="160"/>
      <c r="E300" s="873"/>
      <c r="F300" s="872"/>
      <c r="G300" s="873"/>
      <c r="H300" s="160"/>
      <c r="I300" s="873"/>
      <c r="J300" s="172"/>
      <c r="K300" s="167"/>
      <c r="L300" s="167"/>
      <c r="M300" s="172"/>
      <c r="N300" s="160"/>
    </row>
    <row r="301" spans="1:19" s="135" customFormat="1">
      <c r="A301" s="155"/>
      <c r="B301" s="811"/>
      <c r="C301" s="923"/>
      <c r="D301" s="160"/>
      <c r="E301" s="872"/>
      <c r="F301" s="872"/>
      <c r="G301" s="873"/>
      <c r="H301" s="160"/>
      <c r="I301" s="873"/>
      <c r="J301" s="160"/>
      <c r="K301" s="167"/>
      <c r="L301" s="167"/>
      <c r="M301" s="172"/>
      <c r="N301" s="160"/>
    </row>
    <row r="302" spans="1:19" s="135" customFormat="1">
      <c r="A302" s="155"/>
      <c r="B302" s="811"/>
      <c r="C302" s="923"/>
      <c r="D302" s="160"/>
      <c r="E302" s="872"/>
      <c r="F302" s="872"/>
      <c r="G302" s="873"/>
      <c r="H302" s="160"/>
      <c r="I302" s="873"/>
      <c r="J302" s="172"/>
      <c r="K302" s="167"/>
      <c r="L302" s="167"/>
      <c r="M302" s="172"/>
      <c r="N302" s="160"/>
    </row>
    <row r="303" spans="1:19" s="155" customFormat="1">
      <c r="B303" s="811"/>
      <c r="C303" s="923"/>
      <c r="D303" s="160"/>
      <c r="E303" s="872"/>
      <c r="F303" s="872"/>
      <c r="G303" s="167"/>
      <c r="H303" s="167"/>
      <c r="I303" s="873"/>
      <c r="J303" s="167"/>
      <c r="K303" s="167"/>
      <c r="L303" s="167"/>
      <c r="M303" s="167"/>
      <c r="N303" s="160"/>
      <c r="S303" s="135"/>
    </row>
    <row r="304" spans="1:19" s="135" customFormat="1">
      <c r="A304" s="155"/>
      <c r="B304" s="811"/>
      <c r="C304" s="924"/>
      <c r="D304" s="160"/>
      <c r="E304" s="160"/>
      <c r="F304" s="160"/>
      <c r="G304" s="167"/>
      <c r="H304" s="167"/>
      <c r="I304" s="873"/>
      <c r="J304" s="160"/>
      <c r="K304" s="167"/>
      <c r="L304" s="167"/>
      <c r="M304" s="167"/>
      <c r="N304" s="160"/>
    </row>
    <row r="305" spans="1:19" s="135" customFormat="1">
      <c r="A305" s="155"/>
      <c r="B305" s="811"/>
      <c r="C305" s="923"/>
      <c r="D305" s="160"/>
      <c r="E305" s="872"/>
      <c r="F305" s="872"/>
      <c r="G305" s="167"/>
      <c r="H305" s="167"/>
      <c r="I305" s="873"/>
      <c r="J305" s="160"/>
      <c r="K305" s="167"/>
      <c r="L305" s="167"/>
      <c r="M305" s="172"/>
      <c r="N305" s="160"/>
      <c r="S305" s="155"/>
    </row>
    <row r="306" spans="1:19" s="135" customFormat="1">
      <c r="A306" s="155"/>
      <c r="B306" s="811"/>
      <c r="C306" s="923"/>
      <c r="D306" s="160"/>
      <c r="E306" s="874"/>
      <c r="F306" s="872"/>
      <c r="G306" s="873"/>
      <c r="H306" s="160"/>
      <c r="I306" s="873"/>
      <c r="J306" s="172"/>
      <c r="K306" s="873"/>
      <c r="L306" s="160"/>
      <c r="M306" s="873"/>
      <c r="N306" s="160"/>
    </row>
    <row r="307" spans="1:19" s="135" customFormat="1">
      <c r="A307" s="155"/>
      <c r="B307" s="811"/>
      <c r="C307" s="923"/>
      <c r="D307" s="160"/>
      <c r="E307" s="873"/>
      <c r="F307" s="872"/>
      <c r="G307" s="873"/>
      <c r="H307" s="160"/>
      <c r="I307" s="873"/>
      <c r="J307" s="172"/>
      <c r="K307" s="167"/>
      <c r="L307" s="167"/>
      <c r="M307" s="172"/>
      <c r="N307" s="160"/>
    </row>
    <row r="308" spans="1:19" s="135" customFormat="1">
      <c r="A308" s="155"/>
      <c r="B308" s="811"/>
      <c r="C308" s="923"/>
      <c r="D308" s="160"/>
      <c r="E308" s="874"/>
      <c r="F308" s="872"/>
      <c r="G308" s="873"/>
      <c r="H308" s="160"/>
      <c r="I308" s="873"/>
      <c r="J308" s="172"/>
      <c r="K308" s="167"/>
      <c r="L308" s="167"/>
      <c r="M308" s="172"/>
      <c r="N308" s="160"/>
    </row>
    <row r="309" spans="1:19" s="155" customFormat="1">
      <c r="B309" s="811"/>
      <c r="C309" s="923"/>
      <c r="D309" s="160"/>
      <c r="E309" s="872"/>
      <c r="F309" s="872"/>
      <c r="G309" s="167"/>
      <c r="H309" s="167"/>
      <c r="I309" s="873"/>
      <c r="J309" s="167"/>
      <c r="K309" s="167"/>
      <c r="L309" s="167"/>
      <c r="M309" s="167"/>
      <c r="N309" s="160"/>
      <c r="S309" s="135"/>
    </row>
    <row r="310" spans="1:19" s="135" customFormat="1">
      <c r="A310" s="167"/>
      <c r="B310" s="810"/>
      <c r="C310" s="925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0"/>
    </row>
    <row r="311" spans="1:19" s="135" customFormat="1">
      <c r="A311" s="155"/>
      <c r="B311" s="811"/>
      <c r="C311" s="924"/>
      <c r="D311" s="160"/>
      <c r="E311" s="160"/>
      <c r="F311" s="160"/>
      <c r="G311" s="167"/>
      <c r="H311" s="167"/>
      <c r="I311" s="873"/>
      <c r="J311" s="160"/>
      <c r="K311" s="167"/>
      <c r="L311" s="167"/>
      <c r="M311" s="167"/>
      <c r="N311" s="160"/>
      <c r="S311" s="155"/>
    </row>
    <row r="312" spans="1:19" s="135" customFormat="1">
      <c r="A312" s="155"/>
      <c r="B312" s="811"/>
      <c r="C312" s="923"/>
      <c r="D312" s="160"/>
      <c r="E312" s="872"/>
      <c r="F312" s="872"/>
      <c r="G312" s="167"/>
      <c r="H312" s="167"/>
      <c r="I312" s="873"/>
      <c r="J312" s="160"/>
      <c r="K312" s="167"/>
      <c r="L312" s="167"/>
      <c r="M312" s="172"/>
      <c r="N312" s="160"/>
    </row>
    <row r="313" spans="1:19" s="135" customFormat="1">
      <c r="A313" s="155"/>
      <c r="B313" s="811"/>
      <c r="C313" s="923"/>
      <c r="D313" s="160"/>
      <c r="E313" s="874"/>
      <c r="F313" s="872"/>
      <c r="G313" s="873"/>
      <c r="H313" s="160"/>
      <c r="I313" s="873"/>
      <c r="J313" s="172"/>
      <c r="K313" s="873"/>
      <c r="L313" s="160"/>
      <c r="M313" s="873"/>
      <c r="N313" s="160"/>
    </row>
    <row r="314" spans="1:19" s="135" customFormat="1">
      <c r="A314" s="155"/>
      <c r="B314" s="811"/>
      <c r="C314" s="923"/>
      <c r="D314" s="160"/>
      <c r="E314" s="873"/>
      <c r="F314" s="872"/>
      <c r="G314" s="873"/>
      <c r="H314" s="160"/>
      <c r="I314" s="873"/>
      <c r="J314" s="172"/>
      <c r="K314" s="167"/>
      <c r="L314" s="167"/>
      <c r="M314" s="172"/>
      <c r="N314" s="160"/>
    </row>
    <row r="315" spans="1:19" s="135" customFormat="1">
      <c r="A315" s="155"/>
      <c r="B315" s="811"/>
      <c r="C315" s="923"/>
      <c r="D315" s="160"/>
      <c r="E315" s="874"/>
      <c r="F315" s="872"/>
      <c r="G315" s="873"/>
      <c r="H315" s="160"/>
      <c r="I315" s="873"/>
      <c r="J315" s="172"/>
      <c r="K315" s="167"/>
      <c r="L315" s="167"/>
      <c r="M315" s="172"/>
      <c r="N315" s="160"/>
    </row>
    <row r="316" spans="1:19" s="155" customFormat="1">
      <c r="B316" s="811"/>
      <c r="C316" s="923"/>
      <c r="D316" s="160"/>
      <c r="E316" s="872"/>
      <c r="F316" s="872"/>
      <c r="G316" s="167"/>
      <c r="H316" s="167"/>
      <c r="I316" s="873"/>
      <c r="J316" s="167"/>
      <c r="K316" s="167"/>
      <c r="L316" s="167"/>
      <c r="M316" s="167"/>
      <c r="N316" s="160"/>
      <c r="S316" s="135"/>
    </row>
    <row r="317" spans="1:19" s="135" customFormat="1">
      <c r="A317" s="155"/>
      <c r="B317" s="811"/>
      <c r="C317" s="924"/>
      <c r="D317" s="160"/>
      <c r="E317" s="160"/>
      <c r="F317" s="160"/>
      <c r="G317" s="167"/>
      <c r="H317" s="167"/>
      <c r="I317" s="873"/>
      <c r="J317" s="160"/>
      <c r="K317" s="167"/>
      <c r="L317" s="167"/>
      <c r="M317" s="167"/>
      <c r="N317" s="160"/>
    </row>
    <row r="318" spans="1:19" s="135" customFormat="1">
      <c r="A318" s="155"/>
      <c r="B318" s="811"/>
      <c r="C318" s="923"/>
      <c r="D318" s="160"/>
      <c r="E318" s="872"/>
      <c r="F318" s="872"/>
      <c r="G318" s="167"/>
      <c r="H318" s="167"/>
      <c r="I318" s="873"/>
      <c r="J318" s="160"/>
      <c r="K318" s="167"/>
      <c r="L318" s="167"/>
      <c r="M318" s="172"/>
      <c r="N318" s="160"/>
      <c r="S318" s="155"/>
    </row>
    <row r="319" spans="1:19" s="135" customFormat="1">
      <c r="A319" s="155"/>
      <c r="B319" s="811"/>
      <c r="C319" s="923"/>
      <c r="D319" s="160"/>
      <c r="E319" s="874"/>
      <c r="F319" s="872"/>
      <c r="G319" s="873"/>
      <c r="H319" s="160"/>
      <c r="I319" s="873"/>
      <c r="J319" s="172"/>
      <c r="K319" s="873"/>
      <c r="L319" s="160"/>
      <c r="M319" s="873"/>
      <c r="N319" s="160"/>
    </row>
    <row r="320" spans="1:19" s="135" customFormat="1">
      <c r="A320" s="155"/>
      <c r="B320" s="811"/>
      <c r="C320" s="923"/>
      <c r="D320" s="160"/>
      <c r="E320" s="873"/>
      <c r="F320" s="872"/>
      <c r="G320" s="873"/>
      <c r="H320" s="160"/>
      <c r="I320" s="873"/>
      <c r="J320" s="172"/>
      <c r="K320" s="167"/>
      <c r="L320" s="167"/>
      <c r="M320" s="172"/>
      <c r="N320" s="160"/>
    </row>
    <row r="321" spans="1:19" s="135" customFormat="1">
      <c r="A321" s="155"/>
      <c r="B321" s="811"/>
      <c r="C321" s="923"/>
      <c r="D321" s="160"/>
      <c r="E321" s="874"/>
      <c r="F321" s="872"/>
      <c r="G321" s="873"/>
      <c r="H321" s="160"/>
      <c r="I321" s="873"/>
      <c r="J321" s="172"/>
      <c r="K321" s="167"/>
      <c r="L321" s="167"/>
      <c r="M321" s="172"/>
      <c r="N321" s="160"/>
    </row>
    <row r="322" spans="1:19" s="155" customFormat="1">
      <c r="B322" s="811"/>
      <c r="C322" s="923"/>
      <c r="D322" s="160"/>
      <c r="E322" s="872"/>
      <c r="F322" s="872"/>
      <c r="G322" s="167"/>
      <c r="H322" s="167"/>
      <c r="I322" s="873"/>
      <c r="J322" s="167"/>
      <c r="K322" s="167"/>
      <c r="L322" s="167"/>
      <c r="M322" s="167"/>
      <c r="N322" s="160"/>
      <c r="S322" s="135"/>
    </row>
    <row r="323" spans="1:19" s="135" customFormat="1">
      <c r="A323" s="155"/>
      <c r="B323" s="811"/>
      <c r="C323" s="924"/>
      <c r="D323" s="160"/>
      <c r="E323" s="160"/>
      <c r="F323" s="160"/>
      <c r="G323" s="167"/>
      <c r="H323" s="167"/>
      <c r="I323" s="873"/>
      <c r="J323" s="160"/>
      <c r="K323" s="167"/>
      <c r="L323" s="167"/>
      <c r="M323" s="167"/>
      <c r="N323" s="160"/>
    </row>
    <row r="324" spans="1:19" s="135" customFormat="1">
      <c r="A324" s="155"/>
      <c r="B324" s="811"/>
      <c r="C324" s="923"/>
      <c r="D324" s="160"/>
      <c r="E324" s="872"/>
      <c r="F324" s="872"/>
      <c r="G324" s="167"/>
      <c r="H324" s="167"/>
      <c r="I324" s="873"/>
      <c r="J324" s="160"/>
      <c r="K324" s="167"/>
      <c r="L324" s="167"/>
      <c r="M324" s="172"/>
      <c r="N324" s="160"/>
      <c r="S324" s="155"/>
    </row>
    <row r="325" spans="1:19" s="135" customFormat="1">
      <c r="A325" s="155"/>
      <c r="B325" s="811"/>
      <c r="C325" s="923"/>
      <c r="D325" s="160"/>
      <c r="E325" s="874"/>
      <c r="F325" s="872"/>
      <c r="G325" s="873"/>
      <c r="H325" s="160"/>
      <c r="I325" s="873"/>
      <c r="J325" s="172"/>
      <c r="K325" s="873"/>
      <c r="L325" s="160"/>
      <c r="M325" s="873"/>
      <c r="N325" s="160"/>
    </row>
    <row r="326" spans="1:19" s="135" customFormat="1">
      <c r="A326" s="155"/>
      <c r="B326" s="811"/>
      <c r="C326" s="923"/>
      <c r="D326" s="160"/>
      <c r="E326" s="873"/>
      <c r="F326" s="872"/>
      <c r="G326" s="873"/>
      <c r="H326" s="160"/>
      <c r="I326" s="873"/>
      <c r="J326" s="172"/>
      <c r="K326" s="167"/>
      <c r="L326" s="167"/>
      <c r="M326" s="172"/>
      <c r="N326" s="160"/>
    </row>
    <row r="327" spans="1:19" s="135" customFormat="1">
      <c r="A327" s="155"/>
      <c r="B327" s="811"/>
      <c r="C327" s="923"/>
      <c r="D327" s="160"/>
      <c r="E327" s="874"/>
      <c r="F327" s="872"/>
      <c r="G327" s="873"/>
      <c r="H327" s="160"/>
      <c r="I327" s="873"/>
      <c r="J327" s="172"/>
      <c r="K327" s="167"/>
      <c r="L327" s="167"/>
      <c r="M327" s="172"/>
      <c r="N327" s="160"/>
    </row>
    <row r="328" spans="1:19" s="155" customFormat="1">
      <c r="B328" s="811"/>
      <c r="C328" s="923"/>
      <c r="D328" s="160"/>
      <c r="E328" s="872"/>
      <c r="F328" s="872"/>
      <c r="G328" s="167"/>
      <c r="H328" s="167"/>
      <c r="I328" s="873"/>
      <c r="J328" s="167"/>
      <c r="K328" s="167"/>
      <c r="L328" s="167"/>
      <c r="M328" s="167"/>
      <c r="N328" s="160"/>
      <c r="S328" s="135"/>
    </row>
    <row r="329" spans="1:19" s="135" customFormat="1">
      <c r="A329" s="155"/>
      <c r="B329" s="811"/>
      <c r="C329" s="924"/>
      <c r="D329" s="160"/>
      <c r="E329" s="160"/>
      <c r="F329" s="160"/>
      <c r="G329" s="167"/>
      <c r="H329" s="167"/>
      <c r="I329" s="873"/>
      <c r="J329" s="160"/>
      <c r="K329" s="167"/>
      <c r="L329" s="167"/>
      <c r="M329" s="167"/>
      <c r="N329" s="160"/>
    </row>
    <row r="330" spans="1:19" s="135" customFormat="1">
      <c r="A330" s="155"/>
      <c r="B330" s="811"/>
      <c r="C330" s="923"/>
      <c r="D330" s="160"/>
      <c r="E330" s="872"/>
      <c r="F330" s="872"/>
      <c r="G330" s="167"/>
      <c r="H330" s="167"/>
      <c r="I330" s="873"/>
      <c r="J330" s="160"/>
      <c r="K330" s="167"/>
      <c r="L330" s="167"/>
      <c r="M330" s="172"/>
      <c r="N330" s="160"/>
      <c r="S330" s="155"/>
    </row>
    <row r="331" spans="1:19" s="135" customFormat="1">
      <c r="A331" s="155"/>
      <c r="B331" s="811"/>
      <c r="C331" s="923"/>
      <c r="D331" s="160"/>
      <c r="E331" s="874"/>
      <c r="F331" s="872"/>
      <c r="G331" s="873"/>
      <c r="H331" s="160"/>
      <c r="I331" s="873"/>
      <c r="J331" s="172"/>
      <c r="K331" s="873"/>
      <c r="L331" s="160"/>
      <c r="M331" s="873"/>
      <c r="N331" s="160"/>
    </row>
    <row r="332" spans="1:19" s="135" customFormat="1">
      <c r="A332" s="155"/>
      <c r="B332" s="811"/>
      <c r="C332" s="923"/>
      <c r="D332" s="160"/>
      <c r="E332" s="873"/>
      <c r="F332" s="872"/>
      <c r="G332" s="873"/>
      <c r="H332" s="160"/>
      <c r="I332" s="873"/>
      <c r="J332" s="172"/>
      <c r="K332" s="167"/>
      <c r="L332" s="167"/>
      <c r="M332" s="172"/>
      <c r="N332" s="160"/>
    </row>
    <row r="333" spans="1:19" s="135" customFormat="1">
      <c r="A333" s="155"/>
      <c r="B333" s="811"/>
      <c r="C333" s="923"/>
      <c r="D333" s="160"/>
      <c r="E333" s="874"/>
      <c r="F333" s="872"/>
      <c r="G333" s="873"/>
      <c r="H333" s="160"/>
      <c r="I333" s="873"/>
      <c r="J333" s="172"/>
      <c r="K333" s="167"/>
      <c r="L333" s="167"/>
      <c r="M333" s="172"/>
      <c r="N333" s="160"/>
    </row>
    <row r="334" spans="1:19" s="155" customFormat="1">
      <c r="B334" s="811"/>
      <c r="C334" s="923"/>
      <c r="D334" s="160"/>
      <c r="E334" s="872"/>
      <c r="F334" s="872"/>
      <c r="G334" s="167"/>
      <c r="H334" s="167"/>
      <c r="I334" s="873"/>
      <c r="J334" s="167"/>
      <c r="K334" s="167"/>
      <c r="L334" s="167"/>
      <c r="M334" s="167"/>
      <c r="N334" s="160"/>
      <c r="S334" s="135"/>
    </row>
    <row r="335" spans="1:19" s="135" customFormat="1">
      <c r="A335" s="155"/>
      <c r="B335" s="811"/>
      <c r="C335" s="924"/>
      <c r="D335" s="160"/>
      <c r="E335" s="160"/>
      <c r="F335" s="160"/>
      <c r="G335" s="167"/>
      <c r="H335" s="167"/>
      <c r="I335" s="873"/>
      <c r="J335" s="160"/>
      <c r="K335" s="167"/>
      <c r="L335" s="167"/>
      <c r="M335" s="167"/>
      <c r="N335" s="160"/>
    </row>
    <row r="336" spans="1:19" s="135" customFormat="1">
      <c r="A336" s="155"/>
      <c r="B336" s="811"/>
      <c r="C336" s="923"/>
      <c r="D336" s="160"/>
      <c r="E336" s="872"/>
      <c r="F336" s="872"/>
      <c r="G336" s="167"/>
      <c r="H336" s="167"/>
      <c r="I336" s="873"/>
      <c r="J336" s="160"/>
      <c r="K336" s="167"/>
      <c r="L336" s="167"/>
      <c r="M336" s="172"/>
      <c r="N336" s="160"/>
      <c r="S336" s="155"/>
    </row>
    <row r="337" spans="1:19" s="135" customFormat="1">
      <c r="A337" s="155"/>
      <c r="B337" s="811"/>
      <c r="C337" s="923"/>
      <c r="D337" s="160"/>
      <c r="E337" s="874"/>
      <c r="F337" s="872"/>
      <c r="G337" s="873"/>
      <c r="H337" s="160"/>
      <c r="I337" s="873"/>
      <c r="J337" s="172"/>
      <c r="K337" s="873"/>
      <c r="L337" s="160"/>
      <c r="M337" s="873"/>
      <c r="N337" s="160"/>
    </row>
    <row r="338" spans="1:19" s="135" customFormat="1">
      <c r="A338" s="155"/>
      <c r="B338" s="811"/>
      <c r="C338" s="923"/>
      <c r="D338" s="160"/>
      <c r="E338" s="873"/>
      <c r="F338" s="872"/>
      <c r="G338" s="873"/>
      <c r="H338" s="160"/>
      <c r="I338" s="873"/>
      <c r="J338" s="172"/>
      <c r="K338" s="167"/>
      <c r="L338" s="167"/>
      <c r="M338" s="172"/>
      <c r="N338" s="160"/>
    </row>
    <row r="339" spans="1:19" s="135" customFormat="1">
      <c r="A339" s="155"/>
      <c r="B339" s="811"/>
      <c r="C339" s="923"/>
      <c r="D339" s="160"/>
      <c r="E339" s="874"/>
      <c r="F339" s="872"/>
      <c r="G339" s="873"/>
      <c r="H339" s="160"/>
      <c r="I339" s="873"/>
      <c r="J339" s="172"/>
      <c r="K339" s="167"/>
      <c r="L339" s="167"/>
      <c r="M339" s="172"/>
      <c r="N339" s="160"/>
    </row>
    <row r="340" spans="1:19" s="155" customFormat="1">
      <c r="B340" s="811"/>
      <c r="C340" s="923"/>
      <c r="D340" s="160"/>
      <c r="E340" s="872"/>
      <c r="F340" s="872"/>
      <c r="G340" s="167"/>
      <c r="H340" s="167"/>
      <c r="I340" s="873"/>
      <c r="J340" s="167"/>
      <c r="K340" s="167"/>
      <c r="L340" s="167"/>
      <c r="M340" s="167"/>
      <c r="N340" s="160"/>
      <c r="S340" s="135"/>
    </row>
    <row r="341" spans="1:19" s="155" customFormat="1">
      <c r="B341" s="811"/>
      <c r="C341" s="923"/>
      <c r="D341" s="160"/>
      <c r="E341" s="160"/>
      <c r="F341" s="160"/>
      <c r="G341" s="167"/>
      <c r="H341" s="167"/>
      <c r="I341" s="873"/>
      <c r="J341" s="160"/>
      <c r="K341" s="167"/>
      <c r="L341" s="167"/>
      <c r="M341" s="167"/>
      <c r="N341" s="160"/>
      <c r="S341" s="135"/>
    </row>
    <row r="342" spans="1:19" s="155" customFormat="1" ht="15.75">
      <c r="B342" s="811"/>
      <c r="C342" s="923"/>
      <c r="D342" s="160"/>
      <c r="E342" s="872"/>
      <c r="F342" s="872"/>
      <c r="G342" s="167"/>
      <c r="H342" s="167"/>
      <c r="I342" s="873"/>
      <c r="J342" s="160"/>
      <c r="K342" s="167"/>
      <c r="L342" s="167"/>
      <c r="M342" s="172"/>
      <c r="N342" s="160"/>
    </row>
    <row r="343" spans="1:19" s="155" customFormat="1" ht="15.75">
      <c r="B343" s="811"/>
      <c r="C343" s="923"/>
      <c r="D343" s="160"/>
      <c r="E343" s="874"/>
      <c r="F343" s="872"/>
      <c r="G343" s="873"/>
      <c r="H343" s="160"/>
      <c r="I343" s="873"/>
      <c r="J343" s="172"/>
      <c r="K343" s="873"/>
      <c r="L343" s="160"/>
      <c r="M343" s="873"/>
      <c r="N343" s="160"/>
    </row>
    <row r="344" spans="1:19" s="135" customFormat="1">
      <c r="A344" s="167"/>
      <c r="B344" s="810"/>
      <c r="C344" s="925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0"/>
      <c r="S344" s="155"/>
    </row>
    <row r="345" spans="1:19" s="155" customFormat="1" ht="15.75">
      <c r="B345" s="811"/>
      <c r="C345" s="923"/>
      <c r="D345" s="160"/>
      <c r="E345" s="873"/>
      <c r="F345" s="872"/>
      <c r="G345" s="873"/>
      <c r="H345" s="160"/>
      <c r="I345" s="873"/>
      <c r="J345" s="172"/>
      <c r="K345" s="167"/>
      <c r="L345" s="167"/>
      <c r="M345" s="172"/>
      <c r="N345" s="160"/>
    </row>
    <row r="346" spans="1:19" s="155" customFormat="1">
      <c r="B346" s="811"/>
      <c r="C346" s="923"/>
      <c r="D346" s="160"/>
      <c r="E346" s="872"/>
      <c r="F346" s="872"/>
      <c r="G346" s="873"/>
      <c r="H346" s="160"/>
      <c r="I346" s="873"/>
      <c r="J346" s="172"/>
      <c r="K346" s="167"/>
      <c r="L346" s="167"/>
      <c r="M346" s="172"/>
      <c r="N346" s="160"/>
      <c r="S346" s="135"/>
    </row>
    <row r="347" spans="1:19" s="155" customFormat="1" ht="15.75">
      <c r="B347" s="811"/>
      <c r="C347" s="923"/>
      <c r="D347" s="160"/>
      <c r="E347" s="874"/>
      <c r="F347" s="872"/>
      <c r="G347" s="873"/>
      <c r="H347" s="160"/>
      <c r="I347" s="873"/>
      <c r="J347" s="172"/>
      <c r="K347" s="167"/>
      <c r="L347" s="167"/>
      <c r="M347" s="172"/>
      <c r="N347" s="160"/>
    </row>
    <row r="348" spans="1:19" s="155" customFormat="1" ht="15.75">
      <c r="B348" s="811"/>
      <c r="C348" s="923"/>
      <c r="D348" s="160"/>
      <c r="E348" s="872"/>
      <c r="F348" s="872"/>
      <c r="G348" s="167"/>
      <c r="H348" s="167"/>
      <c r="I348" s="873"/>
      <c r="J348" s="167"/>
      <c r="K348" s="167"/>
      <c r="L348" s="167"/>
      <c r="M348" s="167"/>
      <c r="N348" s="160"/>
    </row>
    <row r="349" spans="1:19" s="135" customFormat="1">
      <c r="A349" s="155"/>
      <c r="B349" s="811"/>
      <c r="C349" s="924"/>
      <c r="D349" s="160"/>
      <c r="E349" s="160"/>
      <c r="F349" s="160"/>
      <c r="G349" s="167"/>
      <c r="H349" s="167"/>
      <c r="I349" s="873"/>
      <c r="J349" s="160"/>
      <c r="K349" s="167"/>
      <c r="L349" s="167"/>
      <c r="M349" s="167"/>
      <c r="N349" s="160"/>
      <c r="S349" s="155"/>
    </row>
    <row r="350" spans="1:19" s="155" customFormat="1" ht="15.75">
      <c r="B350" s="811"/>
      <c r="C350" s="923"/>
      <c r="D350" s="160"/>
      <c r="E350" s="872"/>
      <c r="F350" s="872"/>
      <c r="G350" s="167"/>
      <c r="H350" s="167"/>
      <c r="I350" s="873"/>
      <c r="J350" s="160"/>
      <c r="K350" s="167"/>
      <c r="L350" s="167"/>
      <c r="M350" s="172"/>
      <c r="N350" s="160"/>
    </row>
    <row r="351" spans="1:19" s="135" customFormat="1">
      <c r="A351" s="155"/>
      <c r="B351" s="811"/>
      <c r="C351" s="923"/>
      <c r="D351" s="160"/>
      <c r="E351" s="874"/>
      <c r="F351" s="872"/>
      <c r="G351" s="873"/>
      <c r="H351" s="160"/>
      <c r="I351" s="873"/>
      <c r="J351" s="172"/>
      <c r="K351" s="873"/>
      <c r="L351" s="160"/>
      <c r="M351" s="873"/>
      <c r="N351" s="160"/>
    </row>
    <row r="352" spans="1:19" s="135" customFormat="1">
      <c r="A352" s="155"/>
      <c r="B352" s="811"/>
      <c r="C352" s="923"/>
      <c r="D352" s="160"/>
      <c r="E352" s="873"/>
      <c r="F352" s="872"/>
      <c r="G352" s="873"/>
      <c r="H352" s="160"/>
      <c r="I352" s="873"/>
      <c r="J352" s="172"/>
      <c r="K352" s="167"/>
      <c r="L352" s="167"/>
      <c r="M352" s="172"/>
      <c r="N352" s="160"/>
      <c r="S352" s="155"/>
    </row>
    <row r="353" spans="1:19" s="135" customFormat="1">
      <c r="A353" s="155"/>
      <c r="B353" s="811"/>
      <c r="C353" s="923"/>
      <c r="D353" s="160"/>
      <c r="E353" s="874"/>
      <c r="F353" s="872"/>
      <c r="G353" s="873"/>
      <c r="H353" s="160"/>
      <c r="I353" s="873"/>
      <c r="J353" s="172"/>
      <c r="K353" s="167"/>
      <c r="L353" s="167"/>
      <c r="M353" s="172"/>
      <c r="N353" s="160"/>
    </row>
    <row r="354" spans="1:19" s="155" customFormat="1">
      <c r="B354" s="811"/>
      <c r="C354" s="923"/>
      <c r="D354" s="160"/>
      <c r="E354" s="872"/>
      <c r="F354" s="872"/>
      <c r="G354" s="167"/>
      <c r="H354" s="167"/>
      <c r="I354" s="873"/>
      <c r="J354" s="167"/>
      <c r="K354" s="167"/>
      <c r="L354" s="167"/>
      <c r="M354" s="167"/>
      <c r="N354" s="160"/>
      <c r="S354" s="135"/>
    </row>
    <row r="355" spans="1:19" s="155" customFormat="1">
      <c r="B355" s="811"/>
      <c r="C355" s="923"/>
      <c r="D355" s="160"/>
      <c r="E355" s="872"/>
      <c r="F355" s="872"/>
      <c r="G355" s="167"/>
      <c r="H355" s="167"/>
      <c r="I355" s="873"/>
      <c r="J355" s="160"/>
      <c r="K355" s="167"/>
      <c r="L355" s="167"/>
      <c r="M355" s="167"/>
      <c r="N355" s="160"/>
      <c r="S355" s="135"/>
    </row>
    <row r="356" spans="1:19" s="155" customFormat="1" ht="15.75">
      <c r="B356" s="811"/>
      <c r="C356" s="923"/>
      <c r="D356" s="160"/>
      <c r="E356" s="872"/>
      <c r="F356" s="872"/>
      <c r="G356" s="167"/>
      <c r="H356" s="167"/>
      <c r="I356" s="873"/>
      <c r="J356" s="160"/>
      <c r="K356" s="167"/>
      <c r="L356" s="167"/>
      <c r="M356" s="172"/>
      <c r="N356" s="160"/>
    </row>
    <row r="357" spans="1:19" s="155" customFormat="1" ht="15.75">
      <c r="B357" s="811"/>
      <c r="C357" s="923"/>
      <c r="D357" s="160"/>
      <c r="E357" s="872"/>
      <c r="F357" s="872"/>
      <c r="G357" s="873"/>
      <c r="H357" s="160"/>
      <c r="I357" s="873"/>
      <c r="J357" s="172"/>
      <c r="K357" s="167"/>
      <c r="L357" s="167"/>
      <c r="M357" s="172"/>
      <c r="N357" s="160"/>
    </row>
    <row r="358" spans="1:19" s="155" customFormat="1" ht="15.75">
      <c r="B358" s="811"/>
      <c r="C358" s="923"/>
      <c r="D358" s="160"/>
      <c r="E358" s="872"/>
      <c r="F358" s="872"/>
      <c r="G358" s="873"/>
      <c r="H358" s="160"/>
      <c r="I358" s="873"/>
      <c r="J358" s="172"/>
      <c r="K358" s="167"/>
      <c r="L358" s="167"/>
      <c r="M358" s="172"/>
      <c r="N358" s="160"/>
    </row>
    <row r="359" spans="1:19" s="155" customFormat="1" ht="15.75">
      <c r="B359" s="811"/>
      <c r="C359" s="923"/>
      <c r="D359" s="160"/>
      <c r="E359" s="872"/>
      <c r="F359" s="872"/>
      <c r="G359" s="873"/>
      <c r="H359" s="160"/>
      <c r="I359" s="873"/>
      <c r="J359" s="172"/>
      <c r="K359" s="167"/>
      <c r="L359" s="167"/>
      <c r="M359" s="172"/>
      <c r="N359" s="160"/>
    </row>
    <row r="360" spans="1:19" s="155" customFormat="1" ht="15.75">
      <c r="B360" s="811"/>
      <c r="C360" s="923"/>
      <c r="D360" s="160"/>
      <c r="E360" s="872"/>
      <c r="F360" s="872"/>
      <c r="G360" s="873"/>
      <c r="H360" s="160"/>
      <c r="I360" s="873"/>
      <c r="J360" s="172"/>
      <c r="K360" s="167"/>
      <c r="L360" s="167"/>
      <c r="M360" s="172"/>
      <c r="N360" s="160"/>
    </row>
    <row r="361" spans="1:19" s="155" customFormat="1" ht="15.75">
      <c r="B361" s="811"/>
      <c r="C361" s="923"/>
      <c r="D361" s="160"/>
      <c r="E361" s="874"/>
      <c r="F361" s="872"/>
      <c r="G361" s="873"/>
      <c r="H361" s="160"/>
      <c r="I361" s="873"/>
      <c r="J361" s="172"/>
      <c r="K361" s="167"/>
      <c r="L361" s="167"/>
      <c r="M361" s="172"/>
      <c r="N361" s="160"/>
    </row>
    <row r="362" spans="1:19" s="155" customFormat="1" ht="15.75">
      <c r="B362" s="811"/>
      <c r="C362" s="923"/>
      <c r="D362" s="160"/>
      <c r="E362" s="872"/>
      <c r="F362" s="872"/>
      <c r="G362" s="167"/>
      <c r="H362" s="167"/>
      <c r="I362" s="873"/>
      <c r="J362" s="167"/>
      <c r="K362" s="167"/>
      <c r="L362" s="167"/>
      <c r="M362" s="167"/>
      <c r="N362" s="160"/>
    </row>
    <row r="363" spans="1:19" s="135" customFormat="1">
      <c r="A363" s="155"/>
      <c r="B363" s="811"/>
      <c r="C363" s="923"/>
      <c r="D363" s="160"/>
      <c r="E363" s="160"/>
      <c r="F363" s="160"/>
      <c r="G363" s="167"/>
      <c r="H363" s="167"/>
      <c r="I363" s="873"/>
      <c r="J363" s="160"/>
      <c r="K363" s="167"/>
      <c r="L363" s="167"/>
      <c r="M363" s="167"/>
      <c r="N363" s="160"/>
      <c r="S363" s="155"/>
    </row>
    <row r="364" spans="1:19" s="135" customFormat="1">
      <c r="A364" s="155"/>
      <c r="B364" s="811"/>
      <c r="C364" s="923"/>
      <c r="D364" s="160"/>
      <c r="E364" s="872"/>
      <c r="F364" s="872"/>
      <c r="G364" s="167"/>
      <c r="H364" s="167"/>
      <c r="I364" s="873"/>
      <c r="J364" s="160"/>
      <c r="K364" s="167"/>
      <c r="L364" s="167"/>
      <c r="M364" s="172"/>
      <c r="N364" s="160"/>
      <c r="S364" s="155"/>
    </row>
    <row r="365" spans="1:19" s="135" customFormat="1">
      <c r="A365" s="155"/>
      <c r="B365" s="811"/>
      <c r="C365" s="923"/>
      <c r="D365" s="160"/>
      <c r="E365" s="872"/>
      <c r="F365" s="872"/>
      <c r="G365" s="873"/>
      <c r="H365" s="160"/>
      <c r="I365" s="873"/>
      <c r="J365" s="172"/>
      <c r="K365" s="873"/>
      <c r="L365" s="160"/>
      <c r="M365" s="873"/>
      <c r="N365" s="160"/>
    </row>
    <row r="366" spans="1:19" s="135" customFormat="1">
      <c r="A366" s="155"/>
      <c r="B366" s="811"/>
      <c r="C366" s="923"/>
      <c r="D366" s="160"/>
      <c r="E366" s="873"/>
      <c r="F366" s="872"/>
      <c r="G366" s="873"/>
      <c r="H366" s="160"/>
      <c r="I366" s="873"/>
      <c r="J366" s="172"/>
      <c r="K366" s="167"/>
      <c r="L366" s="167"/>
      <c r="M366" s="172"/>
      <c r="N366" s="160"/>
    </row>
    <row r="367" spans="1:19" s="135" customFormat="1">
      <c r="A367" s="155"/>
      <c r="B367" s="811"/>
      <c r="C367" s="923"/>
      <c r="D367" s="160"/>
      <c r="E367" s="872"/>
      <c r="F367" s="872"/>
      <c r="G367" s="873"/>
      <c r="H367" s="160"/>
      <c r="I367" s="873"/>
      <c r="J367" s="172"/>
      <c r="K367" s="167"/>
      <c r="L367" s="167"/>
      <c r="M367" s="172"/>
      <c r="N367" s="160"/>
    </row>
    <row r="368" spans="1:19" s="135" customFormat="1">
      <c r="A368" s="155"/>
      <c r="B368" s="811"/>
      <c r="C368" s="923"/>
      <c r="D368" s="160"/>
      <c r="E368" s="872"/>
      <c r="F368" s="872"/>
      <c r="G368" s="873"/>
      <c r="H368" s="160"/>
      <c r="I368" s="873"/>
      <c r="J368" s="172"/>
      <c r="K368" s="167"/>
      <c r="L368" s="167"/>
      <c r="M368" s="172"/>
      <c r="N368" s="160"/>
    </row>
    <row r="369" spans="1:19" s="155" customFormat="1">
      <c r="B369" s="811"/>
      <c r="C369" s="923"/>
      <c r="D369" s="160"/>
      <c r="E369" s="872"/>
      <c r="F369" s="872"/>
      <c r="G369" s="167"/>
      <c r="H369" s="167"/>
      <c r="I369" s="873"/>
      <c r="J369" s="167"/>
      <c r="K369" s="167"/>
      <c r="L369" s="167"/>
      <c r="M369" s="167"/>
      <c r="N369" s="160"/>
      <c r="S369" s="135"/>
    </row>
    <row r="370" spans="1:19" s="155" customFormat="1">
      <c r="B370" s="811"/>
      <c r="C370" s="923"/>
      <c r="D370" s="160"/>
      <c r="E370" s="872"/>
      <c r="F370" s="872"/>
      <c r="G370" s="167"/>
      <c r="H370" s="171"/>
      <c r="I370" s="873"/>
      <c r="J370" s="171"/>
      <c r="K370" s="167"/>
      <c r="L370" s="171"/>
      <c r="M370" s="171"/>
      <c r="N370" s="160"/>
      <c r="S370" s="135"/>
    </row>
    <row r="371" spans="1:19" s="155" customFormat="1" ht="15.75">
      <c r="B371" s="811"/>
      <c r="C371" s="923"/>
      <c r="D371" s="160"/>
      <c r="E371" s="872"/>
      <c r="F371" s="872"/>
      <c r="G371" s="167"/>
      <c r="H371" s="167"/>
      <c r="I371" s="873"/>
      <c r="J371" s="167"/>
      <c r="K371" s="167"/>
      <c r="L371" s="167"/>
      <c r="M371" s="167"/>
      <c r="N371" s="160"/>
    </row>
    <row r="372" spans="1:19" s="155" customFormat="1" ht="15.75">
      <c r="B372" s="811"/>
      <c r="C372" s="923"/>
      <c r="D372" s="160"/>
      <c r="E372" s="872"/>
      <c r="F372" s="872"/>
      <c r="G372" s="167"/>
      <c r="H372" s="167"/>
      <c r="I372" s="873"/>
      <c r="J372" s="167"/>
      <c r="K372" s="167"/>
      <c r="L372" s="167"/>
      <c r="M372" s="167"/>
      <c r="N372" s="160"/>
    </row>
    <row r="373" spans="1:19" s="155" customFormat="1" ht="15.75">
      <c r="B373" s="811"/>
      <c r="C373" s="923"/>
      <c r="D373" s="160"/>
      <c r="E373" s="872"/>
      <c r="F373" s="872"/>
      <c r="G373" s="167"/>
      <c r="H373" s="167"/>
      <c r="I373" s="873"/>
      <c r="J373" s="167"/>
      <c r="K373" s="167"/>
      <c r="L373" s="167"/>
      <c r="M373" s="167"/>
      <c r="N373" s="160"/>
    </row>
    <row r="374" spans="1:19" s="155" customFormat="1" ht="15.75">
      <c r="B374" s="811"/>
      <c r="C374" s="924"/>
      <c r="D374" s="160"/>
      <c r="E374" s="872"/>
      <c r="F374" s="872"/>
      <c r="G374" s="167"/>
      <c r="H374" s="160"/>
      <c r="I374" s="172"/>
      <c r="J374" s="160"/>
      <c r="K374" s="167"/>
      <c r="L374" s="160"/>
      <c r="M374" s="172"/>
      <c r="N374" s="160"/>
    </row>
    <row r="375" spans="1:19" s="155" customFormat="1" ht="15.75">
      <c r="B375" s="811"/>
      <c r="C375" s="923"/>
      <c r="D375" s="160"/>
      <c r="E375" s="872"/>
      <c r="F375" s="872"/>
      <c r="G375" s="167"/>
      <c r="H375" s="167"/>
      <c r="I375" s="873"/>
      <c r="J375" s="167"/>
      <c r="K375" s="167"/>
      <c r="L375" s="167"/>
      <c r="M375" s="167"/>
      <c r="N375" s="160"/>
    </row>
    <row r="376" spans="1:19" s="155" customFormat="1" ht="15.75">
      <c r="B376" s="811"/>
      <c r="C376" s="923"/>
      <c r="D376" s="160"/>
      <c r="E376" s="872"/>
      <c r="F376" s="872"/>
      <c r="G376" s="167"/>
      <c r="H376" s="171"/>
      <c r="I376" s="873"/>
      <c r="J376" s="171"/>
      <c r="K376" s="167"/>
      <c r="L376" s="171"/>
      <c r="M376" s="171"/>
      <c r="N376" s="160"/>
    </row>
    <row r="377" spans="1:19" s="135" customFormat="1">
      <c r="A377" s="167"/>
      <c r="B377" s="810"/>
      <c r="C377" s="925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0"/>
      <c r="S377" s="155"/>
    </row>
    <row r="378" spans="1:19" s="135" customFormat="1">
      <c r="B378" s="811"/>
      <c r="C378" s="923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S378" s="155"/>
    </row>
    <row r="379" spans="1:19" s="135" customFormat="1">
      <c r="B379" s="811"/>
      <c r="C379" s="923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</row>
    <row r="380" spans="1:19" s="135" customFormat="1">
      <c r="B380" s="811"/>
      <c r="C380" s="923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</row>
    <row r="381" spans="1:19" s="135" customFormat="1">
      <c r="B381" s="811"/>
      <c r="C381" s="923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</row>
    <row r="382" spans="1:19" s="135" customFormat="1">
      <c r="B382" s="811"/>
      <c r="C382" s="923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</row>
    <row r="383" spans="1:19" s="135" customFormat="1">
      <c r="B383" s="811"/>
      <c r="C383" s="923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</row>
    <row r="384" spans="1:19" s="135" customFormat="1">
      <c r="B384" s="811"/>
      <c r="C384" s="923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</row>
    <row r="385" spans="2:14" s="135" customFormat="1">
      <c r="B385" s="811"/>
      <c r="C385" s="923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</row>
    <row r="386" spans="2:14" s="135" customFormat="1">
      <c r="B386" s="811"/>
      <c r="C386" s="923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</row>
    <row r="387" spans="2:14" s="135" customFormat="1">
      <c r="B387" s="811"/>
      <c r="C387" s="923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</row>
    <row r="388" spans="2:14" s="135" customFormat="1">
      <c r="B388" s="811"/>
      <c r="C388" s="923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</row>
    <row r="389" spans="2:14" s="135" customFormat="1">
      <c r="B389" s="811"/>
      <c r="C389" s="923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</row>
    <row r="390" spans="2:14" s="135" customFormat="1">
      <c r="B390" s="811"/>
      <c r="C390" s="923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</row>
    <row r="391" spans="2:14" s="135" customFormat="1">
      <c r="B391" s="811"/>
      <c r="C391" s="923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</row>
    <row r="392" spans="2:14" s="135" customFormat="1">
      <c r="B392" s="811"/>
      <c r="C392" s="923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</row>
    <row r="393" spans="2:14" s="135" customFormat="1">
      <c r="B393" s="811"/>
      <c r="C393" s="923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</row>
    <row r="394" spans="2:14" s="135" customFormat="1">
      <c r="B394" s="811"/>
      <c r="C394" s="923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</row>
    <row r="395" spans="2:14" s="135" customFormat="1">
      <c r="B395" s="811"/>
      <c r="C395" s="923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</row>
    <row r="396" spans="2:14" s="135" customFormat="1">
      <c r="B396" s="811"/>
      <c r="C396" s="923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</row>
    <row r="397" spans="2:14" s="135" customFormat="1">
      <c r="B397" s="811"/>
      <c r="C397" s="923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</row>
    <row r="398" spans="2:14" s="135" customFormat="1">
      <c r="B398" s="811"/>
      <c r="C398" s="923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</row>
    <row r="399" spans="2:14" s="135" customFormat="1">
      <c r="B399" s="811"/>
      <c r="C399" s="923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</row>
    <row r="400" spans="2:14" s="135" customFormat="1">
      <c r="B400" s="811"/>
      <c r="C400" s="923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</row>
    <row r="401" spans="2:14" s="135" customFormat="1">
      <c r="B401" s="811"/>
      <c r="C401" s="923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</row>
    <row r="402" spans="2:14" s="135" customFormat="1">
      <c r="B402" s="811"/>
      <c r="C402" s="923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</row>
    <row r="403" spans="2:14" s="135" customFormat="1">
      <c r="B403" s="811"/>
      <c r="C403" s="923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</row>
    <row r="404" spans="2:14" s="135" customFormat="1">
      <c r="B404" s="811"/>
      <c r="C404" s="923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</row>
    <row r="405" spans="2:14" s="135" customFormat="1">
      <c r="B405" s="811"/>
      <c r="C405" s="923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</row>
    <row r="406" spans="2:14" s="135" customFormat="1">
      <c r="B406" s="811"/>
      <c r="C406" s="923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</row>
    <row r="407" spans="2:14" s="135" customFormat="1">
      <c r="B407" s="811"/>
      <c r="C407" s="923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</row>
    <row r="408" spans="2:14" s="135" customFormat="1">
      <c r="B408" s="811"/>
      <c r="C408" s="923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</row>
    <row r="409" spans="2:14" s="135" customFormat="1">
      <c r="B409" s="811"/>
      <c r="C409" s="923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</row>
    <row r="410" spans="2:14" s="135" customFormat="1">
      <c r="B410" s="811"/>
      <c r="C410" s="923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</row>
    <row r="411" spans="2:14" s="135" customFormat="1">
      <c r="B411" s="811"/>
      <c r="C411" s="923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</row>
    <row r="412" spans="2:14" s="135" customFormat="1">
      <c r="B412" s="811"/>
      <c r="C412" s="923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</row>
    <row r="413" spans="2:14" s="135" customFormat="1">
      <c r="B413" s="811"/>
      <c r="C413" s="923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</row>
    <row r="414" spans="2:14" s="135" customFormat="1">
      <c r="B414" s="811"/>
      <c r="C414" s="923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</row>
    <row r="415" spans="2:14" s="135" customFormat="1">
      <c r="B415" s="811"/>
      <c r="C415" s="923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</row>
    <row r="416" spans="2:14" s="135" customFormat="1">
      <c r="B416" s="811"/>
      <c r="C416" s="923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</row>
    <row r="417" spans="2:14" s="135" customFormat="1">
      <c r="B417" s="811"/>
      <c r="C417" s="923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</row>
    <row r="418" spans="2:14" s="135" customFormat="1">
      <c r="B418" s="811"/>
      <c r="C418" s="923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</row>
    <row r="419" spans="2:14" s="135" customFormat="1">
      <c r="B419" s="811"/>
      <c r="C419" s="923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</row>
    <row r="420" spans="2:14" s="135" customFormat="1">
      <c r="B420" s="811"/>
      <c r="C420" s="923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</row>
    <row r="421" spans="2:14" s="135" customFormat="1">
      <c r="B421" s="811"/>
      <c r="C421" s="923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</row>
    <row r="422" spans="2:14" s="135" customFormat="1">
      <c r="B422" s="811"/>
      <c r="C422" s="923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</row>
    <row r="423" spans="2:14" s="135" customFormat="1">
      <c r="B423" s="811"/>
      <c r="C423" s="923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</row>
    <row r="424" spans="2:14" s="135" customFormat="1">
      <c r="B424" s="811"/>
      <c r="C424" s="923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</row>
    <row r="425" spans="2:14" s="135" customFormat="1">
      <c r="B425" s="811"/>
      <c r="C425" s="923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</row>
    <row r="426" spans="2:14" s="135" customFormat="1">
      <c r="B426" s="811"/>
      <c r="C426" s="923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</row>
    <row r="427" spans="2:14" s="135" customFormat="1">
      <c r="B427" s="811"/>
      <c r="C427" s="923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</row>
    <row r="428" spans="2:14" s="135" customFormat="1">
      <c r="B428" s="811"/>
      <c r="C428" s="923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</row>
    <row r="429" spans="2:14" s="135" customFormat="1">
      <c r="B429" s="811"/>
      <c r="C429" s="923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</row>
    <row r="430" spans="2:14" s="135" customFormat="1">
      <c r="B430" s="811"/>
      <c r="C430" s="923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</row>
    <row r="431" spans="2:14" s="135" customFormat="1">
      <c r="B431" s="811"/>
      <c r="C431" s="923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</row>
    <row r="432" spans="2:14" s="135" customFormat="1">
      <c r="B432" s="811"/>
      <c r="C432" s="923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</row>
    <row r="433" spans="2:14" s="135" customFormat="1">
      <c r="B433" s="811"/>
      <c r="C433" s="923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</row>
    <row r="434" spans="2:14" s="135" customFormat="1">
      <c r="B434" s="811"/>
      <c r="C434" s="923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</row>
    <row r="435" spans="2:14" s="135" customFormat="1">
      <c r="B435" s="811"/>
      <c r="C435" s="923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</row>
    <row r="436" spans="2:14" s="135" customFormat="1">
      <c r="B436" s="811"/>
      <c r="C436" s="923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</row>
    <row r="437" spans="2:14" s="135" customFormat="1">
      <c r="B437" s="811"/>
      <c r="C437" s="923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</row>
    <row r="438" spans="2:14" s="135" customFormat="1">
      <c r="B438" s="811"/>
      <c r="C438" s="923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</row>
    <row r="439" spans="2:14" s="135" customFormat="1">
      <c r="B439" s="811"/>
      <c r="C439" s="923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</row>
    <row r="440" spans="2:14" s="135" customFormat="1">
      <c r="B440" s="811"/>
      <c r="C440" s="923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</row>
    <row r="441" spans="2:14" s="135" customFormat="1">
      <c r="B441" s="811"/>
      <c r="C441" s="923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</row>
    <row r="442" spans="2:14" s="135" customFormat="1">
      <c r="B442" s="811"/>
      <c r="C442" s="923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</row>
    <row r="443" spans="2:14" s="135" customFormat="1">
      <c r="B443" s="811"/>
      <c r="C443" s="923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</row>
    <row r="444" spans="2:14" s="135" customFormat="1">
      <c r="B444" s="811"/>
      <c r="C444" s="923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</row>
    <row r="445" spans="2:14" s="135" customFormat="1">
      <c r="B445" s="811"/>
      <c r="C445" s="923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</row>
    <row r="446" spans="2:14" s="135" customFormat="1">
      <c r="B446" s="811"/>
      <c r="C446" s="923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</row>
    <row r="447" spans="2:14" s="135" customFormat="1">
      <c r="B447" s="811"/>
      <c r="C447" s="923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</row>
    <row r="448" spans="2:14" s="135" customFormat="1">
      <c r="B448" s="811"/>
      <c r="C448" s="923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</row>
    <row r="449" spans="2:14" s="135" customFormat="1">
      <c r="B449" s="811"/>
      <c r="C449" s="923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</row>
    <row r="450" spans="2:14" s="135" customFormat="1">
      <c r="B450" s="811"/>
      <c r="C450" s="923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</row>
    <row r="451" spans="2:14" s="135" customFormat="1">
      <c r="B451" s="811"/>
      <c r="C451" s="923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</row>
    <row r="452" spans="2:14" s="135" customFormat="1">
      <c r="B452" s="811"/>
      <c r="C452" s="923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</row>
    <row r="453" spans="2:14" s="135" customFormat="1">
      <c r="B453" s="811"/>
      <c r="C453" s="923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</row>
    <row r="454" spans="2:14" s="135" customFormat="1">
      <c r="B454" s="811"/>
      <c r="C454" s="923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</row>
    <row r="455" spans="2:14" s="135" customFormat="1">
      <c r="B455" s="811"/>
      <c r="C455" s="923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</row>
    <row r="456" spans="2:14" s="135" customFormat="1">
      <c r="B456" s="811"/>
      <c r="C456" s="923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</row>
    <row r="457" spans="2:14" s="135" customFormat="1">
      <c r="B457" s="811"/>
      <c r="C457" s="923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</row>
    <row r="458" spans="2:14" s="135" customFormat="1">
      <c r="B458" s="811"/>
      <c r="C458" s="923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</row>
    <row r="459" spans="2:14" s="135" customFormat="1">
      <c r="B459" s="811"/>
      <c r="C459" s="923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</row>
    <row r="460" spans="2:14" s="135" customFormat="1">
      <c r="B460" s="811"/>
      <c r="C460" s="923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</row>
    <row r="461" spans="2:14" s="135" customFormat="1">
      <c r="B461" s="811"/>
      <c r="C461" s="923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</row>
    <row r="462" spans="2:14" s="135" customFormat="1">
      <c r="B462" s="811"/>
      <c r="C462" s="923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</row>
    <row r="463" spans="2:14" s="135" customFormat="1">
      <c r="B463" s="811"/>
      <c r="C463" s="923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</row>
    <row r="464" spans="2:14" s="135" customFormat="1">
      <c r="B464" s="811"/>
      <c r="C464" s="923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</row>
    <row r="465" spans="2:14" s="135" customFormat="1">
      <c r="B465" s="811"/>
      <c r="C465" s="923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</row>
    <row r="466" spans="2:14" s="135" customFormat="1">
      <c r="B466" s="811"/>
      <c r="C466" s="923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</row>
    <row r="467" spans="2:14" s="135" customFormat="1">
      <c r="B467" s="811"/>
      <c r="C467" s="923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</row>
    <row r="468" spans="2:14" s="135" customFormat="1">
      <c r="B468" s="811"/>
      <c r="C468" s="923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</row>
    <row r="469" spans="2:14" s="135" customFormat="1">
      <c r="B469" s="811"/>
      <c r="C469" s="923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</row>
    <row r="470" spans="2:14" s="135" customFormat="1">
      <c r="B470" s="811"/>
      <c r="C470" s="923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</row>
    <row r="471" spans="2:14" s="135" customFormat="1">
      <c r="B471" s="811"/>
      <c r="C471" s="923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</row>
    <row r="472" spans="2:14" s="135" customFormat="1">
      <c r="B472" s="811"/>
      <c r="C472" s="923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</row>
    <row r="473" spans="2:14" s="135" customFormat="1">
      <c r="B473" s="811"/>
      <c r="C473" s="923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</row>
    <row r="474" spans="2:14" s="135" customFormat="1">
      <c r="B474" s="811"/>
      <c r="C474" s="923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</row>
    <row r="475" spans="2:14" s="135" customFormat="1">
      <c r="B475" s="811"/>
      <c r="C475" s="923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</row>
    <row r="476" spans="2:14" s="135" customFormat="1">
      <c r="B476" s="811"/>
      <c r="C476" s="923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</row>
    <row r="477" spans="2:14" s="135" customFormat="1">
      <c r="B477" s="811"/>
      <c r="C477" s="923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</row>
    <row r="478" spans="2:14" s="135" customFormat="1">
      <c r="B478" s="811"/>
      <c r="C478" s="923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</row>
    <row r="479" spans="2:14" s="135" customFormat="1">
      <c r="B479" s="811"/>
      <c r="C479" s="923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</row>
    <row r="480" spans="2:14" s="135" customFormat="1">
      <c r="B480" s="811"/>
      <c r="C480" s="923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</row>
    <row r="481" spans="2:14" s="135" customFormat="1">
      <c r="B481" s="811"/>
      <c r="C481" s="923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</row>
    <row r="482" spans="2:14" s="135" customFormat="1">
      <c r="B482" s="811"/>
      <c r="C482" s="923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</row>
    <row r="483" spans="2:14" s="135" customFormat="1">
      <c r="B483" s="811"/>
      <c r="C483" s="923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</row>
    <row r="484" spans="2:14" s="135" customFormat="1">
      <c r="B484" s="811"/>
      <c r="C484" s="923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</row>
    <row r="485" spans="2:14" s="135" customFormat="1">
      <c r="B485" s="811"/>
      <c r="C485" s="923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</row>
    <row r="486" spans="2:14" s="135" customFormat="1">
      <c r="B486" s="811"/>
      <c r="C486" s="923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</row>
    <row r="487" spans="2:14" s="135" customFormat="1">
      <c r="B487" s="811"/>
      <c r="C487" s="923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</row>
    <row r="488" spans="2:14" s="135" customFormat="1">
      <c r="B488" s="811"/>
      <c r="C488" s="923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</row>
    <row r="489" spans="2:14" s="135" customFormat="1">
      <c r="B489" s="811"/>
      <c r="C489" s="923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</row>
    <row r="490" spans="2:14" s="135" customFormat="1">
      <c r="B490" s="811"/>
      <c r="C490" s="923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</row>
    <row r="491" spans="2:14" s="135" customFormat="1">
      <c r="B491" s="811"/>
      <c r="C491" s="923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</row>
    <row r="492" spans="2:14" s="135" customFormat="1">
      <c r="B492" s="811"/>
      <c r="C492" s="923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</row>
    <row r="493" spans="2:14" s="135" customFormat="1">
      <c r="B493" s="811"/>
      <c r="C493" s="923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</row>
    <row r="494" spans="2:14" s="135" customFormat="1">
      <c r="B494" s="811"/>
      <c r="C494" s="923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</row>
    <row r="495" spans="2:14" s="135" customFormat="1">
      <c r="B495" s="811"/>
      <c r="C495" s="923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</row>
    <row r="496" spans="2:14" s="135" customFormat="1">
      <c r="B496" s="811"/>
      <c r="C496" s="923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</row>
    <row r="497" spans="2:14" s="135" customFormat="1">
      <c r="B497" s="811"/>
      <c r="C497" s="923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</row>
    <row r="498" spans="2:14" s="135" customFormat="1">
      <c r="B498" s="811"/>
      <c r="C498" s="923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</row>
    <row r="499" spans="2:14" s="135" customFormat="1">
      <c r="B499" s="811"/>
      <c r="C499" s="923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</row>
    <row r="500" spans="2:14" s="135" customFormat="1">
      <c r="B500" s="811"/>
      <c r="C500" s="923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</row>
    <row r="501" spans="2:14" s="135" customFormat="1">
      <c r="B501" s="811"/>
      <c r="C501" s="923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</row>
    <row r="502" spans="2:14" s="135" customFormat="1">
      <c r="B502" s="811"/>
      <c r="C502" s="923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</row>
    <row r="503" spans="2:14" s="135" customFormat="1">
      <c r="B503" s="811"/>
      <c r="C503" s="923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</row>
    <row r="504" spans="2:14" s="135" customFormat="1">
      <c r="B504" s="811"/>
      <c r="C504" s="923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</row>
    <row r="505" spans="2:14" s="135" customFormat="1">
      <c r="B505" s="811"/>
      <c r="C505" s="923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</row>
    <row r="506" spans="2:14" s="135" customFormat="1">
      <c r="B506" s="811"/>
      <c r="C506" s="923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</row>
    <row r="507" spans="2:14" s="135" customFormat="1">
      <c r="B507" s="811"/>
      <c r="C507" s="923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</row>
    <row r="508" spans="2:14" s="135" customFormat="1">
      <c r="B508" s="811"/>
      <c r="C508" s="923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</row>
    <row r="509" spans="2:14" s="135" customFormat="1">
      <c r="B509" s="811"/>
      <c r="C509" s="923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</row>
    <row r="510" spans="2:14" s="135" customFormat="1">
      <c r="B510" s="811"/>
      <c r="C510" s="923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</row>
    <row r="511" spans="2:14" s="135" customFormat="1">
      <c r="B511" s="811"/>
      <c r="C511" s="923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</row>
    <row r="512" spans="2:14" s="135" customFormat="1">
      <c r="B512" s="811"/>
      <c r="C512" s="923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</row>
    <row r="513" spans="2:14" s="135" customFormat="1">
      <c r="B513" s="811"/>
      <c r="C513" s="923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</row>
    <row r="514" spans="2:14" s="135" customFormat="1">
      <c r="B514" s="811"/>
      <c r="C514" s="923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</row>
    <row r="515" spans="2:14" s="135" customFormat="1">
      <c r="B515" s="811"/>
      <c r="C515" s="923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</row>
    <row r="516" spans="2:14" s="135" customFormat="1">
      <c r="B516" s="811"/>
      <c r="C516" s="923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</row>
    <row r="517" spans="2:14" s="135" customFormat="1">
      <c r="B517" s="811"/>
      <c r="C517" s="923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</row>
    <row r="518" spans="2:14" s="135" customFormat="1">
      <c r="B518" s="811"/>
      <c r="C518" s="923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</row>
    <row r="519" spans="2:14" s="135" customFormat="1">
      <c r="B519" s="811"/>
      <c r="C519" s="923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</row>
    <row r="520" spans="2:14" s="135" customFormat="1">
      <c r="B520" s="811"/>
      <c r="C520" s="923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</row>
    <row r="521" spans="2:14" s="135" customFormat="1">
      <c r="B521" s="811"/>
      <c r="C521" s="923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</row>
    <row r="522" spans="2:14" s="135" customFormat="1">
      <c r="B522" s="811"/>
      <c r="C522" s="923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</row>
    <row r="523" spans="2:14" s="135" customFormat="1">
      <c r="B523" s="811"/>
      <c r="C523" s="923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</row>
    <row r="524" spans="2:14" s="135" customFormat="1">
      <c r="B524" s="811"/>
      <c r="C524" s="923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</row>
    <row r="525" spans="2:14" s="135" customFormat="1">
      <c r="B525" s="811"/>
      <c r="C525" s="923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</row>
    <row r="526" spans="2:14" s="135" customFormat="1">
      <c r="B526" s="811"/>
      <c r="C526" s="923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</row>
    <row r="527" spans="2:14" s="135" customFormat="1">
      <c r="B527" s="811"/>
      <c r="C527" s="923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</row>
    <row r="528" spans="2:14" s="135" customFormat="1">
      <c r="B528" s="811"/>
      <c r="C528" s="923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</row>
    <row r="529" spans="2:19" s="135" customFormat="1">
      <c r="B529" s="811"/>
      <c r="C529" s="923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</row>
    <row r="530" spans="2:19" s="135" customFormat="1">
      <c r="B530" s="811"/>
      <c r="C530" s="923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</row>
    <row r="531" spans="2:19" s="135" customFormat="1">
      <c r="B531" s="811"/>
      <c r="C531" s="923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</row>
    <row r="532" spans="2:19" s="135" customFormat="1">
      <c r="B532" s="811"/>
      <c r="C532" s="923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</row>
    <row r="533" spans="2:19" s="135" customFormat="1">
      <c r="B533" s="811"/>
      <c r="C533" s="923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</row>
    <row r="534" spans="2:19">
      <c r="S534" s="135"/>
    </row>
    <row r="535" spans="2:19">
      <c r="S535" s="135"/>
    </row>
  </sheetData>
  <autoFilter ref="A9:M202"/>
  <mergeCells count="7">
    <mergeCell ref="M5:M8"/>
    <mergeCell ref="K6:L6"/>
    <mergeCell ref="E7:E8"/>
    <mergeCell ref="B5:B8"/>
    <mergeCell ref="I5:J6"/>
    <mergeCell ref="G5:H6"/>
    <mergeCell ref="K5:L5"/>
  </mergeCells>
  <pageMargins left="0" right="0" top="0.74803149606299202" bottom="0.74803149606299202" header="0.31496062992126" footer="0.31496062992126"/>
  <pageSetup paperSize="9" scale="85" fitToWidth="0" fitToHeight="0" orientation="landscape" r:id="rId1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051"/>
  <sheetViews>
    <sheetView view="pageBreakPreview" topLeftCell="A46" zoomScale="115" zoomScaleNormal="82" zoomScaleSheetLayoutView="115" workbookViewId="0">
      <selection activeCell="AA9" sqref="AA9"/>
    </sheetView>
  </sheetViews>
  <sheetFormatPr defaultColWidth="9.140625" defaultRowHeight="18.600000000000001" customHeight="1"/>
  <cols>
    <col min="1" max="1" width="2.7109375" style="1047" customWidth="1"/>
    <col min="2" max="2" width="8.42578125" style="966" customWidth="1"/>
    <col min="3" max="3" width="41.42578125" style="966" customWidth="1"/>
    <col min="4" max="5" width="9" style="1047" customWidth="1"/>
    <col min="6" max="6" width="11" style="1047" customWidth="1"/>
    <col min="7" max="7" width="8.85546875" style="1047" customWidth="1"/>
    <col min="8" max="8" width="9.28515625" style="1047" customWidth="1"/>
    <col min="9" max="9" width="9" style="1047" customWidth="1"/>
    <col min="10" max="10" width="10" style="1047" bestFit="1" customWidth="1"/>
    <col min="11" max="11" width="9.7109375" style="1047" customWidth="1"/>
    <col min="12" max="12" width="9.140625" style="1047" customWidth="1"/>
    <col min="13" max="13" width="10.5703125" style="1047" customWidth="1"/>
    <col min="14" max="14" width="9.28515625" style="956" hidden="1" customWidth="1"/>
    <col min="15" max="15" width="11.28515625" style="957" hidden="1" customWidth="1"/>
    <col min="16" max="16" width="0" style="958" hidden="1" customWidth="1"/>
    <col min="17" max="17" width="0" style="1120" hidden="1" customWidth="1"/>
    <col min="18" max="18" width="0" style="1121" hidden="1" customWidth="1"/>
    <col min="19" max="19" width="0" style="1122" hidden="1" customWidth="1"/>
    <col min="20" max="20" width="0" style="1123" hidden="1" customWidth="1"/>
    <col min="21" max="21" width="9.85546875" style="1062" hidden="1" customWidth="1"/>
    <col min="22" max="24" width="0" style="1047" hidden="1" customWidth="1"/>
    <col min="25" max="16384" width="9.140625" style="1047"/>
  </cols>
  <sheetData>
    <row r="1" spans="1:25" ht="18.600000000000001" customHeight="1">
      <c r="A1" s="1038"/>
      <c r="B1" s="1039"/>
      <c r="C1" s="1735" t="s">
        <v>334</v>
      </c>
      <c r="D1" s="1735"/>
      <c r="E1" s="1736"/>
      <c r="F1" s="1729" t="s">
        <v>587</v>
      </c>
      <c r="G1" s="1730"/>
      <c r="H1" s="1038"/>
      <c r="I1" s="1041"/>
      <c r="J1" s="1041"/>
      <c r="K1" s="1041"/>
      <c r="L1" s="1041"/>
      <c r="M1" s="1041"/>
      <c r="N1" s="962"/>
      <c r="O1" s="963"/>
      <c r="P1" s="964"/>
      <c r="Q1" s="1042"/>
      <c r="R1" s="1043"/>
      <c r="S1" s="1044"/>
      <c r="T1" s="1045"/>
      <c r="U1" s="187"/>
      <c r="V1" s="1046"/>
      <c r="W1" s="1046"/>
      <c r="X1" s="1046"/>
      <c r="Y1" s="1046"/>
    </row>
    <row r="2" spans="1:25" ht="18.600000000000001" customHeight="1">
      <c r="A2" s="1038"/>
      <c r="B2" s="1033"/>
      <c r="C2" s="1033" t="s">
        <v>458</v>
      </c>
      <c r="D2" s="1038"/>
      <c r="E2" s="1038"/>
      <c r="F2" s="1038"/>
      <c r="G2" s="1038"/>
      <c r="H2" s="1038"/>
      <c r="I2" s="1041"/>
      <c r="J2" s="1041"/>
      <c r="K2" s="1041"/>
      <c r="L2" s="1041"/>
      <c r="M2" s="1041"/>
      <c r="N2" s="962"/>
      <c r="O2" s="963"/>
      <c r="P2" s="964"/>
      <c r="Q2" s="1042"/>
      <c r="R2" s="1043"/>
      <c r="S2" s="1044"/>
      <c r="T2" s="1045"/>
      <c r="U2" s="187"/>
      <c r="V2" s="1046"/>
      <c r="W2" s="1046"/>
      <c r="X2" s="1046"/>
      <c r="Y2" s="1046"/>
    </row>
    <row r="3" spans="1:25" s="1046" customFormat="1" ht="18.600000000000001" customHeight="1">
      <c r="A3" s="1041"/>
      <c r="B3" s="967"/>
      <c r="C3" s="967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962"/>
      <c r="O3" s="963"/>
      <c r="P3" s="964"/>
      <c r="Q3" s="1042"/>
      <c r="R3" s="1043"/>
      <c r="S3" s="1044"/>
      <c r="T3" s="1045"/>
      <c r="U3" s="187"/>
    </row>
    <row r="4" spans="1:25" s="217" customFormat="1" ht="18.600000000000001" customHeight="1">
      <c r="A4" s="1732" t="s">
        <v>9</v>
      </c>
      <c r="B4" s="1731" t="s">
        <v>10</v>
      </c>
      <c r="C4" s="1732" t="s">
        <v>487</v>
      </c>
      <c r="D4" s="1031"/>
      <c r="E4" s="1032" t="s">
        <v>1</v>
      </c>
      <c r="F4" s="1032"/>
      <c r="G4" s="1738" t="s">
        <v>3</v>
      </c>
      <c r="H4" s="1738"/>
      <c r="I4" s="1737" t="s">
        <v>2</v>
      </c>
      <c r="J4" s="1737"/>
      <c r="K4" s="1737" t="s">
        <v>4</v>
      </c>
      <c r="L4" s="1737"/>
      <c r="M4" s="1737" t="s">
        <v>8</v>
      </c>
      <c r="N4" s="1048"/>
    </row>
    <row r="5" spans="1:25" s="217" customFormat="1" ht="18.600000000000001" customHeight="1">
      <c r="A5" s="1733"/>
      <c r="B5" s="1731"/>
      <c r="C5" s="1733"/>
      <c r="D5" s="1031"/>
      <c r="E5" s="1032" t="s">
        <v>6</v>
      </c>
      <c r="F5" s="1031"/>
      <c r="G5" s="1738"/>
      <c r="H5" s="1738"/>
      <c r="I5" s="1737"/>
      <c r="J5" s="1737"/>
      <c r="K5" s="1737" t="s">
        <v>7</v>
      </c>
      <c r="L5" s="1737"/>
      <c r="M5" s="1737"/>
      <c r="N5" s="1048"/>
    </row>
    <row r="6" spans="1:25" s="217" customFormat="1" ht="18.600000000000001" customHeight="1">
      <c r="A6" s="1733"/>
      <c r="B6" s="1731"/>
      <c r="C6" s="1733"/>
      <c r="D6" s="1732" t="s">
        <v>12</v>
      </c>
      <c r="E6" s="1731" t="s">
        <v>13</v>
      </c>
      <c r="F6" s="1732" t="s">
        <v>14</v>
      </c>
      <c r="G6" s="1032" t="s">
        <v>15</v>
      </c>
      <c r="H6" s="1732" t="s">
        <v>14</v>
      </c>
      <c r="I6" s="1032" t="s">
        <v>15</v>
      </c>
      <c r="J6" s="1732" t="s">
        <v>14</v>
      </c>
      <c r="K6" s="1032" t="s">
        <v>15</v>
      </c>
      <c r="L6" s="1732" t="s">
        <v>14</v>
      </c>
      <c r="M6" s="1737"/>
      <c r="N6" s="1048"/>
    </row>
    <row r="7" spans="1:25" s="206" customFormat="1" ht="18.600000000000001" customHeight="1">
      <c r="A7" s="1734"/>
      <c r="B7" s="1731"/>
      <c r="C7" s="1734"/>
      <c r="D7" s="1734"/>
      <c r="E7" s="1731"/>
      <c r="F7" s="1734"/>
      <c r="G7" s="1032" t="s">
        <v>16</v>
      </c>
      <c r="H7" s="1734"/>
      <c r="I7" s="1032" t="s">
        <v>16</v>
      </c>
      <c r="J7" s="1734"/>
      <c r="K7" s="1032" t="s">
        <v>16</v>
      </c>
      <c r="L7" s="1734"/>
      <c r="M7" s="1737"/>
      <c r="N7" s="819"/>
    </row>
    <row r="8" spans="1:25" s="1050" customFormat="1" ht="15" customHeight="1">
      <c r="A8" s="1034" t="s">
        <v>17</v>
      </c>
      <c r="B8" s="1049" t="s">
        <v>18</v>
      </c>
      <c r="C8" s="1034" t="s">
        <v>19</v>
      </c>
      <c r="D8" s="1034" t="s">
        <v>20</v>
      </c>
      <c r="E8" s="1034" t="s">
        <v>21</v>
      </c>
      <c r="F8" s="1034" t="s">
        <v>22</v>
      </c>
      <c r="G8" s="1034" t="s">
        <v>25</v>
      </c>
      <c r="H8" s="1034" t="s">
        <v>26</v>
      </c>
      <c r="I8" s="1034" t="s">
        <v>23</v>
      </c>
      <c r="J8" s="1034" t="s">
        <v>24</v>
      </c>
      <c r="K8" s="1034" t="s">
        <v>27</v>
      </c>
      <c r="L8" s="1034" t="s">
        <v>28</v>
      </c>
      <c r="M8" s="1034" t="s">
        <v>29</v>
      </c>
    </row>
    <row r="9" spans="1:25" ht="50.45" customHeight="1">
      <c r="A9" s="800">
        <v>1</v>
      </c>
      <c r="B9" s="1051" t="s">
        <v>459</v>
      </c>
      <c r="C9" s="632" t="s">
        <v>460</v>
      </c>
      <c r="D9" s="800" t="s">
        <v>461</v>
      </c>
      <c r="E9" s="613"/>
      <c r="F9" s="1338">
        <v>0.98409999999999997</v>
      </c>
      <c r="G9" s="1052"/>
      <c r="H9" s="1021"/>
      <c r="I9" s="1021"/>
      <c r="J9" s="1021"/>
      <c r="K9" s="1021"/>
      <c r="L9" s="1021"/>
      <c r="M9" s="1021"/>
      <c r="N9" s="962"/>
      <c r="O9" s="963"/>
      <c r="P9" s="964"/>
      <c r="Q9" s="1042"/>
      <c r="R9" s="1043"/>
      <c r="S9" s="1044"/>
      <c r="T9" s="1045"/>
      <c r="U9" s="187"/>
      <c r="V9" s="1046"/>
      <c r="W9" s="1046"/>
      <c r="X9" s="1046"/>
      <c r="Y9" s="1046"/>
    </row>
    <row r="10" spans="1:25" ht="18.600000000000001" customHeight="1">
      <c r="A10" s="634"/>
      <c r="B10" s="1019"/>
      <c r="C10" s="690" t="s">
        <v>169</v>
      </c>
      <c r="D10" s="634" t="s">
        <v>32</v>
      </c>
      <c r="E10" s="624">
        <v>129</v>
      </c>
      <c r="F10" s="625">
        <f>E10*F9</f>
        <v>126.94889999999999</v>
      </c>
      <c r="G10" s="1052"/>
      <c r="H10" s="1021"/>
      <c r="I10" s="1021"/>
      <c r="J10" s="1021">
        <f>F10*I10</f>
        <v>0</v>
      </c>
      <c r="K10" s="1021"/>
      <c r="L10" s="1021">
        <f>F10*K10</f>
        <v>0</v>
      </c>
      <c r="M10" s="1021">
        <f>H10+J10+L10</f>
        <v>0</v>
      </c>
      <c r="N10" s="1027" t="s">
        <v>450</v>
      </c>
      <c r="O10" s="934" t="s">
        <v>451</v>
      </c>
      <c r="P10" s="935" t="s">
        <v>452</v>
      </c>
      <c r="Q10" s="936" t="s">
        <v>453</v>
      </c>
      <c r="R10" s="937" t="s">
        <v>454</v>
      </c>
      <c r="S10" s="937" t="s">
        <v>455</v>
      </c>
      <c r="T10" s="938"/>
      <c r="U10" s="939" t="s">
        <v>456</v>
      </c>
      <c r="V10" s="1046"/>
      <c r="W10" s="1046"/>
      <c r="X10" s="1046"/>
      <c r="Y10" s="1046"/>
    </row>
    <row r="11" spans="1:25" s="948" customFormat="1" ht="48.6" customHeight="1">
      <c r="A11" s="800">
        <v>2</v>
      </c>
      <c r="B11" s="1051" t="s">
        <v>462</v>
      </c>
      <c r="C11" s="632" t="s">
        <v>463</v>
      </c>
      <c r="D11" s="800" t="s">
        <v>257</v>
      </c>
      <c r="E11" s="613"/>
      <c r="F11" s="631">
        <f>984.1*0.2/100</f>
        <v>1.9682000000000002</v>
      </c>
      <c r="G11" s="1028"/>
      <c r="H11" s="1029"/>
      <c r="I11" s="1030"/>
      <c r="J11" s="1030"/>
      <c r="K11" s="1030"/>
      <c r="L11" s="1030"/>
      <c r="M11" s="1029"/>
      <c r="N11" s="940">
        <v>0.18</v>
      </c>
      <c r="O11" s="941"/>
      <c r="P11" s="942"/>
      <c r="Q11" s="943"/>
      <c r="R11" s="944"/>
      <c r="S11" s="945"/>
      <c r="T11" s="946"/>
      <c r="U11" s="947">
        <f>F11-N11-O11-P11-Q11-R11-S11-T11</f>
        <v>1.7882000000000002</v>
      </c>
    </row>
    <row r="12" spans="1:25" s="1057" customFormat="1" ht="18.600000000000001" customHeight="1">
      <c r="A12" s="634"/>
      <c r="B12" s="1019"/>
      <c r="C12" s="690" t="s">
        <v>169</v>
      </c>
      <c r="D12" s="634" t="s">
        <v>32</v>
      </c>
      <c r="E12" s="624">
        <v>21.6</v>
      </c>
      <c r="F12" s="625">
        <f>E12*F11</f>
        <v>42.513120000000008</v>
      </c>
      <c r="G12" s="1022"/>
      <c r="H12" s="1021"/>
      <c r="I12" s="1021"/>
      <c r="J12" s="1021">
        <f>F12*I12</f>
        <v>0</v>
      </c>
      <c r="K12" s="1021"/>
      <c r="L12" s="1021">
        <f>F12*K12</f>
        <v>0</v>
      </c>
      <c r="M12" s="1021">
        <f>H12+J12+L12</f>
        <v>0</v>
      </c>
      <c r="N12" s="965">
        <v>2.3759999999999999</v>
      </c>
      <c r="O12" s="960"/>
      <c r="P12" s="961"/>
      <c r="Q12" s="1053"/>
      <c r="R12" s="1054"/>
      <c r="S12" s="1055"/>
      <c r="T12" s="1056"/>
      <c r="U12" s="947">
        <f t="shared" ref="U12:U39" si="0">F12-N12-O12-P12-Q12-R12-S12-T12</f>
        <v>40.13712000000001</v>
      </c>
    </row>
    <row r="13" spans="1:25" s="1057" customFormat="1" ht="18.600000000000001" customHeight="1">
      <c r="A13" s="634"/>
      <c r="B13" s="1019" t="s">
        <v>464</v>
      </c>
      <c r="C13" s="690" t="s">
        <v>465</v>
      </c>
      <c r="D13" s="634" t="s">
        <v>253</v>
      </c>
      <c r="E13" s="624">
        <v>1.24</v>
      </c>
      <c r="F13" s="625">
        <f>E13*F11</f>
        <v>2.4405680000000003</v>
      </c>
      <c r="G13" s="1022"/>
      <c r="H13" s="1021"/>
      <c r="I13" s="1021"/>
      <c r="J13" s="1021"/>
      <c r="K13" s="1021"/>
      <c r="L13" s="1021">
        <f>F13*K13</f>
        <v>0</v>
      </c>
      <c r="M13" s="1021">
        <f>H13+J13+L13</f>
        <v>0</v>
      </c>
      <c r="N13" s="965">
        <v>5.31</v>
      </c>
      <c r="O13" s="960"/>
      <c r="P13" s="961"/>
      <c r="Q13" s="1053"/>
      <c r="R13" s="1054"/>
      <c r="S13" s="1055"/>
      <c r="T13" s="1056"/>
      <c r="U13" s="947">
        <f t="shared" si="0"/>
        <v>-2.8694319999999993</v>
      </c>
    </row>
    <row r="14" spans="1:25" s="1057" customFormat="1" ht="18.600000000000001" customHeight="1">
      <c r="A14" s="634"/>
      <c r="B14" s="1019" t="s">
        <v>261</v>
      </c>
      <c r="C14" s="690" t="s">
        <v>466</v>
      </c>
      <c r="D14" s="634" t="s">
        <v>253</v>
      </c>
      <c r="E14" s="624">
        <v>2.58</v>
      </c>
      <c r="F14" s="625">
        <f>E14*F11</f>
        <v>5.0779560000000004</v>
      </c>
      <c r="G14" s="1022"/>
      <c r="H14" s="1021"/>
      <c r="I14" s="1021"/>
      <c r="J14" s="1021"/>
      <c r="K14" s="1021"/>
      <c r="L14" s="1021">
        <f>F14*K14</f>
        <v>0</v>
      </c>
      <c r="M14" s="1021">
        <f>H14+J14+L14</f>
        <v>0</v>
      </c>
      <c r="N14" s="965">
        <v>0.35</v>
      </c>
      <c r="O14" s="960"/>
      <c r="P14" s="961"/>
      <c r="Q14" s="1053"/>
      <c r="R14" s="1054"/>
      <c r="S14" s="1055"/>
      <c r="T14" s="1056"/>
      <c r="U14" s="947">
        <f t="shared" si="0"/>
        <v>4.7279560000000007</v>
      </c>
    </row>
    <row r="15" spans="1:25" s="1062" customFormat="1" ht="18.600000000000001" customHeight="1">
      <c r="A15" s="634"/>
      <c r="B15" s="1019" t="s">
        <v>467</v>
      </c>
      <c r="C15" s="690" t="s">
        <v>468</v>
      </c>
      <c r="D15" s="634" t="s">
        <v>253</v>
      </c>
      <c r="E15" s="624">
        <v>0.41</v>
      </c>
      <c r="F15" s="625">
        <f>E15*F11</f>
        <v>0.80696200000000007</v>
      </c>
      <c r="G15" s="1022"/>
      <c r="H15" s="1021"/>
      <c r="I15" s="1021"/>
      <c r="J15" s="1021"/>
      <c r="K15" s="1021"/>
      <c r="L15" s="1021">
        <f t="shared" ref="L15:L18" si="1">F15*K15</f>
        <v>0</v>
      </c>
      <c r="M15" s="1021">
        <f t="shared" ref="M15:M18" si="2">H15+J15+L15</f>
        <v>0</v>
      </c>
      <c r="N15" s="950"/>
      <c r="O15" s="941"/>
      <c r="P15" s="942"/>
      <c r="Q15" s="1058"/>
      <c r="R15" s="1059"/>
      <c r="S15" s="1060"/>
      <c r="T15" s="1061"/>
      <c r="U15" s="947">
        <f t="shared" si="0"/>
        <v>0.80696200000000007</v>
      </c>
    </row>
    <row r="16" spans="1:25" s="1062" customFormat="1" ht="18.600000000000001" customHeight="1">
      <c r="A16" s="634"/>
      <c r="B16" s="1019" t="s">
        <v>469</v>
      </c>
      <c r="C16" s="690" t="s">
        <v>470</v>
      </c>
      <c r="D16" s="634" t="s">
        <v>253</v>
      </c>
      <c r="E16" s="624">
        <v>7.6</v>
      </c>
      <c r="F16" s="625">
        <f>E16*F11</f>
        <v>14.958320000000001</v>
      </c>
      <c r="G16" s="1022"/>
      <c r="H16" s="1021"/>
      <c r="I16" s="1021"/>
      <c r="J16" s="1021"/>
      <c r="K16" s="1021"/>
      <c r="L16" s="1021">
        <f t="shared" si="1"/>
        <v>0</v>
      </c>
      <c r="M16" s="1021">
        <f t="shared" si="2"/>
        <v>0</v>
      </c>
      <c r="N16" s="959">
        <v>300</v>
      </c>
      <c r="O16" s="960"/>
      <c r="P16" s="961"/>
      <c r="Q16" s="1058"/>
      <c r="R16" s="1059">
        <v>42</v>
      </c>
      <c r="S16" s="1060"/>
      <c r="T16" s="1061"/>
      <c r="U16" s="947">
        <f t="shared" si="0"/>
        <v>-327.04167999999999</v>
      </c>
    </row>
    <row r="17" spans="1:21" s="1057" customFormat="1" ht="18.600000000000001" customHeight="1">
      <c r="A17" s="634"/>
      <c r="B17" s="1019" t="s">
        <v>471</v>
      </c>
      <c r="C17" s="690" t="s">
        <v>472</v>
      </c>
      <c r="D17" s="634" t="s">
        <v>253</v>
      </c>
      <c r="E17" s="624">
        <v>15.1</v>
      </c>
      <c r="F17" s="625">
        <f>E17*F11</f>
        <v>29.719820000000002</v>
      </c>
      <c r="G17" s="1022"/>
      <c r="H17" s="1021"/>
      <c r="I17" s="1021"/>
      <c r="J17" s="1021"/>
      <c r="K17" s="1021"/>
      <c r="L17" s="1021">
        <f t="shared" si="1"/>
        <v>0</v>
      </c>
      <c r="M17" s="1021">
        <f t="shared" si="2"/>
        <v>0</v>
      </c>
      <c r="N17" s="959">
        <v>10</v>
      </c>
      <c r="O17" s="960"/>
      <c r="P17" s="961"/>
      <c r="Q17" s="1053"/>
      <c r="R17" s="1054">
        <v>4.3000000000000007</v>
      </c>
      <c r="S17" s="1055"/>
      <c r="T17" s="1056"/>
      <c r="U17" s="947">
        <f t="shared" si="0"/>
        <v>15.419820000000001</v>
      </c>
    </row>
    <row r="18" spans="1:21" s="1057" customFormat="1" ht="18.600000000000001" customHeight="1">
      <c r="A18" s="634"/>
      <c r="B18" s="1019" t="s">
        <v>473</v>
      </c>
      <c r="C18" s="690" t="s">
        <v>474</v>
      </c>
      <c r="D18" s="634" t="s">
        <v>253</v>
      </c>
      <c r="E18" s="624">
        <v>0.97</v>
      </c>
      <c r="F18" s="625">
        <f>E18*F11</f>
        <v>1.909154</v>
      </c>
      <c r="G18" s="1022"/>
      <c r="H18" s="1021"/>
      <c r="I18" s="1021"/>
      <c r="J18" s="1021"/>
      <c r="K18" s="1021"/>
      <c r="L18" s="1021">
        <f t="shared" si="1"/>
        <v>0</v>
      </c>
      <c r="M18" s="1021">
        <f t="shared" si="2"/>
        <v>0</v>
      </c>
      <c r="N18" s="950">
        <v>8.9</v>
      </c>
      <c r="O18" s="941"/>
      <c r="P18" s="942"/>
      <c r="Q18" s="1053"/>
      <c r="R18" s="1054">
        <v>3.827</v>
      </c>
      <c r="S18" s="1055"/>
      <c r="T18" s="1056"/>
      <c r="U18" s="947">
        <f t="shared" si="0"/>
        <v>-10.817845999999999</v>
      </c>
    </row>
    <row r="19" spans="1:21" s="1057" customFormat="1" ht="18.600000000000001" customHeight="1">
      <c r="A19" s="634"/>
      <c r="B19" s="1019" t="s">
        <v>475</v>
      </c>
      <c r="C19" s="690" t="s">
        <v>255</v>
      </c>
      <c r="D19" s="634" t="s">
        <v>234</v>
      </c>
      <c r="E19" s="624">
        <v>126</v>
      </c>
      <c r="F19" s="625">
        <f>E19*F11</f>
        <v>247.99320000000003</v>
      </c>
      <c r="G19" s="1022"/>
      <c r="H19" s="1021">
        <f>F19*G19</f>
        <v>0</v>
      </c>
      <c r="I19" s="1021"/>
      <c r="J19" s="1021"/>
      <c r="K19" s="1021"/>
      <c r="L19" s="1021">
        <f>F19*K19</f>
        <v>0</v>
      </c>
      <c r="M19" s="1021">
        <f>H19+J19+L19</f>
        <v>0</v>
      </c>
      <c r="N19" s="965">
        <v>3.7</v>
      </c>
      <c r="O19" s="960"/>
      <c r="P19" s="961"/>
      <c r="Q19" s="1053"/>
      <c r="R19" s="1054">
        <v>1.5910000000000002</v>
      </c>
      <c r="S19" s="1055"/>
      <c r="T19" s="1056"/>
      <c r="U19" s="947">
        <f t="shared" si="0"/>
        <v>242.70220000000003</v>
      </c>
    </row>
    <row r="20" spans="1:21" s="1057" customFormat="1" ht="18.600000000000001" customHeight="1">
      <c r="A20" s="634"/>
      <c r="B20" s="1019"/>
      <c r="C20" s="690" t="s">
        <v>457</v>
      </c>
      <c r="D20" s="634" t="s">
        <v>234</v>
      </c>
      <c r="E20" s="624">
        <v>7</v>
      </c>
      <c r="F20" s="625">
        <f>E20*F11</f>
        <v>13.777400000000002</v>
      </c>
      <c r="G20" s="1022"/>
      <c r="H20" s="1021">
        <f>F20*G20</f>
        <v>0</v>
      </c>
      <c r="I20" s="1021"/>
      <c r="J20" s="1021"/>
      <c r="K20" s="1021"/>
      <c r="L20" s="1021">
        <f>F20*K20</f>
        <v>0</v>
      </c>
      <c r="M20" s="949">
        <f>H20+J20+L20</f>
        <v>0</v>
      </c>
      <c r="N20" s="950">
        <v>11.5</v>
      </c>
      <c r="O20" s="941"/>
      <c r="P20" s="942"/>
      <c r="Q20" s="1053"/>
      <c r="R20" s="1054">
        <v>4.9450000000000003</v>
      </c>
      <c r="S20" s="1055"/>
      <c r="T20" s="1056"/>
      <c r="U20" s="947">
        <f t="shared" si="0"/>
        <v>-2.6675999999999984</v>
      </c>
    </row>
    <row r="21" spans="1:21" s="1057" customFormat="1" ht="63" customHeight="1">
      <c r="A21" s="800">
        <v>3</v>
      </c>
      <c r="B21" s="1051" t="s">
        <v>476</v>
      </c>
      <c r="C21" s="632" t="s">
        <v>488</v>
      </c>
      <c r="D21" s="800" t="s">
        <v>461</v>
      </c>
      <c r="E21" s="613"/>
      <c r="F21" s="631">
        <f>F9</f>
        <v>0.98409999999999997</v>
      </c>
      <c r="G21" s="1022"/>
      <c r="H21" s="1021"/>
      <c r="I21" s="1021"/>
      <c r="J21" s="1021"/>
      <c r="K21" s="1021"/>
      <c r="L21" s="1021"/>
      <c r="M21" s="949"/>
      <c r="N21" s="965">
        <v>0.2</v>
      </c>
      <c r="O21" s="960"/>
      <c r="P21" s="961"/>
      <c r="Q21" s="1053"/>
      <c r="R21" s="1054">
        <v>8.6000000000000021E-2</v>
      </c>
      <c r="S21" s="1055"/>
      <c r="T21" s="1056"/>
      <c r="U21" s="947">
        <f t="shared" si="0"/>
        <v>0.69809999999999994</v>
      </c>
    </row>
    <row r="22" spans="1:21" s="955" customFormat="1" ht="18.600000000000001" customHeight="1">
      <c r="A22" s="634"/>
      <c r="B22" s="1019"/>
      <c r="C22" s="690" t="s">
        <v>169</v>
      </c>
      <c r="D22" s="634" t="s">
        <v>32</v>
      </c>
      <c r="E22" s="624">
        <v>191</v>
      </c>
      <c r="F22" s="625">
        <f>E22*F21</f>
        <v>187.9631</v>
      </c>
      <c r="G22" s="1022"/>
      <c r="H22" s="1021"/>
      <c r="I22" s="1021"/>
      <c r="J22" s="1021">
        <f>F22*I22</f>
        <v>0</v>
      </c>
      <c r="K22" s="1021"/>
      <c r="L22" s="1021"/>
      <c r="M22" s="1021">
        <f>H22+J22+L22</f>
        <v>0</v>
      </c>
      <c r="N22" s="959">
        <v>2.4180000000000001</v>
      </c>
      <c r="O22" s="960"/>
      <c r="P22" s="961"/>
      <c r="Q22" s="951"/>
      <c r="R22" s="952">
        <v>4.782</v>
      </c>
      <c r="S22" s="953"/>
      <c r="T22" s="954"/>
      <c r="U22" s="947">
        <f t="shared" si="0"/>
        <v>180.76309999999998</v>
      </c>
    </row>
    <row r="23" spans="1:21" s="955" customFormat="1" ht="37.5" customHeight="1">
      <c r="A23" s="634"/>
      <c r="B23" s="1019"/>
      <c r="C23" s="690" t="s">
        <v>477</v>
      </c>
      <c r="D23" s="634" t="s">
        <v>253</v>
      </c>
      <c r="E23" s="624">
        <v>9.5</v>
      </c>
      <c r="F23" s="625">
        <f>E23*F21</f>
        <v>9.3489500000000003</v>
      </c>
      <c r="G23" s="1022"/>
      <c r="H23" s="1021"/>
      <c r="I23" s="1021"/>
      <c r="J23" s="1021"/>
      <c r="K23" s="1021"/>
      <c r="L23" s="1021">
        <f>F23*K23</f>
        <v>0</v>
      </c>
      <c r="M23" s="949">
        <f>H23+J23+L23</f>
        <v>0</v>
      </c>
      <c r="N23" s="965">
        <v>3.3130000000000002</v>
      </c>
      <c r="O23" s="960"/>
      <c r="P23" s="961"/>
      <c r="Q23" s="951"/>
      <c r="R23" s="952">
        <v>6.5510000000000002</v>
      </c>
      <c r="S23" s="953"/>
      <c r="T23" s="954"/>
      <c r="U23" s="947">
        <f t="shared" si="0"/>
        <v>-0.51505000000000045</v>
      </c>
    </row>
    <row r="24" spans="1:21" s="955" customFormat="1" ht="18.600000000000001" customHeight="1" thickBot="1">
      <c r="A24" s="634"/>
      <c r="B24" s="1019"/>
      <c r="C24" s="690" t="s">
        <v>478</v>
      </c>
      <c r="D24" s="634" t="s">
        <v>253</v>
      </c>
      <c r="E24" s="624">
        <v>19</v>
      </c>
      <c r="F24" s="625">
        <f>E24*F21</f>
        <v>18.697900000000001</v>
      </c>
      <c r="G24" s="1022"/>
      <c r="H24" s="1021"/>
      <c r="I24" s="1021"/>
      <c r="J24" s="1021"/>
      <c r="K24" s="1021"/>
      <c r="L24" s="1021">
        <f>F24*K24</f>
        <v>0</v>
      </c>
      <c r="M24" s="949">
        <f>H24+J24+L24</f>
        <v>0</v>
      </c>
      <c r="N24" s="965">
        <v>2.4660000000000002</v>
      </c>
      <c r="O24" s="960"/>
      <c r="P24" s="961"/>
      <c r="Q24" s="951"/>
      <c r="R24" s="952">
        <v>4.8780000000000001</v>
      </c>
      <c r="S24" s="953"/>
      <c r="T24" s="954"/>
      <c r="U24" s="947">
        <f t="shared" si="0"/>
        <v>11.353899999999999</v>
      </c>
    </row>
    <row r="25" spans="1:21" s="1069" customFormat="1" ht="18.600000000000001" customHeight="1">
      <c r="A25" s="634"/>
      <c r="B25" s="1019"/>
      <c r="C25" s="690" t="s">
        <v>182</v>
      </c>
      <c r="D25" s="634" t="s">
        <v>0</v>
      </c>
      <c r="E25" s="624">
        <v>26.3</v>
      </c>
      <c r="F25" s="625">
        <f>E25*F21</f>
        <v>25.881830000000001</v>
      </c>
      <c r="G25" s="1607"/>
      <c r="H25" s="1608"/>
      <c r="I25" s="1608"/>
      <c r="J25" s="1608"/>
      <c r="K25" s="1608"/>
      <c r="L25" s="1609">
        <f>F25*K25</f>
        <v>0</v>
      </c>
      <c r="M25" s="1020">
        <f>H25+J25+L25</f>
        <v>0</v>
      </c>
      <c r="N25" s="956"/>
      <c r="O25" s="1063">
        <v>28</v>
      </c>
      <c r="P25" s="1064">
        <v>32</v>
      </c>
      <c r="Q25" s="1065"/>
      <c r="R25" s="1066"/>
      <c r="S25" s="1067"/>
      <c r="T25" s="1068"/>
      <c r="U25" s="947">
        <f>F25-N25-O25-P25-Q25-R25-S25-T25</f>
        <v>-34.118169999999999</v>
      </c>
    </row>
    <row r="26" spans="1:21" s="955" customFormat="1" ht="18.600000000000001" customHeight="1">
      <c r="A26" s="634"/>
      <c r="B26" s="1019"/>
      <c r="C26" s="690" t="s">
        <v>479</v>
      </c>
      <c r="D26" s="634" t="s">
        <v>234</v>
      </c>
      <c r="E26" s="624">
        <v>204</v>
      </c>
      <c r="F26" s="625">
        <f>E26*F21</f>
        <v>200.75639999999999</v>
      </c>
      <c r="G26" s="1610"/>
      <c r="H26" s="1609">
        <f>F26*G26</f>
        <v>0</v>
      </c>
      <c r="I26" s="1609"/>
      <c r="J26" s="1609"/>
      <c r="K26" s="1609"/>
      <c r="L26" s="1609"/>
      <c r="M26" s="1020">
        <f>H26+J26+L26</f>
        <v>0</v>
      </c>
      <c r="N26" s="956">
        <v>1.4</v>
      </c>
      <c r="O26" s="957"/>
      <c r="P26" s="958"/>
      <c r="Q26" s="951"/>
      <c r="R26" s="952">
        <v>3.0640000000000005</v>
      </c>
      <c r="S26" s="953"/>
      <c r="T26" s="954"/>
      <c r="U26" s="947">
        <f t="shared" si="0"/>
        <v>196.29239999999999</v>
      </c>
    </row>
    <row r="27" spans="1:21" s="1069" customFormat="1" ht="43.5" customHeight="1">
      <c r="A27" s="800">
        <v>5</v>
      </c>
      <c r="B27" s="1051" t="s">
        <v>480</v>
      </c>
      <c r="C27" s="632" t="s">
        <v>481</v>
      </c>
      <c r="D27" s="800" t="s">
        <v>482</v>
      </c>
      <c r="E27" s="613"/>
      <c r="F27" s="1338">
        <v>4</v>
      </c>
      <c r="G27" s="1022"/>
      <c r="H27" s="1021"/>
      <c r="I27" s="1021"/>
      <c r="J27" s="1021"/>
      <c r="K27" s="1021"/>
      <c r="L27" s="1021"/>
      <c r="M27" s="949"/>
      <c r="N27" s="965"/>
      <c r="O27" s="960">
        <v>5.8999999999999997E-2</v>
      </c>
      <c r="P27" s="961">
        <v>6.7199999999999996E-2</v>
      </c>
      <c r="Q27" s="1065"/>
      <c r="R27" s="1066"/>
      <c r="S27" s="1067"/>
      <c r="T27" s="1068"/>
      <c r="U27" s="947">
        <f t="shared" si="0"/>
        <v>3.8737999999999997</v>
      </c>
    </row>
    <row r="28" spans="1:21" s="1069" customFormat="1" ht="18.600000000000001" customHeight="1">
      <c r="A28" s="634"/>
      <c r="B28" s="1019"/>
      <c r="C28" s="690" t="s">
        <v>169</v>
      </c>
      <c r="D28" s="634" t="s">
        <v>32</v>
      </c>
      <c r="E28" s="624">
        <v>7.7</v>
      </c>
      <c r="F28" s="625">
        <f>E28*F27</f>
        <v>30.8</v>
      </c>
      <c r="G28" s="1022"/>
      <c r="H28" s="1021"/>
      <c r="I28" s="1021"/>
      <c r="J28" s="1021">
        <f t="shared" ref="J28" si="3">F28*I28</f>
        <v>0</v>
      </c>
      <c r="K28" s="1021"/>
      <c r="L28" s="1021">
        <f t="shared" ref="L28" si="4">F28*K28</f>
        <v>0</v>
      </c>
      <c r="M28" s="949">
        <f t="shared" ref="M28" si="5">H28+J28+L28</f>
        <v>0</v>
      </c>
      <c r="N28" s="965"/>
      <c r="O28" s="960">
        <v>0.70799999999999996</v>
      </c>
      <c r="P28" s="961">
        <v>0.80959999999999999</v>
      </c>
      <c r="Q28" s="1065"/>
      <c r="R28" s="1066"/>
      <c r="S28" s="1067"/>
      <c r="T28" s="1068"/>
      <c r="U28" s="947">
        <f t="shared" si="0"/>
        <v>29.282400000000003</v>
      </c>
    </row>
    <row r="29" spans="1:21" s="1069" customFormat="1" ht="18.600000000000001" customHeight="1">
      <c r="A29" s="634"/>
      <c r="B29" s="1019"/>
      <c r="C29" s="690" t="s">
        <v>483</v>
      </c>
      <c r="D29" s="634" t="s">
        <v>253</v>
      </c>
      <c r="E29" s="624">
        <v>19.399999999999999</v>
      </c>
      <c r="F29" s="625">
        <f>E29*F27</f>
        <v>77.599999999999994</v>
      </c>
      <c r="G29" s="1022"/>
      <c r="H29" s="1021"/>
      <c r="I29" s="1021"/>
      <c r="J29" s="1021">
        <f t="shared" ref="J29:J36" si="6">F29*I29</f>
        <v>0</v>
      </c>
      <c r="K29" s="1021"/>
      <c r="L29" s="1021">
        <f t="shared" ref="L29:L36" si="7">F29*K29</f>
        <v>0</v>
      </c>
      <c r="M29" s="949">
        <f t="shared" ref="M29:M36" si="8">H29+J29+L29</f>
        <v>0</v>
      </c>
      <c r="N29" s="965"/>
      <c r="O29" s="960">
        <v>39.200000000000003</v>
      </c>
      <c r="P29" s="961">
        <v>44.8</v>
      </c>
      <c r="Q29" s="1065"/>
      <c r="R29" s="1066"/>
      <c r="S29" s="1067"/>
      <c r="T29" s="1068"/>
      <c r="U29" s="947">
        <f t="shared" si="0"/>
        <v>-6.4000000000000057</v>
      </c>
    </row>
    <row r="30" spans="1:21" s="1069" customFormat="1" ht="18.600000000000001" customHeight="1">
      <c r="A30" s="634"/>
      <c r="B30" s="1019"/>
      <c r="C30" s="690" t="s">
        <v>484</v>
      </c>
      <c r="D30" s="634" t="s">
        <v>253</v>
      </c>
      <c r="E30" s="624">
        <v>2.42</v>
      </c>
      <c r="F30" s="625">
        <f>E30*F27</f>
        <v>9.68</v>
      </c>
      <c r="G30" s="1022"/>
      <c r="H30" s="1021"/>
      <c r="I30" s="1021"/>
      <c r="J30" s="1021">
        <f t="shared" si="6"/>
        <v>0</v>
      </c>
      <c r="K30" s="1021"/>
      <c r="L30" s="1021">
        <f t="shared" si="7"/>
        <v>0</v>
      </c>
      <c r="M30" s="949">
        <f t="shared" si="8"/>
        <v>0</v>
      </c>
      <c r="N30" s="965"/>
      <c r="O30" s="960">
        <v>22.4</v>
      </c>
      <c r="P30" s="961">
        <v>25.6</v>
      </c>
      <c r="Q30" s="1065"/>
      <c r="R30" s="1066"/>
      <c r="S30" s="1067"/>
      <c r="T30" s="1068"/>
      <c r="U30" s="947">
        <f t="shared" si="0"/>
        <v>-38.32</v>
      </c>
    </row>
    <row r="31" spans="1:21" s="1069" customFormat="1" ht="18.600000000000001" customHeight="1">
      <c r="A31" s="634"/>
      <c r="B31" s="1019"/>
      <c r="C31" s="690" t="s">
        <v>485</v>
      </c>
      <c r="D31" s="634" t="s">
        <v>253</v>
      </c>
      <c r="E31" s="624">
        <v>1.67</v>
      </c>
      <c r="F31" s="625">
        <f>E31*F27</f>
        <v>6.68</v>
      </c>
      <c r="G31" s="1022"/>
      <c r="H31" s="1021"/>
      <c r="I31" s="1021"/>
      <c r="J31" s="1021">
        <f t="shared" si="6"/>
        <v>0</v>
      </c>
      <c r="K31" s="1021"/>
      <c r="L31" s="1021">
        <f t="shared" si="7"/>
        <v>0</v>
      </c>
      <c r="M31" s="949">
        <f t="shared" si="8"/>
        <v>0</v>
      </c>
      <c r="N31" s="956"/>
      <c r="O31" s="957">
        <v>0.21099999999999999</v>
      </c>
      <c r="P31" s="958">
        <v>0</v>
      </c>
      <c r="Q31" s="1065"/>
      <c r="R31" s="1066"/>
      <c r="S31" s="1067"/>
      <c r="T31" s="1068"/>
      <c r="U31" s="947">
        <f t="shared" si="0"/>
        <v>6.4689999999999994</v>
      </c>
    </row>
    <row r="32" spans="1:21" s="1069" customFormat="1" ht="18.600000000000001" customHeight="1">
      <c r="A32" s="634"/>
      <c r="B32" s="1019"/>
      <c r="C32" s="690" t="s">
        <v>474</v>
      </c>
      <c r="D32" s="634" t="s">
        <v>253</v>
      </c>
      <c r="E32" s="624">
        <v>0.88</v>
      </c>
      <c r="F32" s="625">
        <f>E32*F27</f>
        <v>3.52</v>
      </c>
      <c r="G32" s="1022"/>
      <c r="H32" s="1021"/>
      <c r="I32" s="1021"/>
      <c r="J32" s="1021">
        <f t="shared" si="6"/>
        <v>0</v>
      </c>
      <c r="K32" s="1021"/>
      <c r="L32" s="1021">
        <f t="shared" si="7"/>
        <v>0</v>
      </c>
      <c r="M32" s="949">
        <f t="shared" si="8"/>
        <v>0</v>
      </c>
      <c r="N32" s="962"/>
      <c r="O32" s="963">
        <v>3.7330000000000001</v>
      </c>
      <c r="P32" s="964">
        <v>0</v>
      </c>
      <c r="Q32" s="1065"/>
      <c r="R32" s="1066"/>
      <c r="S32" s="1067"/>
      <c r="T32" s="1068"/>
      <c r="U32" s="947">
        <f t="shared" si="0"/>
        <v>-0.21300000000000008</v>
      </c>
    </row>
    <row r="33" spans="1:23" s="1069" customFormat="1" ht="18.600000000000001" customHeight="1">
      <c r="A33" s="634"/>
      <c r="B33" s="1019"/>
      <c r="C33" s="690" t="s">
        <v>182</v>
      </c>
      <c r="D33" s="634" t="s">
        <v>0</v>
      </c>
      <c r="E33" s="624">
        <v>6.37</v>
      </c>
      <c r="F33" s="625">
        <f>E33*F27</f>
        <v>25.48</v>
      </c>
      <c r="G33" s="1022"/>
      <c r="H33" s="1021"/>
      <c r="I33" s="1021"/>
      <c r="J33" s="1021">
        <f t="shared" si="6"/>
        <v>0</v>
      </c>
      <c r="K33" s="1021"/>
      <c r="L33" s="1021">
        <f t="shared" si="7"/>
        <v>0</v>
      </c>
      <c r="M33" s="949">
        <f t="shared" si="8"/>
        <v>0</v>
      </c>
      <c r="N33" s="965"/>
      <c r="O33" s="960">
        <v>9.52</v>
      </c>
      <c r="P33" s="961">
        <v>10.88</v>
      </c>
      <c r="Q33" s="1065"/>
      <c r="R33" s="1066"/>
      <c r="S33" s="1067"/>
      <c r="T33" s="1068"/>
      <c r="U33" s="947">
        <f t="shared" si="0"/>
        <v>5.08</v>
      </c>
    </row>
    <row r="34" spans="1:23" s="1069" customFormat="1" ht="18.600000000000001" customHeight="1">
      <c r="A34" s="634"/>
      <c r="B34" s="1019"/>
      <c r="C34" s="690" t="s">
        <v>354</v>
      </c>
      <c r="D34" s="634" t="s">
        <v>118</v>
      </c>
      <c r="E34" s="624">
        <v>0.06</v>
      </c>
      <c r="F34" s="625">
        <f>E34*F27</f>
        <v>0.24</v>
      </c>
      <c r="G34" s="1022"/>
      <c r="H34" s="1021">
        <f t="shared" ref="H34:H36" si="9">F34*G34</f>
        <v>0</v>
      </c>
      <c r="I34" s="1021"/>
      <c r="J34" s="1021">
        <f t="shared" si="6"/>
        <v>0</v>
      </c>
      <c r="K34" s="1021"/>
      <c r="L34" s="1021">
        <f t="shared" si="7"/>
        <v>0</v>
      </c>
      <c r="M34" s="949">
        <f t="shared" si="8"/>
        <v>0</v>
      </c>
      <c r="N34" s="959">
        <v>9</v>
      </c>
      <c r="O34" s="960"/>
      <c r="P34" s="961"/>
      <c r="Q34" s="1065"/>
      <c r="R34" s="1066"/>
      <c r="S34" s="1067"/>
      <c r="T34" s="1068"/>
      <c r="U34" s="947">
        <f t="shared" si="0"/>
        <v>-8.76</v>
      </c>
    </row>
    <row r="35" spans="1:23" s="1069" customFormat="1" ht="18.600000000000001" customHeight="1">
      <c r="A35" s="634"/>
      <c r="B35" s="1019"/>
      <c r="C35" s="690" t="s">
        <v>457</v>
      </c>
      <c r="D35" s="634" t="s">
        <v>234</v>
      </c>
      <c r="E35" s="624">
        <v>6.2</v>
      </c>
      <c r="F35" s="625">
        <f>E35*F27</f>
        <v>24.8</v>
      </c>
      <c r="G35" s="1022"/>
      <c r="H35" s="1021">
        <f t="shared" si="9"/>
        <v>0</v>
      </c>
      <c r="I35" s="1021"/>
      <c r="J35" s="1021">
        <f t="shared" si="6"/>
        <v>0</v>
      </c>
      <c r="K35" s="1021"/>
      <c r="L35" s="1021">
        <f t="shared" si="7"/>
        <v>0</v>
      </c>
      <c r="M35" s="949">
        <f t="shared" si="8"/>
        <v>0</v>
      </c>
      <c r="N35" s="965">
        <v>51.03</v>
      </c>
      <c r="O35" s="960"/>
      <c r="P35" s="961"/>
      <c r="Q35" s="1065"/>
      <c r="R35" s="1066"/>
      <c r="S35" s="1067"/>
      <c r="T35" s="1068"/>
      <c r="U35" s="947">
        <f t="shared" si="0"/>
        <v>-26.23</v>
      </c>
    </row>
    <row r="36" spans="1:23" s="1069" customFormat="1" ht="18.600000000000001" customHeight="1">
      <c r="A36" s="634"/>
      <c r="B36" s="1019"/>
      <c r="C36" s="690" t="s">
        <v>183</v>
      </c>
      <c r="D36" s="634" t="s">
        <v>234</v>
      </c>
      <c r="E36" s="624">
        <v>1</v>
      </c>
      <c r="F36" s="625">
        <f>E36*F27</f>
        <v>4</v>
      </c>
      <c r="G36" s="1022"/>
      <c r="H36" s="1021">
        <f t="shared" si="9"/>
        <v>0</v>
      </c>
      <c r="I36" s="1021"/>
      <c r="J36" s="1021">
        <f t="shared" si="6"/>
        <v>0</v>
      </c>
      <c r="K36" s="1021"/>
      <c r="L36" s="1021">
        <f t="shared" si="7"/>
        <v>0</v>
      </c>
      <c r="M36" s="949">
        <f t="shared" si="8"/>
        <v>0</v>
      </c>
      <c r="N36" s="965">
        <v>9</v>
      </c>
      <c r="O36" s="960"/>
      <c r="P36" s="961"/>
      <c r="Q36" s="1065"/>
      <c r="R36" s="1066"/>
      <c r="S36" s="1067"/>
      <c r="T36" s="1068"/>
      <c r="U36" s="947">
        <f t="shared" si="0"/>
        <v>-5</v>
      </c>
    </row>
    <row r="37" spans="1:23" s="1069" customFormat="1" ht="18.600000000000001" customHeight="1">
      <c r="A37" s="634"/>
      <c r="B37" s="1019"/>
      <c r="C37" s="690" t="s">
        <v>486</v>
      </c>
      <c r="D37" s="634" t="s">
        <v>118</v>
      </c>
      <c r="E37" s="624">
        <v>7.0000000000000007E-2</v>
      </c>
      <c r="F37" s="625">
        <f>E37*F27</f>
        <v>0.28000000000000003</v>
      </c>
      <c r="G37" s="1022"/>
      <c r="H37" s="1021">
        <f t="shared" ref="H37:H38" si="10">F37*G37</f>
        <v>0</v>
      </c>
      <c r="I37" s="1021"/>
      <c r="J37" s="1021">
        <f t="shared" ref="J37:J38" si="11">F37*I37</f>
        <v>0</v>
      </c>
      <c r="K37" s="1021"/>
      <c r="L37" s="1021">
        <f t="shared" ref="L37:L38" si="12">F37*K37</f>
        <v>0</v>
      </c>
      <c r="M37" s="949">
        <f t="shared" ref="M37:M38" si="13">H37+J37+L37</f>
        <v>0</v>
      </c>
      <c r="N37" s="965">
        <v>9.1349999999999998</v>
      </c>
      <c r="O37" s="960"/>
      <c r="P37" s="961"/>
      <c r="Q37" s="1065"/>
      <c r="R37" s="1066"/>
      <c r="S37" s="1067"/>
      <c r="T37" s="1068"/>
      <c r="U37" s="947">
        <f t="shared" si="0"/>
        <v>-8.8550000000000004</v>
      </c>
    </row>
    <row r="38" spans="1:23" s="1069" customFormat="1" ht="18.600000000000001" customHeight="1">
      <c r="A38" s="634"/>
      <c r="B38" s="1019"/>
      <c r="C38" s="690" t="s">
        <v>170</v>
      </c>
      <c r="D38" s="634" t="s">
        <v>0</v>
      </c>
      <c r="E38" s="624">
        <v>1.78</v>
      </c>
      <c r="F38" s="625">
        <f>E38*F27</f>
        <v>7.12</v>
      </c>
      <c r="G38" s="1022"/>
      <c r="H38" s="1021">
        <f t="shared" si="10"/>
        <v>0</v>
      </c>
      <c r="I38" s="1021"/>
      <c r="J38" s="1021">
        <f t="shared" si="11"/>
        <v>0</v>
      </c>
      <c r="K38" s="1021"/>
      <c r="L38" s="1021">
        <f t="shared" si="12"/>
        <v>0</v>
      </c>
      <c r="M38" s="949">
        <f t="shared" si="13"/>
        <v>0</v>
      </c>
      <c r="N38" s="956">
        <v>10.62</v>
      </c>
      <c r="O38" s="957"/>
      <c r="P38" s="958"/>
      <c r="Q38" s="1065"/>
      <c r="R38" s="1066"/>
      <c r="S38" s="1067"/>
      <c r="T38" s="1068"/>
      <c r="U38" s="947">
        <f t="shared" si="0"/>
        <v>-3.4999999999999991</v>
      </c>
    </row>
    <row r="39" spans="1:23" s="216" customFormat="1" ht="18.600000000000001" customHeight="1">
      <c r="A39" s="699"/>
      <c r="B39" s="1074"/>
      <c r="C39" s="698" t="s">
        <v>8</v>
      </c>
      <c r="D39" s="699"/>
      <c r="E39" s="699"/>
      <c r="F39" s="699"/>
      <c r="G39" s="1611"/>
      <c r="H39" s="1136">
        <f>SUM(H9:H38)</f>
        <v>0</v>
      </c>
      <c r="I39" s="1136"/>
      <c r="J39" s="1136">
        <f>SUM(J9:J38)</f>
        <v>0</v>
      </c>
      <c r="K39" s="1136"/>
      <c r="L39" s="1136">
        <f>SUM(L9:L38)</f>
        <v>0</v>
      </c>
      <c r="M39" s="1136">
        <f>SUM(M9:M38)</f>
        <v>0</v>
      </c>
      <c r="N39" s="1135"/>
      <c r="O39" s="1136"/>
      <c r="P39" s="964">
        <v>1.125</v>
      </c>
      <c r="Q39" s="1070"/>
      <c r="R39" s="1071">
        <v>1.125</v>
      </c>
      <c r="S39" s="1072"/>
      <c r="T39" s="1073"/>
      <c r="U39" s="947">
        <f t="shared" si="0"/>
        <v>-2.25</v>
      </c>
    </row>
    <row r="40" spans="1:23" s="680" customFormat="1" ht="15">
      <c r="A40" s="610"/>
      <c r="B40" s="725"/>
      <c r="C40" s="632" t="s">
        <v>281</v>
      </c>
      <c r="D40" s="702">
        <v>0.05</v>
      </c>
      <c r="E40" s="624"/>
      <c r="F40" s="625"/>
      <c r="G40" s="635"/>
      <c r="H40" s="625"/>
      <c r="I40" s="633"/>
      <c r="J40" s="625"/>
      <c r="K40" s="633"/>
      <c r="L40" s="625"/>
      <c r="M40" s="678">
        <f>H39*D40</f>
        <v>0</v>
      </c>
    </row>
    <row r="41" spans="1:23" s="680" customFormat="1" ht="15">
      <c r="A41" s="703"/>
      <c r="B41" s="731"/>
      <c r="C41" s="704" t="s">
        <v>8</v>
      </c>
      <c r="D41" s="635"/>
      <c r="E41" s="635"/>
      <c r="F41" s="625"/>
      <c r="G41" s="705"/>
      <c r="H41" s="705"/>
      <c r="I41" s="635"/>
      <c r="J41" s="705"/>
      <c r="K41" s="705"/>
      <c r="L41" s="705"/>
      <c r="M41" s="706">
        <f>M39+M40</f>
        <v>0</v>
      </c>
    </row>
    <row r="42" spans="1:23" s="680" customFormat="1" ht="15">
      <c r="A42" s="703"/>
      <c r="B42" s="731"/>
      <c r="C42" s="687" t="s">
        <v>92</v>
      </c>
      <c r="D42" s="702">
        <v>0.1</v>
      </c>
      <c r="E42" s="707"/>
      <c r="F42" s="708"/>
      <c r="G42" s="709"/>
      <c r="H42" s="709"/>
      <c r="I42" s="635"/>
      <c r="J42" s="709"/>
      <c r="K42" s="709"/>
      <c r="L42" s="709"/>
      <c r="M42" s="710">
        <f>M41*D42</f>
        <v>0</v>
      </c>
    </row>
    <row r="43" spans="1:23" s="680" customFormat="1" ht="15">
      <c r="A43" s="703"/>
      <c r="B43" s="731"/>
      <c r="C43" s="704" t="s">
        <v>8</v>
      </c>
      <c r="D43" s="613"/>
      <c r="E43" s="635"/>
      <c r="F43" s="625"/>
      <c r="G43" s="705"/>
      <c r="H43" s="705"/>
      <c r="I43" s="635"/>
      <c r="J43" s="705"/>
      <c r="K43" s="705"/>
      <c r="L43" s="705"/>
      <c r="M43" s="706">
        <f>M41+M42</f>
        <v>0</v>
      </c>
    </row>
    <row r="44" spans="1:23" s="680" customFormat="1" ht="15">
      <c r="A44" s="703"/>
      <c r="B44" s="731"/>
      <c r="C44" s="687" t="s">
        <v>263</v>
      </c>
      <c r="D44" s="702">
        <v>0.08</v>
      </c>
      <c r="E44" s="635"/>
      <c r="F44" s="625"/>
      <c r="G44" s="709"/>
      <c r="H44" s="729"/>
      <c r="I44" s="635"/>
      <c r="J44" s="709"/>
      <c r="K44" s="709"/>
      <c r="L44" s="709"/>
      <c r="M44" s="710">
        <f>M43*D44</f>
        <v>0</v>
      </c>
    </row>
    <row r="45" spans="1:23" s="680" customFormat="1" ht="15">
      <c r="A45" s="703"/>
      <c r="B45" s="731"/>
      <c r="C45" s="704" t="s">
        <v>8</v>
      </c>
      <c r="D45" s="613"/>
      <c r="E45" s="635"/>
      <c r="F45" s="625"/>
      <c r="G45" s="705"/>
      <c r="H45" s="705"/>
      <c r="I45" s="635"/>
      <c r="J45" s="705"/>
      <c r="K45" s="705"/>
      <c r="L45" s="705"/>
      <c r="M45" s="706">
        <f>M43+M44</f>
        <v>0</v>
      </c>
    </row>
    <row r="46" spans="1:23" s="680" customFormat="1" ht="15">
      <c r="A46" s="635"/>
      <c r="B46" s="731"/>
      <c r="C46" s="687" t="s">
        <v>264</v>
      </c>
      <c r="D46" s="702"/>
      <c r="E46" s="635"/>
      <c r="F46" s="625"/>
      <c r="G46" s="709"/>
      <c r="H46" s="709"/>
      <c r="I46" s="635"/>
      <c r="J46" s="709"/>
      <c r="K46" s="709"/>
      <c r="L46" s="709"/>
      <c r="M46" s="709"/>
    </row>
    <row r="47" spans="1:23" s="680" customFormat="1" ht="15.75" thickBot="1">
      <c r="A47" s="711"/>
      <c r="B47" s="732"/>
      <c r="C47" s="713" t="s">
        <v>8</v>
      </c>
      <c r="D47" s="712"/>
      <c r="E47" s="712"/>
      <c r="F47" s="714"/>
      <c r="G47" s="715"/>
      <c r="H47" s="715"/>
      <c r="I47" s="712"/>
      <c r="J47" s="715"/>
      <c r="K47" s="715"/>
      <c r="L47" s="715"/>
      <c r="M47" s="716">
        <f>M45+M46</f>
        <v>0</v>
      </c>
    </row>
    <row r="48" spans="1:23" s="1078" customFormat="1" ht="18.600000000000001" customHeight="1">
      <c r="A48" s="1046"/>
      <c r="B48" s="1035"/>
      <c r="C48" s="1035"/>
      <c r="D48" s="1046"/>
      <c r="E48" s="1075"/>
      <c r="F48" s="1076"/>
      <c r="G48" s="1077"/>
      <c r="H48" s="1080"/>
      <c r="I48" s="1077"/>
      <c r="J48" s="1080"/>
      <c r="K48" s="1077"/>
      <c r="L48" s="1077"/>
      <c r="M48" s="1080"/>
      <c r="N48" s="962"/>
      <c r="O48" s="963"/>
      <c r="P48" s="964"/>
      <c r="Q48" s="1081"/>
      <c r="R48" s="1082"/>
      <c r="S48" s="1083"/>
      <c r="T48" s="1084"/>
      <c r="U48" s="947"/>
      <c r="V48" s="1079"/>
      <c r="W48" s="1079"/>
    </row>
    <row r="49" spans="1:23" s="1078" customFormat="1" ht="18.600000000000001" customHeight="1">
      <c r="A49" s="1046"/>
      <c r="B49" s="1035"/>
      <c r="C49" s="159"/>
      <c r="D49" s="1046"/>
      <c r="E49" s="1075"/>
      <c r="F49" s="1076"/>
      <c r="G49" s="1077"/>
      <c r="H49" s="1077"/>
      <c r="I49" s="1077"/>
      <c r="J49" s="1077"/>
      <c r="K49" s="1077"/>
      <c r="L49" s="1077"/>
      <c r="M49" s="1077"/>
      <c r="N49" s="962"/>
      <c r="O49" s="963"/>
      <c r="P49" s="964"/>
      <c r="Q49" s="1081"/>
      <c r="R49" s="1082"/>
      <c r="S49" s="1083"/>
      <c r="T49" s="1084"/>
      <c r="U49" s="947"/>
      <c r="V49" s="1079"/>
      <c r="W49" s="1079"/>
    </row>
    <row r="50" spans="1:23" s="974" customFormat="1" ht="18.600000000000001" customHeight="1">
      <c r="B50" s="968"/>
      <c r="C50" s="159"/>
      <c r="G50" s="983"/>
      <c r="H50" s="983"/>
      <c r="I50" s="983"/>
      <c r="J50" s="983"/>
      <c r="K50" s="973"/>
      <c r="N50" s="962"/>
      <c r="O50" s="963"/>
      <c r="P50" s="964"/>
      <c r="Q50" s="1085"/>
      <c r="R50" s="1086"/>
      <c r="S50" s="1087"/>
      <c r="T50" s="1088"/>
      <c r="U50" s="947"/>
    </row>
    <row r="51" spans="1:23" s="974" customFormat="1" ht="18.600000000000001" customHeight="1">
      <c r="B51" s="968"/>
      <c r="C51" s="968"/>
      <c r="E51" s="982"/>
      <c r="F51" s="982"/>
      <c r="G51" s="973"/>
      <c r="I51" s="983"/>
      <c r="J51" s="983"/>
      <c r="K51" s="983"/>
      <c r="L51" s="983"/>
      <c r="M51" s="1089"/>
      <c r="N51" s="962"/>
      <c r="O51" s="963"/>
      <c r="P51" s="964"/>
      <c r="Q51" s="1085"/>
      <c r="R51" s="1086"/>
      <c r="S51" s="1087"/>
      <c r="T51" s="1088"/>
      <c r="U51" s="947"/>
    </row>
    <row r="52" spans="1:23" s="974" customFormat="1" ht="18.600000000000001" customHeight="1">
      <c r="B52" s="968"/>
      <c r="C52" s="968"/>
      <c r="E52" s="982"/>
      <c r="F52" s="982"/>
      <c r="G52" s="983"/>
      <c r="H52" s="983"/>
      <c r="I52" s="973"/>
      <c r="K52" s="973"/>
      <c r="L52" s="973"/>
      <c r="M52" s="973"/>
      <c r="N52" s="962"/>
      <c r="O52" s="963"/>
      <c r="P52" s="964"/>
      <c r="Q52" s="1085"/>
      <c r="R52" s="1086"/>
      <c r="S52" s="1087"/>
      <c r="T52" s="1088"/>
      <c r="U52" s="947"/>
    </row>
    <row r="53" spans="1:23" s="974" customFormat="1" ht="18.600000000000001" customHeight="1">
      <c r="B53" s="968"/>
      <c r="C53" s="968"/>
      <c r="F53" s="982"/>
      <c r="G53" s="983"/>
      <c r="H53" s="983"/>
      <c r="I53" s="973"/>
      <c r="K53" s="973"/>
      <c r="L53" s="973"/>
      <c r="M53" s="973"/>
      <c r="N53" s="962"/>
      <c r="O53" s="963"/>
      <c r="P53" s="964"/>
      <c r="Q53" s="1085"/>
      <c r="R53" s="1086"/>
      <c r="S53" s="1087"/>
      <c r="T53" s="1088"/>
      <c r="U53" s="947"/>
    </row>
    <row r="54" spans="1:23" s="974" customFormat="1" ht="18.600000000000001" customHeight="1">
      <c r="B54" s="968"/>
      <c r="C54" s="968"/>
      <c r="E54" s="973"/>
      <c r="F54" s="982"/>
      <c r="G54" s="983"/>
      <c r="H54" s="983"/>
      <c r="I54" s="1089"/>
      <c r="K54" s="983"/>
      <c r="L54" s="983"/>
      <c r="M54" s="1090"/>
      <c r="N54" s="956"/>
      <c r="O54" s="957"/>
      <c r="P54" s="958"/>
      <c r="Q54" s="1085"/>
      <c r="R54" s="1086"/>
      <c r="S54" s="1087"/>
      <c r="T54" s="1088"/>
      <c r="U54" s="947"/>
    </row>
    <row r="55" spans="1:23" s="974" customFormat="1" ht="18.600000000000001" customHeight="1">
      <c r="B55" s="968"/>
      <c r="C55" s="968"/>
      <c r="F55" s="982"/>
      <c r="G55" s="983"/>
      <c r="H55" s="983"/>
      <c r="I55" s="973"/>
      <c r="K55" s="983"/>
      <c r="L55" s="983"/>
      <c r="M55" s="1090"/>
      <c r="N55" s="962"/>
      <c r="O55" s="963"/>
      <c r="P55" s="964"/>
      <c r="Q55" s="1085"/>
      <c r="R55" s="1086"/>
      <c r="S55" s="1087"/>
      <c r="T55" s="1088"/>
      <c r="U55" s="947"/>
    </row>
    <row r="56" spans="1:23" s="974" customFormat="1" ht="18.600000000000001" customHeight="1">
      <c r="B56" s="968"/>
      <c r="C56" s="968"/>
      <c r="F56" s="982"/>
      <c r="G56" s="983"/>
      <c r="H56" s="983"/>
      <c r="I56" s="973"/>
      <c r="K56" s="983"/>
      <c r="L56" s="983"/>
      <c r="M56" s="1090"/>
      <c r="N56" s="962"/>
      <c r="O56" s="963"/>
      <c r="P56" s="964"/>
      <c r="Q56" s="1085"/>
      <c r="R56" s="1086"/>
      <c r="S56" s="1087"/>
      <c r="T56" s="1088"/>
      <c r="U56" s="947"/>
    </row>
    <row r="57" spans="1:23" s="974" customFormat="1" ht="18.600000000000001" customHeight="1">
      <c r="B57" s="968"/>
      <c r="C57" s="968"/>
      <c r="E57" s="982"/>
      <c r="F57" s="982"/>
      <c r="G57" s="983"/>
      <c r="H57" s="983"/>
      <c r="I57" s="973"/>
      <c r="K57" s="983"/>
      <c r="L57" s="983"/>
      <c r="M57" s="1090"/>
      <c r="N57" s="970"/>
      <c r="O57" s="971"/>
      <c r="P57" s="972"/>
      <c r="Q57" s="1085"/>
      <c r="R57" s="1086"/>
      <c r="S57" s="1087"/>
      <c r="T57" s="1088"/>
      <c r="U57" s="947"/>
    </row>
    <row r="58" spans="1:23" s="968" customFormat="1" ht="18.600000000000001" customHeight="1">
      <c r="E58" s="969"/>
      <c r="F58" s="969"/>
      <c r="G58" s="973"/>
      <c r="H58" s="974"/>
      <c r="I58" s="1089"/>
      <c r="J58" s="974"/>
      <c r="K58" s="975"/>
      <c r="L58" s="975"/>
      <c r="M58" s="976"/>
      <c r="N58" s="956"/>
      <c r="O58" s="957"/>
      <c r="P58" s="958"/>
      <c r="Q58" s="977"/>
      <c r="R58" s="978"/>
      <c r="S58" s="979"/>
      <c r="T58" s="980"/>
      <c r="U58" s="947"/>
    </row>
    <row r="59" spans="1:23" s="974" customFormat="1" ht="18.600000000000001" customHeight="1">
      <c r="B59" s="1091"/>
      <c r="C59" s="968"/>
      <c r="E59" s="982"/>
      <c r="F59" s="982"/>
      <c r="G59" s="973"/>
      <c r="H59" s="1090"/>
      <c r="I59" s="973"/>
      <c r="K59" s="983"/>
      <c r="L59" s="983"/>
      <c r="M59" s="973"/>
      <c r="N59" s="956"/>
      <c r="O59" s="957"/>
      <c r="P59" s="958"/>
      <c r="Q59" s="1085"/>
      <c r="R59" s="1086"/>
      <c r="S59" s="1087"/>
      <c r="T59" s="1088"/>
      <c r="U59" s="947"/>
    </row>
    <row r="60" spans="1:23" s="974" customFormat="1" ht="18.600000000000001" customHeight="1">
      <c r="B60" s="1091"/>
      <c r="C60" s="968"/>
      <c r="E60" s="982"/>
      <c r="F60" s="982"/>
      <c r="G60" s="973"/>
      <c r="I60" s="983"/>
      <c r="J60" s="983"/>
      <c r="K60" s="983"/>
      <c r="L60" s="983"/>
      <c r="M60" s="1089"/>
      <c r="N60" s="956"/>
      <c r="O60" s="957"/>
      <c r="P60" s="958"/>
      <c r="Q60" s="1085"/>
      <c r="R60" s="1086"/>
      <c r="S60" s="1087"/>
      <c r="T60" s="1088"/>
      <c r="U60" s="947"/>
    </row>
    <row r="61" spans="1:23" s="974" customFormat="1" ht="18.600000000000001" customHeight="1">
      <c r="B61" s="968"/>
      <c r="C61" s="968"/>
      <c r="E61" s="982"/>
      <c r="F61" s="982"/>
      <c r="G61" s="983"/>
      <c r="H61" s="983"/>
      <c r="I61" s="973"/>
      <c r="K61" s="973"/>
      <c r="L61" s="973"/>
      <c r="M61" s="973"/>
      <c r="N61" s="956"/>
      <c r="O61" s="957"/>
      <c r="P61" s="958"/>
      <c r="Q61" s="1085"/>
      <c r="R61" s="1086"/>
      <c r="S61" s="1087"/>
      <c r="T61" s="1088"/>
      <c r="U61" s="947"/>
    </row>
    <row r="62" spans="1:23" s="974" customFormat="1" ht="18.600000000000001" customHeight="1">
      <c r="B62" s="968"/>
      <c r="C62" s="968"/>
      <c r="E62" s="982"/>
      <c r="F62" s="982"/>
      <c r="G62" s="983"/>
      <c r="H62" s="983"/>
      <c r="I62" s="973"/>
      <c r="K62" s="983"/>
      <c r="L62" s="983"/>
      <c r="M62" s="1090"/>
      <c r="N62" s="956"/>
      <c r="O62" s="957"/>
      <c r="P62" s="958"/>
      <c r="Q62" s="1085"/>
      <c r="R62" s="1086"/>
      <c r="S62" s="1087"/>
      <c r="T62" s="1088"/>
      <c r="U62" s="947"/>
    </row>
    <row r="63" spans="1:23" s="988" customFormat="1" ht="18.600000000000001" customHeight="1">
      <c r="A63" s="974"/>
      <c r="B63" s="968"/>
      <c r="C63" s="968"/>
      <c r="D63" s="974"/>
      <c r="E63" s="982"/>
      <c r="F63" s="982"/>
      <c r="G63" s="973"/>
      <c r="H63" s="1090"/>
      <c r="I63" s="983"/>
      <c r="J63" s="983"/>
      <c r="K63" s="983"/>
      <c r="L63" s="983"/>
      <c r="M63" s="983"/>
      <c r="N63" s="956"/>
      <c r="O63" s="957"/>
      <c r="P63" s="958"/>
      <c r="Q63" s="984"/>
      <c r="R63" s="985"/>
      <c r="S63" s="986"/>
      <c r="T63" s="987"/>
      <c r="U63" s="947"/>
    </row>
    <row r="64" spans="1:23" s="988" customFormat="1" ht="18.600000000000001" customHeight="1">
      <c r="A64" s="974"/>
      <c r="B64" s="1091"/>
      <c r="C64" s="968"/>
      <c r="D64" s="974"/>
      <c r="E64" s="973"/>
      <c r="F64" s="982"/>
      <c r="G64" s="973"/>
      <c r="H64" s="974"/>
      <c r="I64" s="983"/>
      <c r="J64" s="983"/>
      <c r="K64" s="983"/>
      <c r="L64" s="983"/>
      <c r="M64" s="973"/>
      <c r="N64" s="956"/>
      <c r="O64" s="957"/>
      <c r="P64" s="958"/>
      <c r="Q64" s="984"/>
      <c r="R64" s="985"/>
      <c r="S64" s="986"/>
      <c r="T64" s="987"/>
      <c r="U64" s="947"/>
    </row>
    <row r="65" spans="1:21" s="988" customFormat="1" ht="18.600000000000001" customHeight="1">
      <c r="A65" s="974"/>
      <c r="B65" s="968"/>
      <c r="C65" s="968"/>
      <c r="D65" s="974"/>
      <c r="E65" s="982"/>
      <c r="F65" s="982"/>
      <c r="G65" s="973"/>
      <c r="H65" s="973"/>
      <c r="I65" s="983"/>
      <c r="J65" s="983"/>
      <c r="K65" s="973"/>
      <c r="L65" s="974"/>
      <c r="M65" s="973"/>
      <c r="N65" s="956"/>
      <c r="O65" s="957"/>
      <c r="P65" s="958"/>
      <c r="Q65" s="984"/>
      <c r="R65" s="985"/>
      <c r="S65" s="986"/>
      <c r="T65" s="987"/>
      <c r="U65" s="947"/>
    </row>
    <row r="66" spans="1:21" s="988" customFormat="1" ht="18.600000000000001" customHeight="1">
      <c r="A66" s="974"/>
      <c r="B66" s="968"/>
      <c r="C66" s="968"/>
      <c r="D66" s="974"/>
      <c r="E66" s="973"/>
      <c r="F66" s="982"/>
      <c r="G66" s="973"/>
      <c r="H66" s="1090"/>
      <c r="I66" s="973"/>
      <c r="J66" s="974"/>
      <c r="K66" s="983"/>
      <c r="L66" s="983"/>
      <c r="M66" s="973"/>
      <c r="N66" s="956"/>
      <c r="O66" s="957"/>
      <c r="P66" s="958"/>
      <c r="Q66" s="984"/>
      <c r="R66" s="985"/>
      <c r="S66" s="986"/>
      <c r="T66" s="987"/>
      <c r="U66" s="947"/>
    </row>
    <row r="67" spans="1:21" s="974" customFormat="1" ht="18.600000000000001" customHeight="1">
      <c r="B67" s="968"/>
      <c r="C67" s="968"/>
      <c r="E67" s="982"/>
      <c r="F67" s="982"/>
      <c r="G67" s="983"/>
      <c r="H67" s="983"/>
      <c r="I67" s="973"/>
      <c r="K67" s="983"/>
      <c r="L67" s="983"/>
      <c r="M67" s="1089"/>
      <c r="N67" s="956"/>
      <c r="O67" s="957"/>
      <c r="P67" s="958"/>
      <c r="Q67" s="1085"/>
      <c r="R67" s="1086"/>
      <c r="S67" s="1087"/>
      <c r="T67" s="1088"/>
      <c r="U67" s="947"/>
    </row>
    <row r="68" spans="1:21" s="974" customFormat="1" ht="18.600000000000001" customHeight="1">
      <c r="B68" s="1091"/>
      <c r="C68" s="968"/>
      <c r="E68" s="982"/>
      <c r="F68" s="982"/>
      <c r="G68" s="973"/>
      <c r="I68" s="983"/>
      <c r="J68" s="983"/>
      <c r="K68" s="983"/>
      <c r="L68" s="983"/>
      <c r="M68" s="1089"/>
      <c r="N68" s="970"/>
      <c r="O68" s="971"/>
      <c r="P68" s="972"/>
      <c r="Q68" s="1085"/>
      <c r="R68" s="1086"/>
      <c r="S68" s="1087"/>
      <c r="T68" s="1088"/>
      <c r="U68" s="947"/>
    </row>
    <row r="69" spans="1:21" s="974" customFormat="1" ht="18.600000000000001" customHeight="1">
      <c r="B69" s="968"/>
      <c r="C69" s="968"/>
      <c r="E69" s="982"/>
      <c r="F69" s="982"/>
      <c r="G69" s="983"/>
      <c r="H69" s="983"/>
      <c r="I69" s="973"/>
      <c r="K69" s="973"/>
      <c r="L69" s="973"/>
      <c r="M69" s="973"/>
      <c r="N69" s="956"/>
      <c r="O69" s="957"/>
      <c r="P69" s="958"/>
      <c r="Q69" s="1085"/>
      <c r="R69" s="1086"/>
      <c r="S69" s="1087"/>
      <c r="T69" s="1088"/>
      <c r="U69" s="947"/>
    </row>
    <row r="70" spans="1:21" s="974" customFormat="1" ht="18.600000000000001" customHeight="1">
      <c r="B70" s="968"/>
      <c r="C70" s="968"/>
      <c r="E70" s="982"/>
      <c r="F70" s="982"/>
      <c r="G70" s="983"/>
      <c r="H70" s="983"/>
      <c r="I70" s="973"/>
      <c r="K70" s="983"/>
      <c r="L70" s="983"/>
      <c r="M70" s="1090"/>
      <c r="N70" s="956"/>
      <c r="O70" s="957"/>
      <c r="P70" s="958"/>
      <c r="Q70" s="1085"/>
      <c r="R70" s="1086"/>
      <c r="S70" s="1087"/>
      <c r="T70" s="1088"/>
      <c r="U70" s="947"/>
    </row>
    <row r="71" spans="1:21" s="974" customFormat="1" ht="18.600000000000001" customHeight="1">
      <c r="B71" s="968"/>
      <c r="C71" s="968"/>
      <c r="E71" s="982"/>
      <c r="F71" s="982"/>
      <c r="G71" s="983"/>
      <c r="H71" s="983"/>
      <c r="I71" s="973"/>
      <c r="K71" s="983"/>
      <c r="L71" s="983"/>
      <c r="M71" s="1090"/>
      <c r="N71" s="956"/>
      <c r="O71" s="957"/>
      <c r="P71" s="958"/>
      <c r="Q71" s="1085"/>
      <c r="R71" s="1086"/>
      <c r="S71" s="1087"/>
      <c r="T71" s="1088"/>
      <c r="U71" s="947"/>
    </row>
    <row r="72" spans="1:21" s="974" customFormat="1" ht="18.600000000000001" customHeight="1">
      <c r="B72" s="968"/>
      <c r="C72" s="968"/>
      <c r="E72" s="982"/>
      <c r="F72" s="982"/>
      <c r="G72" s="983"/>
      <c r="H72" s="983"/>
      <c r="I72" s="983"/>
      <c r="J72" s="983"/>
      <c r="K72" s="973"/>
      <c r="N72" s="956"/>
      <c r="O72" s="957"/>
      <c r="P72" s="958"/>
      <c r="Q72" s="1085"/>
      <c r="R72" s="1086"/>
      <c r="S72" s="1087"/>
      <c r="T72" s="1088"/>
      <c r="U72" s="947"/>
    </row>
    <row r="73" spans="1:21" s="974" customFormat="1" ht="18.600000000000001" customHeight="1">
      <c r="B73" s="1091"/>
      <c r="C73" s="968"/>
      <c r="E73" s="982"/>
      <c r="F73" s="982"/>
      <c r="G73" s="983"/>
      <c r="H73" s="983"/>
      <c r="I73" s="983"/>
      <c r="J73" s="983"/>
      <c r="K73" s="973"/>
      <c r="N73" s="956"/>
      <c r="O73" s="957"/>
      <c r="P73" s="958"/>
      <c r="Q73" s="1085"/>
      <c r="R73" s="1086"/>
      <c r="S73" s="1087"/>
      <c r="T73" s="1088"/>
      <c r="U73" s="947"/>
    </row>
    <row r="74" spans="1:21" s="974" customFormat="1" ht="18.600000000000001" customHeight="1">
      <c r="B74" s="968"/>
      <c r="C74" s="968"/>
      <c r="E74" s="982"/>
      <c r="F74" s="982"/>
      <c r="G74" s="973"/>
      <c r="I74" s="983"/>
      <c r="J74" s="983"/>
      <c r="K74" s="983"/>
      <c r="L74" s="983"/>
      <c r="M74" s="1089"/>
      <c r="N74" s="956"/>
      <c r="O74" s="957"/>
      <c r="P74" s="958"/>
      <c r="Q74" s="1085"/>
      <c r="R74" s="1086"/>
      <c r="S74" s="1087"/>
      <c r="T74" s="1088"/>
      <c r="U74" s="947"/>
    </row>
    <row r="75" spans="1:21" s="974" customFormat="1" ht="18.600000000000001" customHeight="1">
      <c r="B75" s="968"/>
      <c r="C75" s="968"/>
      <c r="E75" s="1092"/>
      <c r="F75" s="982"/>
      <c r="G75" s="983"/>
      <c r="H75" s="983"/>
      <c r="I75" s="973"/>
      <c r="K75" s="973"/>
      <c r="L75" s="973"/>
      <c r="M75" s="973"/>
      <c r="N75" s="956"/>
      <c r="O75" s="957"/>
      <c r="P75" s="958"/>
      <c r="Q75" s="1085"/>
      <c r="R75" s="1086"/>
      <c r="S75" s="1087"/>
      <c r="T75" s="1088"/>
      <c r="U75" s="947"/>
    </row>
    <row r="76" spans="1:21" s="974" customFormat="1" ht="18.600000000000001" customHeight="1">
      <c r="B76" s="968"/>
      <c r="C76" s="968"/>
      <c r="E76" s="982"/>
      <c r="F76" s="982"/>
      <c r="G76" s="983"/>
      <c r="H76" s="983"/>
      <c r="I76" s="973"/>
      <c r="K76" s="983"/>
      <c r="L76" s="983"/>
      <c r="M76" s="1090"/>
      <c r="N76" s="956"/>
      <c r="O76" s="957"/>
      <c r="P76" s="958"/>
      <c r="Q76" s="1085"/>
      <c r="R76" s="1086"/>
      <c r="S76" s="1087"/>
      <c r="T76" s="1088"/>
      <c r="U76" s="947"/>
    </row>
    <row r="77" spans="1:21" s="974" customFormat="1" ht="18.600000000000001" customHeight="1">
      <c r="B77" s="968"/>
      <c r="C77" s="968"/>
      <c r="E77" s="982"/>
      <c r="F77" s="982"/>
      <c r="G77" s="983"/>
      <c r="H77" s="983"/>
      <c r="I77" s="1089"/>
      <c r="K77" s="983"/>
      <c r="L77" s="983"/>
      <c r="M77" s="1090"/>
      <c r="N77" s="956"/>
      <c r="O77" s="957"/>
      <c r="P77" s="958"/>
      <c r="Q77" s="1085"/>
      <c r="R77" s="1086"/>
      <c r="S77" s="1087"/>
      <c r="T77" s="1088"/>
      <c r="U77" s="947"/>
    </row>
    <row r="78" spans="1:21" s="974" customFormat="1" ht="18.600000000000001" customHeight="1">
      <c r="B78" s="968"/>
      <c r="C78" s="968"/>
      <c r="E78" s="982"/>
      <c r="F78" s="982"/>
      <c r="G78" s="983"/>
      <c r="H78" s="983"/>
      <c r="I78" s="973"/>
      <c r="K78" s="983"/>
      <c r="L78" s="983"/>
      <c r="M78" s="1090"/>
      <c r="N78" s="956"/>
      <c r="O78" s="957"/>
      <c r="P78" s="958"/>
      <c r="Q78" s="1085"/>
      <c r="R78" s="1086"/>
      <c r="S78" s="1087"/>
      <c r="T78" s="1088"/>
      <c r="U78" s="947"/>
    </row>
    <row r="79" spans="1:21" s="974" customFormat="1" ht="18.600000000000001" customHeight="1">
      <c r="B79" s="968"/>
      <c r="C79" s="968"/>
      <c r="E79" s="982"/>
      <c r="F79" s="982"/>
      <c r="G79" s="983"/>
      <c r="H79" s="983"/>
      <c r="I79" s="973"/>
      <c r="K79" s="983"/>
      <c r="L79" s="983"/>
      <c r="M79" s="973"/>
      <c r="N79" s="950"/>
      <c r="O79" s="941"/>
      <c r="P79" s="942"/>
      <c r="Q79" s="1085"/>
      <c r="R79" s="1086"/>
      <c r="S79" s="1087"/>
      <c r="T79" s="1088"/>
      <c r="U79" s="947"/>
    </row>
    <row r="80" spans="1:21" s="974" customFormat="1" ht="18.600000000000001" customHeight="1">
      <c r="B80" s="968"/>
      <c r="C80" s="968"/>
      <c r="E80" s="982"/>
      <c r="F80" s="982"/>
      <c r="G80" s="983"/>
      <c r="H80" s="983"/>
      <c r="I80" s="973"/>
      <c r="K80" s="983"/>
      <c r="L80" s="983"/>
      <c r="M80" s="973"/>
      <c r="N80" s="965"/>
      <c r="O80" s="960"/>
      <c r="P80" s="961"/>
      <c r="Q80" s="1085"/>
      <c r="R80" s="1086"/>
      <c r="S80" s="1087"/>
      <c r="T80" s="1088"/>
      <c r="U80" s="947"/>
    </row>
    <row r="81" spans="1:21" s="974" customFormat="1" ht="18.600000000000001" customHeight="1">
      <c r="B81" s="968"/>
      <c r="C81" s="968"/>
      <c r="E81" s="982"/>
      <c r="F81" s="982"/>
      <c r="G81" s="973"/>
      <c r="I81" s="983"/>
      <c r="J81" s="983"/>
      <c r="K81" s="983"/>
      <c r="L81" s="983"/>
      <c r="M81" s="973"/>
      <c r="N81" s="965"/>
      <c r="O81" s="960"/>
      <c r="P81" s="961"/>
      <c r="Q81" s="1085"/>
      <c r="R81" s="1086"/>
      <c r="S81" s="1087"/>
      <c r="T81" s="1088"/>
      <c r="U81" s="947"/>
    </row>
    <row r="82" spans="1:21" s="974" customFormat="1" ht="18.600000000000001" customHeight="1">
      <c r="B82" s="968"/>
      <c r="C82" s="968"/>
      <c r="E82" s="1092"/>
      <c r="F82" s="982"/>
      <c r="G82" s="983"/>
      <c r="H82" s="983"/>
      <c r="I82" s="983"/>
      <c r="J82" s="983"/>
      <c r="K82" s="973"/>
      <c r="M82" s="973"/>
      <c r="N82" s="965"/>
      <c r="O82" s="960"/>
      <c r="P82" s="961"/>
      <c r="Q82" s="1085"/>
      <c r="R82" s="1086"/>
      <c r="S82" s="1087"/>
      <c r="T82" s="1088"/>
      <c r="U82" s="947"/>
    </row>
    <row r="83" spans="1:21" s="974" customFormat="1" ht="18.600000000000001" customHeight="1">
      <c r="B83" s="968"/>
      <c r="C83" s="968"/>
      <c r="E83" s="982"/>
      <c r="F83" s="982"/>
      <c r="G83" s="983"/>
      <c r="H83" s="983"/>
      <c r="I83" s="973"/>
      <c r="K83" s="983"/>
      <c r="L83" s="983"/>
      <c r="M83" s="1089"/>
      <c r="N83" s="965"/>
      <c r="O83" s="960"/>
      <c r="P83" s="961"/>
      <c r="Q83" s="1085"/>
      <c r="R83" s="1086"/>
      <c r="S83" s="1087"/>
      <c r="T83" s="1088"/>
      <c r="U83" s="947"/>
    </row>
    <row r="84" spans="1:21" s="974" customFormat="1" ht="18.600000000000001" customHeight="1">
      <c r="B84" s="968"/>
      <c r="C84" s="968"/>
      <c r="E84" s="982"/>
      <c r="F84" s="982"/>
      <c r="G84" s="973"/>
      <c r="I84" s="982"/>
      <c r="K84" s="983"/>
      <c r="L84" s="983"/>
      <c r="M84" s="1089"/>
      <c r="N84" s="965"/>
      <c r="O84" s="960"/>
      <c r="P84" s="961"/>
      <c r="Q84" s="1085"/>
      <c r="R84" s="1086"/>
      <c r="S84" s="1087"/>
      <c r="T84" s="1088"/>
      <c r="U84" s="947"/>
    </row>
    <row r="85" spans="1:21" s="974" customFormat="1" ht="18.600000000000001" customHeight="1">
      <c r="B85" s="968"/>
      <c r="C85" s="968"/>
      <c r="E85" s="982"/>
      <c r="F85" s="982"/>
      <c r="G85" s="983"/>
      <c r="H85" s="983"/>
      <c r="I85" s="973"/>
      <c r="K85" s="983"/>
      <c r="L85" s="983"/>
      <c r="M85" s="1089"/>
      <c r="N85" s="965"/>
      <c r="O85" s="960"/>
      <c r="P85" s="961"/>
      <c r="Q85" s="1085"/>
      <c r="R85" s="1086"/>
      <c r="S85" s="1087"/>
      <c r="T85" s="1088"/>
      <c r="U85" s="947"/>
    </row>
    <row r="86" spans="1:21" s="974" customFormat="1" ht="18.600000000000001" customHeight="1">
      <c r="B86" s="968"/>
      <c r="C86" s="968"/>
      <c r="E86" s="982"/>
      <c r="F86" s="982"/>
      <c r="G86" s="983"/>
      <c r="H86" s="983"/>
      <c r="I86" s="973"/>
      <c r="K86" s="983"/>
      <c r="L86" s="983"/>
      <c r="M86" s="1089"/>
      <c r="N86" s="965"/>
      <c r="O86" s="960"/>
      <c r="P86" s="961"/>
      <c r="Q86" s="1085"/>
      <c r="R86" s="1086"/>
      <c r="S86" s="1087"/>
      <c r="T86" s="1088"/>
      <c r="U86" s="947"/>
    </row>
    <row r="87" spans="1:21" s="974" customFormat="1" ht="18.600000000000001" customHeight="1">
      <c r="B87" s="968"/>
      <c r="C87" s="968"/>
      <c r="E87" s="1092"/>
      <c r="F87" s="982"/>
      <c r="G87" s="983"/>
      <c r="H87" s="983"/>
      <c r="I87" s="973"/>
      <c r="K87" s="983"/>
      <c r="L87" s="983"/>
      <c r="M87" s="1089"/>
      <c r="N87" s="965"/>
      <c r="O87" s="960"/>
      <c r="P87" s="961"/>
      <c r="Q87" s="1085"/>
      <c r="R87" s="1086"/>
      <c r="S87" s="1087"/>
      <c r="T87" s="1088"/>
      <c r="U87" s="947"/>
    </row>
    <row r="88" spans="1:21" s="988" customFormat="1" ht="18.600000000000001" customHeight="1">
      <c r="A88" s="974"/>
      <c r="B88" s="968"/>
      <c r="C88" s="968"/>
      <c r="D88" s="974"/>
      <c r="E88" s="982"/>
      <c r="F88" s="982"/>
      <c r="G88" s="983"/>
      <c r="H88" s="983"/>
      <c r="I88" s="983"/>
      <c r="J88" s="983"/>
      <c r="K88" s="973"/>
      <c r="L88" s="974"/>
      <c r="M88" s="974"/>
      <c r="N88" s="956"/>
      <c r="O88" s="957"/>
      <c r="P88" s="958"/>
      <c r="Q88" s="984"/>
      <c r="R88" s="985"/>
      <c r="S88" s="986"/>
      <c r="T88" s="987"/>
      <c r="U88" s="947"/>
    </row>
    <row r="89" spans="1:21" s="988" customFormat="1" ht="18.600000000000001" customHeight="1">
      <c r="A89" s="974"/>
      <c r="B89" s="968"/>
      <c r="C89" s="968"/>
      <c r="D89" s="974"/>
      <c r="E89" s="982"/>
      <c r="F89" s="982"/>
      <c r="G89" s="973"/>
      <c r="H89" s="974"/>
      <c r="I89" s="983"/>
      <c r="J89" s="983"/>
      <c r="K89" s="983"/>
      <c r="L89" s="983"/>
      <c r="M89" s="1089"/>
      <c r="N89" s="965"/>
      <c r="O89" s="960"/>
      <c r="P89" s="961"/>
      <c r="Q89" s="984"/>
      <c r="R89" s="985"/>
      <c r="S89" s="986"/>
      <c r="T89" s="987"/>
      <c r="U89" s="947"/>
    </row>
    <row r="90" spans="1:21" s="988" customFormat="1" ht="18.600000000000001" customHeight="1">
      <c r="A90" s="974"/>
      <c r="B90" s="968"/>
      <c r="C90" s="968"/>
      <c r="D90" s="974"/>
      <c r="E90" s="982"/>
      <c r="F90" s="982"/>
      <c r="G90" s="983"/>
      <c r="H90" s="983"/>
      <c r="I90" s="973"/>
      <c r="J90" s="974"/>
      <c r="K90" s="983"/>
      <c r="L90" s="983"/>
      <c r="M90" s="1090"/>
      <c r="N90" s="965"/>
      <c r="O90" s="960"/>
      <c r="P90" s="961"/>
      <c r="Q90" s="984"/>
      <c r="R90" s="985"/>
      <c r="S90" s="986"/>
      <c r="T90" s="987"/>
      <c r="U90" s="947"/>
    </row>
    <row r="91" spans="1:21" s="988" customFormat="1" ht="18.600000000000001" customHeight="1">
      <c r="A91" s="974"/>
      <c r="B91" s="968"/>
      <c r="C91" s="968"/>
      <c r="D91" s="974"/>
      <c r="E91" s="1092"/>
      <c r="F91" s="982"/>
      <c r="G91" s="983"/>
      <c r="H91" s="983"/>
      <c r="I91" s="973"/>
      <c r="J91" s="974"/>
      <c r="K91" s="983"/>
      <c r="L91" s="983"/>
      <c r="M91" s="973"/>
      <c r="N91" s="950"/>
      <c r="O91" s="941"/>
      <c r="P91" s="942"/>
      <c r="Q91" s="984"/>
      <c r="R91" s="985"/>
      <c r="S91" s="986"/>
      <c r="T91" s="987"/>
      <c r="U91" s="947"/>
    </row>
    <row r="92" spans="1:21" s="988" customFormat="1" ht="18.600000000000001" customHeight="1">
      <c r="A92" s="974"/>
      <c r="B92" s="968"/>
      <c r="C92" s="968"/>
      <c r="D92" s="974"/>
      <c r="E92" s="982"/>
      <c r="F92" s="982"/>
      <c r="G92" s="983"/>
      <c r="H92" s="983"/>
      <c r="I92" s="983"/>
      <c r="J92" s="983"/>
      <c r="K92" s="973"/>
      <c r="L92" s="974"/>
      <c r="M92" s="974"/>
      <c r="N92" s="965"/>
      <c r="O92" s="960"/>
      <c r="P92" s="961"/>
      <c r="Q92" s="984"/>
      <c r="R92" s="985"/>
      <c r="S92" s="986"/>
      <c r="T92" s="987"/>
      <c r="U92" s="947"/>
    </row>
    <row r="93" spans="1:21" s="988" customFormat="1" ht="18.600000000000001" customHeight="1">
      <c r="A93" s="974"/>
      <c r="B93" s="968"/>
      <c r="C93" s="968"/>
      <c r="D93" s="974"/>
      <c r="E93" s="982"/>
      <c r="F93" s="982"/>
      <c r="G93" s="973"/>
      <c r="H93" s="974"/>
      <c r="I93" s="983"/>
      <c r="J93" s="983"/>
      <c r="K93" s="983"/>
      <c r="L93" s="983"/>
      <c r="M93" s="1089"/>
      <c r="N93" s="965"/>
      <c r="O93" s="960"/>
      <c r="P93" s="961"/>
      <c r="Q93" s="984"/>
      <c r="R93" s="985"/>
      <c r="S93" s="986"/>
      <c r="T93" s="987"/>
      <c r="U93" s="947"/>
    </row>
    <row r="94" spans="1:21" s="974" customFormat="1" ht="18.600000000000001" customHeight="1">
      <c r="B94" s="968"/>
      <c r="C94" s="968"/>
      <c r="E94" s="982"/>
      <c r="F94" s="982"/>
      <c r="G94" s="983"/>
      <c r="H94" s="983"/>
      <c r="I94" s="973"/>
      <c r="K94" s="983"/>
      <c r="L94" s="983"/>
      <c r="M94" s="1090"/>
      <c r="N94" s="965"/>
      <c r="O94" s="960"/>
      <c r="P94" s="961"/>
      <c r="Q94" s="1085"/>
      <c r="R94" s="1086"/>
      <c r="S94" s="1087"/>
      <c r="T94" s="1088"/>
      <c r="U94" s="947"/>
    </row>
    <row r="95" spans="1:21" s="988" customFormat="1" ht="18.600000000000001" customHeight="1">
      <c r="A95" s="974"/>
      <c r="B95" s="968"/>
      <c r="C95" s="968"/>
      <c r="D95" s="974"/>
      <c r="E95" s="1092"/>
      <c r="F95" s="982"/>
      <c r="G95" s="983"/>
      <c r="H95" s="983"/>
      <c r="I95" s="973"/>
      <c r="J95" s="974"/>
      <c r="K95" s="983"/>
      <c r="L95" s="983"/>
      <c r="M95" s="1090"/>
      <c r="N95" s="965"/>
      <c r="O95" s="960"/>
      <c r="P95" s="961"/>
      <c r="Q95" s="984"/>
      <c r="R95" s="985"/>
      <c r="S95" s="986"/>
      <c r="T95" s="987"/>
      <c r="U95" s="947"/>
    </row>
    <row r="96" spans="1:21" s="968" customFormat="1" ht="18.600000000000001" customHeight="1">
      <c r="E96" s="969"/>
      <c r="F96" s="969"/>
      <c r="G96" s="973"/>
      <c r="H96" s="974"/>
      <c r="I96" s="981"/>
      <c r="K96" s="975"/>
      <c r="L96" s="975"/>
      <c r="M96" s="976"/>
      <c r="N96" s="965"/>
      <c r="O96" s="960"/>
      <c r="P96" s="961"/>
      <c r="Q96" s="977"/>
      <c r="R96" s="978"/>
      <c r="S96" s="979"/>
      <c r="T96" s="980"/>
      <c r="U96" s="947"/>
    </row>
    <row r="97" spans="1:21" s="968" customFormat="1" ht="18.600000000000001" customHeight="1">
      <c r="E97" s="969"/>
      <c r="F97" s="969"/>
      <c r="G97" s="975"/>
      <c r="H97" s="975"/>
      <c r="I97" s="981"/>
      <c r="K97" s="975"/>
      <c r="L97" s="975"/>
      <c r="M97" s="976"/>
      <c r="N97" s="965"/>
      <c r="O97" s="960"/>
      <c r="P97" s="961"/>
      <c r="Q97" s="977"/>
      <c r="R97" s="978"/>
      <c r="S97" s="979"/>
      <c r="T97" s="980"/>
      <c r="U97" s="947"/>
    </row>
    <row r="98" spans="1:21" s="968" customFormat="1" ht="18.600000000000001" customHeight="1">
      <c r="E98" s="969"/>
      <c r="F98" s="969"/>
      <c r="G98" s="975"/>
      <c r="H98" s="975"/>
      <c r="I98" s="981"/>
      <c r="K98" s="975"/>
      <c r="L98" s="975"/>
      <c r="M98" s="976"/>
      <c r="N98" s="965"/>
      <c r="O98" s="960"/>
      <c r="P98" s="961"/>
      <c r="Q98" s="977"/>
      <c r="R98" s="978"/>
      <c r="S98" s="979"/>
      <c r="T98" s="980"/>
      <c r="U98" s="947"/>
    </row>
    <row r="99" spans="1:21" s="968" customFormat="1" ht="18.600000000000001" customHeight="1">
      <c r="E99" s="969"/>
      <c r="F99" s="969"/>
      <c r="G99" s="975"/>
      <c r="H99" s="975"/>
      <c r="I99" s="981"/>
      <c r="K99" s="975"/>
      <c r="L99" s="975"/>
      <c r="M99" s="976"/>
      <c r="N99" s="965"/>
      <c r="O99" s="960"/>
      <c r="P99" s="961"/>
      <c r="Q99" s="977"/>
      <c r="R99" s="978"/>
      <c r="S99" s="979"/>
      <c r="T99" s="980"/>
      <c r="U99" s="947"/>
    </row>
    <row r="100" spans="1:21" s="988" customFormat="1" ht="18.600000000000001" customHeight="1">
      <c r="A100" s="968"/>
      <c r="B100" s="968"/>
      <c r="C100" s="968"/>
      <c r="D100" s="974"/>
      <c r="E100" s="982"/>
      <c r="F100" s="982"/>
      <c r="G100" s="973"/>
      <c r="H100" s="974"/>
      <c r="I100" s="983"/>
      <c r="J100" s="983"/>
      <c r="K100" s="983"/>
      <c r="L100" s="983"/>
      <c r="M100" s="973"/>
      <c r="N100" s="956"/>
      <c r="O100" s="957"/>
      <c r="P100" s="958"/>
      <c r="Q100" s="984"/>
      <c r="R100" s="985"/>
      <c r="S100" s="986"/>
      <c r="T100" s="987"/>
      <c r="U100" s="947"/>
    </row>
    <row r="101" spans="1:21" s="988" customFormat="1" ht="18.600000000000001" customHeight="1">
      <c r="A101" s="974"/>
      <c r="B101" s="968"/>
      <c r="C101" s="968"/>
      <c r="D101" s="974"/>
      <c r="E101" s="982"/>
      <c r="F101" s="982"/>
      <c r="G101" s="973"/>
      <c r="H101" s="974"/>
      <c r="I101" s="983"/>
      <c r="J101" s="983"/>
      <c r="K101" s="983"/>
      <c r="L101" s="983"/>
      <c r="M101" s="973"/>
      <c r="N101" s="965"/>
      <c r="O101" s="960"/>
      <c r="P101" s="961"/>
      <c r="Q101" s="984"/>
      <c r="R101" s="985"/>
      <c r="S101" s="986"/>
      <c r="T101" s="987"/>
      <c r="U101" s="947"/>
    </row>
    <row r="102" spans="1:21" s="988" customFormat="1" ht="18.600000000000001" customHeight="1">
      <c r="A102" s="974"/>
      <c r="B102" s="968"/>
      <c r="C102" s="968"/>
      <c r="D102" s="974"/>
      <c r="E102" s="982"/>
      <c r="F102" s="982"/>
      <c r="G102" s="983"/>
      <c r="H102" s="983"/>
      <c r="I102" s="983"/>
      <c r="J102" s="983"/>
      <c r="K102" s="973"/>
      <c r="L102" s="974"/>
      <c r="M102" s="973"/>
      <c r="N102" s="965"/>
      <c r="O102" s="960"/>
      <c r="P102" s="961"/>
      <c r="Q102" s="984"/>
      <c r="R102" s="985"/>
      <c r="S102" s="986"/>
      <c r="T102" s="987"/>
      <c r="U102" s="947"/>
    </row>
    <row r="103" spans="1:21" s="988" customFormat="1" ht="18.600000000000001" customHeight="1">
      <c r="A103" s="974"/>
      <c r="B103" s="968"/>
      <c r="C103" s="968"/>
      <c r="D103" s="974"/>
      <c r="E103" s="982"/>
      <c r="F103" s="982"/>
      <c r="G103" s="983"/>
      <c r="H103" s="983"/>
      <c r="I103" s="973"/>
      <c r="J103" s="974"/>
      <c r="K103" s="983"/>
      <c r="L103" s="983"/>
      <c r="M103" s="973"/>
      <c r="N103" s="989"/>
      <c r="O103" s="990"/>
      <c r="P103" s="991"/>
      <c r="Q103" s="984"/>
      <c r="R103" s="985"/>
      <c r="S103" s="986"/>
      <c r="T103" s="987"/>
      <c r="U103" s="947"/>
    </row>
    <row r="104" spans="1:21" s="988" customFormat="1" ht="18.600000000000001" customHeight="1">
      <c r="A104" s="974"/>
      <c r="B104" s="968"/>
      <c r="C104" s="968"/>
      <c r="D104" s="974"/>
      <c r="E104" s="982"/>
      <c r="F104" s="982"/>
      <c r="G104" s="983"/>
      <c r="H104" s="983"/>
      <c r="I104" s="973"/>
      <c r="J104" s="974"/>
      <c r="K104" s="983"/>
      <c r="L104" s="983"/>
      <c r="M104" s="973"/>
      <c r="N104" s="992"/>
      <c r="O104" s="993"/>
      <c r="P104" s="994"/>
      <c r="Q104" s="984"/>
      <c r="R104" s="985"/>
      <c r="S104" s="986"/>
      <c r="T104" s="987"/>
      <c r="U104" s="947"/>
    </row>
    <row r="105" spans="1:21" s="988" customFormat="1" ht="18.600000000000001" customHeight="1">
      <c r="A105" s="974"/>
      <c r="B105" s="968"/>
      <c r="C105" s="968"/>
      <c r="D105" s="974"/>
      <c r="E105" s="982"/>
      <c r="F105" s="982"/>
      <c r="G105" s="983"/>
      <c r="H105" s="983"/>
      <c r="I105" s="973"/>
      <c r="J105" s="974"/>
      <c r="K105" s="983"/>
      <c r="L105" s="983"/>
      <c r="M105" s="973"/>
      <c r="N105" s="992"/>
      <c r="O105" s="993"/>
      <c r="P105" s="994"/>
      <c r="Q105" s="984"/>
      <c r="R105" s="985"/>
      <c r="S105" s="986"/>
      <c r="T105" s="987"/>
      <c r="U105" s="947"/>
    </row>
    <row r="106" spans="1:21" s="1078" customFormat="1" ht="18.600000000000001" customHeight="1">
      <c r="A106" s="1046"/>
      <c r="B106" s="1035"/>
      <c r="C106" s="1035"/>
      <c r="D106" s="1046"/>
      <c r="E106" s="1075"/>
      <c r="F106" s="1075"/>
      <c r="G106" s="1046"/>
      <c r="H106" s="1093"/>
      <c r="I106" s="1046"/>
      <c r="J106" s="1093"/>
      <c r="K106" s="1046"/>
      <c r="L106" s="1046"/>
      <c r="M106" s="1093"/>
      <c r="N106" s="992"/>
      <c r="O106" s="993"/>
      <c r="P106" s="994"/>
      <c r="Q106" s="1094"/>
      <c r="R106" s="1095"/>
      <c r="S106" s="1096"/>
      <c r="T106" s="1097"/>
      <c r="U106" s="947"/>
    </row>
    <row r="107" spans="1:21" s="1078" customFormat="1" ht="18.600000000000001" customHeight="1">
      <c r="A107" s="1046"/>
      <c r="B107" s="1035"/>
      <c r="C107" s="1035"/>
      <c r="D107" s="1046"/>
      <c r="E107" s="1075"/>
      <c r="F107" s="1075"/>
      <c r="G107" s="1046"/>
      <c r="H107" s="1046"/>
      <c r="I107" s="1046"/>
      <c r="J107" s="1046"/>
      <c r="K107" s="1046"/>
      <c r="L107" s="1046"/>
      <c r="M107" s="1046"/>
      <c r="N107" s="992"/>
      <c r="O107" s="993"/>
      <c r="P107" s="994"/>
      <c r="Q107" s="1094"/>
      <c r="R107" s="1095"/>
      <c r="S107" s="1096"/>
      <c r="T107" s="1097"/>
      <c r="U107" s="947"/>
    </row>
    <row r="108" spans="1:21" s="1046" customFormat="1" ht="18.600000000000001" customHeight="1">
      <c r="B108" s="1035"/>
      <c r="C108" s="1035"/>
      <c r="E108" s="1075"/>
      <c r="F108" s="1075"/>
      <c r="G108" s="983"/>
      <c r="H108" s="983"/>
      <c r="I108" s="1098"/>
      <c r="K108" s="983"/>
      <c r="L108" s="983"/>
      <c r="M108" s="1093"/>
      <c r="N108" s="950"/>
      <c r="O108" s="941"/>
      <c r="P108" s="942"/>
      <c r="Q108" s="1042"/>
      <c r="R108" s="1043"/>
      <c r="S108" s="1044"/>
      <c r="T108" s="1045"/>
      <c r="U108" s="947"/>
    </row>
    <row r="109" spans="1:21" s="988" customFormat="1" ht="18.600000000000001" customHeight="1">
      <c r="A109" s="974"/>
      <c r="B109" s="968"/>
      <c r="C109" s="968"/>
      <c r="D109" s="974"/>
      <c r="E109" s="982"/>
      <c r="F109" s="982"/>
      <c r="G109" s="983"/>
      <c r="H109" s="983"/>
      <c r="I109" s="983"/>
      <c r="J109" s="983"/>
      <c r="K109" s="973"/>
      <c r="L109" s="974"/>
      <c r="M109" s="974"/>
      <c r="N109" s="965"/>
      <c r="O109" s="960"/>
      <c r="P109" s="961"/>
      <c r="Q109" s="984"/>
      <c r="R109" s="985"/>
      <c r="S109" s="986"/>
      <c r="T109" s="987"/>
      <c r="U109" s="947"/>
    </row>
    <row r="110" spans="1:21" s="988" customFormat="1" ht="18.600000000000001" customHeight="1">
      <c r="A110" s="974"/>
      <c r="B110" s="968"/>
      <c r="C110" s="968"/>
      <c r="D110" s="974"/>
      <c r="E110" s="982"/>
      <c r="F110" s="982"/>
      <c r="G110" s="973"/>
      <c r="H110" s="974"/>
      <c r="I110" s="983"/>
      <c r="J110" s="983"/>
      <c r="K110" s="983"/>
      <c r="L110" s="983"/>
      <c r="M110" s="1089"/>
      <c r="N110" s="965"/>
      <c r="O110" s="960"/>
      <c r="P110" s="961"/>
      <c r="Q110" s="984"/>
      <c r="R110" s="985"/>
      <c r="S110" s="986"/>
      <c r="T110" s="987"/>
      <c r="U110" s="947"/>
    </row>
    <row r="111" spans="1:21" s="988" customFormat="1" ht="18.600000000000001" customHeight="1">
      <c r="A111" s="974"/>
      <c r="B111" s="968"/>
      <c r="C111" s="968"/>
      <c r="D111" s="974"/>
      <c r="E111" s="982"/>
      <c r="F111" s="982"/>
      <c r="G111" s="983"/>
      <c r="H111" s="983"/>
      <c r="I111" s="973"/>
      <c r="J111" s="974"/>
      <c r="K111" s="983"/>
      <c r="L111" s="983"/>
      <c r="M111" s="1090"/>
      <c r="N111" s="965"/>
      <c r="O111" s="960"/>
      <c r="P111" s="961"/>
      <c r="Q111" s="984"/>
      <c r="R111" s="985"/>
      <c r="S111" s="986"/>
      <c r="T111" s="987"/>
      <c r="U111" s="947"/>
    </row>
    <row r="112" spans="1:21" s="988" customFormat="1" ht="18.600000000000001" customHeight="1">
      <c r="A112" s="974"/>
      <c r="B112" s="968"/>
      <c r="C112" s="968"/>
      <c r="D112" s="974"/>
      <c r="E112" s="1092"/>
      <c r="F112" s="982"/>
      <c r="G112" s="983"/>
      <c r="H112" s="983"/>
      <c r="I112" s="973"/>
      <c r="J112" s="974"/>
      <c r="K112" s="983"/>
      <c r="L112" s="983"/>
      <c r="M112" s="973"/>
      <c r="N112" s="965"/>
      <c r="O112" s="960"/>
      <c r="P112" s="961"/>
      <c r="Q112" s="984"/>
      <c r="R112" s="985"/>
      <c r="S112" s="986"/>
      <c r="T112" s="987"/>
      <c r="U112" s="947"/>
    </row>
    <row r="113" spans="1:21" s="988" customFormat="1" ht="18.600000000000001" customHeight="1">
      <c r="A113" s="974"/>
      <c r="B113" s="1099"/>
      <c r="C113" s="968"/>
      <c r="D113" s="974"/>
      <c r="E113" s="982"/>
      <c r="F113" s="982"/>
      <c r="G113" s="983"/>
      <c r="H113" s="983"/>
      <c r="I113" s="973"/>
      <c r="J113" s="974"/>
      <c r="K113" s="983"/>
      <c r="L113" s="983"/>
      <c r="M113" s="973"/>
      <c r="N113" s="965"/>
      <c r="O113" s="960"/>
      <c r="P113" s="961"/>
      <c r="Q113" s="984"/>
      <c r="R113" s="985"/>
      <c r="S113" s="986"/>
      <c r="T113" s="987"/>
      <c r="U113" s="947"/>
    </row>
    <row r="114" spans="1:21" s="974" customFormat="1" ht="18.600000000000001" customHeight="1">
      <c r="B114" s="968"/>
      <c r="C114" s="968"/>
      <c r="E114" s="982"/>
      <c r="F114" s="982"/>
      <c r="G114" s="973"/>
      <c r="I114" s="983"/>
      <c r="J114" s="983"/>
      <c r="K114" s="983"/>
      <c r="L114" s="983"/>
      <c r="M114" s="973"/>
      <c r="N114" s="956"/>
      <c r="O114" s="957"/>
      <c r="P114" s="958"/>
      <c r="Q114" s="1085"/>
      <c r="R114" s="1086"/>
      <c r="S114" s="1087"/>
      <c r="T114" s="1088"/>
      <c r="U114" s="947"/>
    </row>
    <row r="115" spans="1:21" s="988" customFormat="1" ht="18.600000000000001" customHeight="1">
      <c r="A115" s="974"/>
      <c r="B115" s="968"/>
      <c r="C115" s="968"/>
      <c r="D115" s="974"/>
      <c r="E115" s="982"/>
      <c r="F115" s="982"/>
      <c r="G115" s="983"/>
      <c r="H115" s="983"/>
      <c r="I115" s="973"/>
      <c r="J115" s="974"/>
      <c r="K115" s="983"/>
      <c r="L115" s="983"/>
      <c r="M115" s="973"/>
      <c r="N115" s="956"/>
      <c r="O115" s="957"/>
      <c r="P115" s="958"/>
      <c r="Q115" s="984"/>
      <c r="R115" s="985"/>
      <c r="S115" s="986"/>
      <c r="T115" s="987"/>
      <c r="U115" s="947"/>
    </row>
    <row r="116" spans="1:21" s="988" customFormat="1" ht="18.600000000000001" customHeight="1">
      <c r="A116" s="974"/>
      <c r="B116" s="968"/>
      <c r="C116" s="968"/>
      <c r="D116" s="974"/>
      <c r="E116" s="1092"/>
      <c r="F116" s="982"/>
      <c r="G116" s="983"/>
      <c r="H116" s="983"/>
      <c r="I116" s="973"/>
      <c r="J116" s="974"/>
      <c r="K116" s="983"/>
      <c r="L116" s="983"/>
      <c r="M116" s="973"/>
      <c r="N116" s="992"/>
      <c r="O116" s="993"/>
      <c r="P116" s="994"/>
      <c r="Q116" s="984"/>
      <c r="R116" s="985"/>
      <c r="S116" s="986"/>
      <c r="T116" s="987"/>
      <c r="U116" s="947"/>
    </row>
    <row r="117" spans="1:21" s="968" customFormat="1" ht="18.600000000000001" customHeight="1">
      <c r="E117" s="969"/>
      <c r="F117" s="969"/>
      <c r="G117" s="981"/>
      <c r="I117" s="975"/>
      <c r="J117" s="975"/>
      <c r="K117" s="975"/>
      <c r="L117" s="975"/>
      <c r="M117" s="981"/>
      <c r="N117" s="992"/>
      <c r="O117" s="993"/>
      <c r="P117" s="994"/>
      <c r="Q117" s="977"/>
      <c r="R117" s="978"/>
      <c r="S117" s="979"/>
      <c r="T117" s="980"/>
      <c r="U117" s="947"/>
    </row>
    <row r="118" spans="1:21" s="974" customFormat="1" ht="18.600000000000001" customHeight="1">
      <c r="B118" s="968"/>
      <c r="C118" s="968"/>
      <c r="D118" s="968"/>
      <c r="E118" s="982"/>
      <c r="F118" s="982"/>
      <c r="G118" s="973"/>
      <c r="I118" s="983"/>
      <c r="J118" s="983"/>
      <c r="K118" s="983"/>
      <c r="L118" s="983"/>
      <c r="M118" s="1089"/>
      <c r="N118" s="992"/>
      <c r="O118" s="993"/>
      <c r="P118" s="994"/>
      <c r="Q118" s="1085"/>
      <c r="R118" s="1086"/>
      <c r="S118" s="1087"/>
      <c r="T118" s="1088"/>
      <c r="U118" s="947"/>
    </row>
    <row r="119" spans="1:21" s="974" customFormat="1" ht="18.600000000000001" customHeight="1">
      <c r="B119" s="968"/>
      <c r="C119" s="968"/>
      <c r="E119" s="1092"/>
      <c r="F119" s="982"/>
      <c r="G119" s="983"/>
      <c r="H119" s="983"/>
      <c r="I119" s="973"/>
      <c r="K119" s="973"/>
      <c r="L119" s="973"/>
      <c r="M119" s="973"/>
      <c r="N119" s="992"/>
      <c r="O119" s="993"/>
      <c r="P119" s="994"/>
      <c r="Q119" s="1085"/>
      <c r="R119" s="1086"/>
      <c r="S119" s="1087"/>
      <c r="T119" s="1088"/>
      <c r="U119" s="947"/>
    </row>
    <row r="120" spans="1:21" s="974" customFormat="1" ht="18.600000000000001" customHeight="1">
      <c r="B120" s="968"/>
      <c r="C120" s="968"/>
      <c r="E120" s="982"/>
      <c r="F120" s="982"/>
      <c r="G120" s="983"/>
      <c r="H120" s="983"/>
      <c r="I120" s="973"/>
      <c r="K120" s="983"/>
      <c r="L120" s="983"/>
      <c r="M120" s="1090"/>
      <c r="N120" s="989"/>
      <c r="O120" s="990"/>
      <c r="P120" s="991"/>
      <c r="Q120" s="1085"/>
      <c r="R120" s="1086"/>
      <c r="S120" s="1087"/>
      <c r="T120" s="1088"/>
      <c r="U120" s="947"/>
    </row>
    <row r="121" spans="1:21" s="974" customFormat="1" ht="18.600000000000001" customHeight="1">
      <c r="B121" s="968"/>
      <c r="C121" s="968"/>
      <c r="E121" s="982"/>
      <c r="F121" s="982"/>
      <c r="G121" s="983"/>
      <c r="H121" s="983"/>
      <c r="I121" s="973"/>
      <c r="K121" s="983"/>
      <c r="L121" s="983"/>
      <c r="M121" s="1090"/>
      <c r="N121" s="992"/>
      <c r="O121" s="993"/>
      <c r="P121" s="994"/>
      <c r="Q121" s="1085"/>
      <c r="R121" s="1086"/>
      <c r="S121" s="1087"/>
      <c r="T121" s="1088"/>
      <c r="U121" s="947"/>
    </row>
    <row r="122" spans="1:21" s="974" customFormat="1" ht="18.600000000000001" customHeight="1">
      <c r="B122" s="968"/>
      <c r="C122" s="968"/>
      <c r="E122" s="982"/>
      <c r="F122" s="982"/>
      <c r="G122" s="983"/>
      <c r="H122" s="983"/>
      <c r="I122" s="973"/>
      <c r="K122" s="983"/>
      <c r="L122" s="983"/>
      <c r="M122" s="1090"/>
      <c r="N122" s="992"/>
      <c r="O122" s="993"/>
      <c r="P122" s="994"/>
      <c r="Q122" s="1085"/>
      <c r="R122" s="1086"/>
      <c r="S122" s="1087"/>
      <c r="T122" s="1088"/>
      <c r="U122" s="947"/>
    </row>
    <row r="123" spans="1:21" s="1046" customFormat="1" ht="18.600000000000001" customHeight="1">
      <c r="B123" s="1035"/>
      <c r="C123" s="1035"/>
      <c r="E123" s="1075"/>
      <c r="F123" s="1075"/>
      <c r="G123" s="983"/>
      <c r="H123" s="983"/>
      <c r="I123" s="1098"/>
      <c r="K123" s="983"/>
      <c r="L123" s="983"/>
      <c r="M123" s="1093"/>
      <c r="N123" s="992"/>
      <c r="O123" s="993"/>
      <c r="P123" s="994"/>
      <c r="Q123" s="1042"/>
      <c r="R123" s="1043"/>
      <c r="S123" s="1044"/>
      <c r="T123" s="1045"/>
      <c r="U123" s="947"/>
    </row>
    <row r="124" spans="1:21" s="974" customFormat="1" ht="18.600000000000001" customHeight="1">
      <c r="B124" s="1091"/>
      <c r="C124" s="968"/>
      <c r="E124" s="982"/>
      <c r="F124" s="982"/>
      <c r="G124" s="973"/>
      <c r="H124" s="1090"/>
      <c r="I124" s="973"/>
      <c r="K124" s="983"/>
      <c r="L124" s="983"/>
      <c r="M124" s="973"/>
      <c r="N124" s="992"/>
      <c r="O124" s="993"/>
      <c r="P124" s="994"/>
      <c r="Q124" s="1085"/>
      <c r="R124" s="1086"/>
      <c r="S124" s="1087"/>
      <c r="T124" s="1088"/>
      <c r="U124" s="947"/>
    </row>
    <row r="125" spans="1:21" s="974" customFormat="1" ht="18.600000000000001" customHeight="1">
      <c r="B125" s="1091"/>
      <c r="C125" s="968"/>
      <c r="E125" s="982"/>
      <c r="F125" s="982"/>
      <c r="G125" s="973"/>
      <c r="I125" s="983"/>
      <c r="J125" s="983"/>
      <c r="K125" s="983"/>
      <c r="L125" s="983"/>
      <c r="M125" s="1089"/>
      <c r="N125" s="992"/>
      <c r="O125" s="993"/>
      <c r="P125" s="994"/>
      <c r="Q125" s="1085"/>
      <c r="R125" s="1086"/>
      <c r="S125" s="1087"/>
      <c r="T125" s="1088"/>
      <c r="U125" s="947"/>
    </row>
    <row r="126" spans="1:21" s="974" customFormat="1" ht="18.600000000000001" customHeight="1">
      <c r="B126" s="968"/>
      <c r="C126" s="968"/>
      <c r="E126" s="982"/>
      <c r="F126" s="982"/>
      <c r="G126" s="983"/>
      <c r="H126" s="983"/>
      <c r="I126" s="973"/>
      <c r="K126" s="973"/>
      <c r="L126" s="973"/>
      <c r="M126" s="973"/>
      <c r="N126" s="992"/>
      <c r="O126" s="993"/>
      <c r="P126" s="994"/>
      <c r="Q126" s="1085"/>
      <c r="R126" s="1086"/>
      <c r="S126" s="1087"/>
      <c r="T126" s="1088"/>
      <c r="U126" s="947"/>
    </row>
    <row r="127" spans="1:21" s="974" customFormat="1" ht="18.600000000000001" customHeight="1">
      <c r="B127" s="968"/>
      <c r="C127" s="968"/>
      <c r="E127" s="982"/>
      <c r="F127" s="982"/>
      <c r="G127" s="983"/>
      <c r="H127" s="983"/>
      <c r="I127" s="973"/>
      <c r="K127" s="983"/>
      <c r="L127" s="983"/>
      <c r="M127" s="1090"/>
      <c r="N127" s="992"/>
      <c r="O127" s="993"/>
      <c r="P127" s="994"/>
      <c r="Q127" s="1085"/>
      <c r="R127" s="1086"/>
      <c r="S127" s="1087"/>
      <c r="T127" s="1088"/>
      <c r="U127" s="947"/>
    </row>
    <row r="128" spans="1:21" s="974" customFormat="1" ht="18.600000000000001" customHeight="1">
      <c r="B128" s="968"/>
      <c r="C128" s="968"/>
      <c r="E128" s="982"/>
      <c r="F128" s="982"/>
      <c r="G128" s="983"/>
      <c r="H128" s="983"/>
      <c r="I128" s="973"/>
      <c r="K128" s="983"/>
      <c r="L128" s="983"/>
      <c r="M128" s="973"/>
      <c r="N128" s="950"/>
      <c r="O128" s="941"/>
      <c r="P128" s="942"/>
      <c r="Q128" s="1085"/>
      <c r="R128" s="1086"/>
      <c r="S128" s="1087"/>
      <c r="T128" s="1088"/>
      <c r="U128" s="947"/>
    </row>
    <row r="129" spans="1:21" s="974" customFormat="1" ht="18.600000000000001" customHeight="1">
      <c r="B129" s="968"/>
      <c r="C129" s="968"/>
      <c r="E129" s="982"/>
      <c r="F129" s="982"/>
      <c r="G129" s="983"/>
      <c r="H129" s="983"/>
      <c r="I129" s="973"/>
      <c r="K129" s="983"/>
      <c r="L129" s="983"/>
      <c r="M129" s="973"/>
      <c r="N129" s="965"/>
      <c r="O129" s="960"/>
      <c r="P129" s="961"/>
      <c r="Q129" s="1085"/>
      <c r="R129" s="1086"/>
      <c r="S129" s="1087"/>
      <c r="T129" s="1088"/>
      <c r="U129" s="947"/>
    </row>
    <row r="130" spans="1:21" s="974" customFormat="1" ht="18.600000000000001" customHeight="1">
      <c r="B130" s="968"/>
      <c r="C130" s="968"/>
      <c r="E130" s="982"/>
      <c r="F130" s="982"/>
      <c r="G130" s="973"/>
      <c r="I130" s="983"/>
      <c r="J130" s="983"/>
      <c r="K130" s="983"/>
      <c r="L130" s="983"/>
      <c r="M130" s="973"/>
      <c r="N130" s="965"/>
      <c r="O130" s="960"/>
      <c r="P130" s="961"/>
      <c r="Q130" s="1085"/>
      <c r="R130" s="1086"/>
      <c r="S130" s="1087"/>
      <c r="T130" s="1088"/>
      <c r="U130" s="947"/>
    </row>
    <row r="131" spans="1:21" s="974" customFormat="1" ht="18.600000000000001" customHeight="1">
      <c r="B131" s="968"/>
      <c r="C131" s="968"/>
      <c r="E131" s="1092"/>
      <c r="F131" s="982"/>
      <c r="G131" s="983"/>
      <c r="H131" s="983"/>
      <c r="I131" s="983"/>
      <c r="J131" s="983"/>
      <c r="K131" s="973"/>
      <c r="M131" s="973"/>
      <c r="N131" s="950"/>
      <c r="O131" s="941"/>
      <c r="P131" s="942"/>
      <c r="Q131" s="1085"/>
      <c r="R131" s="1086"/>
      <c r="S131" s="1087"/>
      <c r="T131" s="1088"/>
      <c r="U131" s="947"/>
    </row>
    <row r="132" spans="1:21" s="974" customFormat="1" ht="18.600000000000001" customHeight="1">
      <c r="B132" s="968"/>
      <c r="C132" s="968"/>
      <c r="E132" s="982"/>
      <c r="F132" s="982"/>
      <c r="G132" s="983"/>
      <c r="H132" s="983"/>
      <c r="I132" s="973"/>
      <c r="K132" s="983"/>
      <c r="L132" s="983"/>
      <c r="M132" s="1089"/>
      <c r="N132" s="992"/>
      <c r="O132" s="993"/>
      <c r="P132" s="994"/>
      <c r="Q132" s="1085"/>
      <c r="R132" s="1086"/>
      <c r="S132" s="1087"/>
      <c r="T132" s="1088"/>
      <c r="U132" s="947"/>
    </row>
    <row r="133" spans="1:21" s="974" customFormat="1" ht="18.600000000000001" customHeight="1">
      <c r="B133" s="968"/>
      <c r="C133" s="968"/>
      <c r="E133" s="982"/>
      <c r="F133" s="982"/>
      <c r="G133" s="973"/>
      <c r="I133" s="982"/>
      <c r="K133" s="983"/>
      <c r="L133" s="983"/>
      <c r="M133" s="1089"/>
      <c r="N133" s="992"/>
      <c r="O133" s="993"/>
      <c r="P133" s="994"/>
      <c r="Q133" s="1085"/>
      <c r="R133" s="1086"/>
      <c r="S133" s="1087"/>
      <c r="T133" s="1088"/>
      <c r="U133" s="947"/>
    </row>
    <row r="134" spans="1:21" s="974" customFormat="1" ht="18.600000000000001" customHeight="1">
      <c r="B134" s="968"/>
      <c r="C134" s="968"/>
      <c r="E134" s="982"/>
      <c r="F134" s="982"/>
      <c r="G134" s="983"/>
      <c r="H134" s="983"/>
      <c r="I134" s="973"/>
      <c r="K134" s="983"/>
      <c r="L134" s="983"/>
      <c r="M134" s="1089"/>
      <c r="N134" s="992"/>
      <c r="O134" s="993"/>
      <c r="P134" s="994"/>
      <c r="Q134" s="1085"/>
      <c r="R134" s="1086"/>
      <c r="S134" s="1087"/>
      <c r="T134" s="1088"/>
      <c r="U134" s="947"/>
    </row>
    <row r="135" spans="1:21" s="974" customFormat="1" ht="18.600000000000001" customHeight="1">
      <c r="B135" s="968"/>
      <c r="C135" s="968"/>
      <c r="E135" s="982"/>
      <c r="F135" s="982"/>
      <c r="G135" s="983"/>
      <c r="H135" s="983"/>
      <c r="I135" s="973"/>
      <c r="K135" s="983"/>
      <c r="L135" s="983"/>
      <c r="M135" s="1089"/>
      <c r="N135" s="1100"/>
      <c r="O135" s="993"/>
      <c r="P135" s="994"/>
      <c r="Q135" s="1085"/>
      <c r="R135" s="1086"/>
      <c r="S135" s="1087"/>
      <c r="T135" s="1088"/>
      <c r="U135" s="947"/>
    </row>
    <row r="136" spans="1:21" s="974" customFormat="1" ht="18.600000000000001" customHeight="1">
      <c r="B136" s="968"/>
      <c r="C136" s="968"/>
      <c r="E136" s="1092"/>
      <c r="F136" s="982"/>
      <c r="G136" s="983"/>
      <c r="H136" s="983"/>
      <c r="I136" s="973"/>
      <c r="K136" s="983"/>
      <c r="L136" s="983"/>
      <c r="M136" s="1089"/>
      <c r="N136" s="992"/>
      <c r="O136" s="993"/>
      <c r="P136" s="994"/>
      <c r="Q136" s="1085"/>
      <c r="R136" s="1086"/>
      <c r="S136" s="1087"/>
      <c r="T136" s="1088"/>
      <c r="U136" s="947"/>
    </row>
    <row r="137" spans="1:21" s="974" customFormat="1" ht="18.600000000000001" customHeight="1">
      <c r="B137" s="968"/>
      <c r="C137" s="968"/>
      <c r="E137" s="982"/>
      <c r="F137" s="1092"/>
      <c r="G137" s="983"/>
      <c r="H137" s="983"/>
      <c r="I137" s="983"/>
      <c r="J137" s="983"/>
      <c r="K137" s="983"/>
      <c r="L137" s="983"/>
      <c r="M137" s="983"/>
      <c r="N137" s="995"/>
      <c r="O137" s="990"/>
      <c r="P137" s="991"/>
      <c r="Q137" s="1085"/>
      <c r="R137" s="1086"/>
      <c r="S137" s="1087"/>
      <c r="T137" s="1088"/>
      <c r="U137" s="947"/>
    </row>
    <row r="138" spans="1:21" s="1000" customFormat="1" ht="18.600000000000001" customHeight="1">
      <c r="A138" s="974"/>
      <c r="B138" s="968"/>
      <c r="C138" s="968"/>
      <c r="D138" s="974"/>
      <c r="E138" s="982"/>
      <c r="F138" s="982"/>
      <c r="G138" s="973"/>
      <c r="H138" s="974"/>
      <c r="I138" s="983"/>
      <c r="J138" s="983"/>
      <c r="K138" s="983"/>
      <c r="L138" s="983"/>
      <c r="M138" s="973"/>
      <c r="N138" s="995"/>
      <c r="O138" s="993"/>
      <c r="P138" s="994"/>
      <c r="Q138" s="996"/>
      <c r="R138" s="997"/>
      <c r="S138" s="998"/>
      <c r="T138" s="999"/>
      <c r="U138" s="947"/>
    </row>
    <row r="139" spans="1:21" s="988" customFormat="1" ht="18.600000000000001" customHeight="1">
      <c r="A139" s="974"/>
      <c r="B139" s="968"/>
      <c r="C139" s="968"/>
      <c r="D139" s="974"/>
      <c r="E139" s="982"/>
      <c r="F139" s="982"/>
      <c r="G139" s="983"/>
      <c r="H139" s="983"/>
      <c r="I139" s="983"/>
      <c r="J139" s="983"/>
      <c r="K139" s="973"/>
      <c r="L139" s="974"/>
      <c r="M139" s="973"/>
      <c r="N139" s="995"/>
      <c r="O139" s="993"/>
      <c r="P139" s="994"/>
      <c r="Q139" s="984"/>
      <c r="R139" s="985"/>
      <c r="S139" s="986"/>
      <c r="T139" s="987"/>
      <c r="U139" s="947"/>
    </row>
    <row r="140" spans="1:21" s="988" customFormat="1" ht="18.600000000000001" customHeight="1">
      <c r="A140" s="974"/>
      <c r="B140" s="968"/>
      <c r="C140" s="968"/>
      <c r="D140" s="974"/>
      <c r="E140" s="982"/>
      <c r="F140" s="982"/>
      <c r="G140" s="983"/>
      <c r="H140" s="983"/>
      <c r="I140" s="973"/>
      <c r="J140" s="974"/>
      <c r="K140" s="983"/>
      <c r="L140" s="983"/>
      <c r="M140" s="1089"/>
      <c r="N140" s="992"/>
      <c r="O140" s="993"/>
      <c r="P140" s="994"/>
      <c r="Q140" s="984"/>
      <c r="R140" s="985"/>
      <c r="S140" s="986"/>
      <c r="T140" s="987"/>
      <c r="U140" s="947"/>
    </row>
    <row r="141" spans="1:21" s="988" customFormat="1" ht="18.600000000000001" customHeight="1">
      <c r="A141" s="974"/>
      <c r="B141" s="968"/>
      <c r="C141" s="968"/>
      <c r="D141" s="974"/>
      <c r="E141" s="982"/>
      <c r="F141" s="982"/>
      <c r="G141" s="983"/>
      <c r="H141" s="983"/>
      <c r="I141" s="973"/>
      <c r="J141" s="974"/>
      <c r="K141" s="983"/>
      <c r="L141" s="983"/>
      <c r="M141" s="1089"/>
      <c r="N141" s="992"/>
      <c r="O141" s="993"/>
      <c r="P141" s="994"/>
      <c r="Q141" s="984"/>
      <c r="R141" s="985"/>
      <c r="S141" s="986"/>
      <c r="T141" s="987"/>
      <c r="U141" s="947"/>
    </row>
    <row r="142" spans="1:21" s="968" customFormat="1" ht="18.600000000000001" customHeight="1">
      <c r="E142" s="969"/>
      <c r="F142" s="969"/>
      <c r="G142" s="981"/>
      <c r="I142" s="975"/>
      <c r="J142" s="975"/>
      <c r="K142" s="975"/>
      <c r="L142" s="975"/>
      <c r="M142" s="981"/>
      <c r="N142" s="992"/>
      <c r="O142" s="993"/>
      <c r="P142" s="994"/>
      <c r="Q142" s="977"/>
      <c r="R142" s="978"/>
      <c r="S142" s="979"/>
      <c r="T142" s="980"/>
      <c r="U142" s="947"/>
    </row>
    <row r="143" spans="1:21" s="974" customFormat="1" ht="18.600000000000001" customHeight="1">
      <c r="B143" s="968"/>
      <c r="C143" s="968"/>
      <c r="D143" s="968"/>
      <c r="E143" s="982"/>
      <c r="F143" s="982"/>
      <c r="G143" s="973"/>
      <c r="I143" s="983"/>
      <c r="J143" s="983"/>
      <c r="K143" s="983"/>
      <c r="L143" s="983"/>
      <c r="M143" s="1089"/>
      <c r="N143" s="989"/>
      <c r="O143" s="990"/>
      <c r="P143" s="991"/>
      <c r="Q143" s="1085"/>
      <c r="R143" s="1086"/>
      <c r="S143" s="1087"/>
      <c r="T143" s="1088"/>
      <c r="U143" s="947"/>
    </row>
    <row r="144" spans="1:21" s="974" customFormat="1" ht="18.600000000000001" customHeight="1">
      <c r="B144" s="968"/>
      <c r="C144" s="968"/>
      <c r="E144" s="1092"/>
      <c r="F144" s="982"/>
      <c r="G144" s="983"/>
      <c r="H144" s="983"/>
      <c r="I144" s="973"/>
      <c r="K144" s="973"/>
      <c r="L144" s="973"/>
      <c r="M144" s="973"/>
      <c r="N144" s="992"/>
      <c r="O144" s="993"/>
      <c r="P144" s="994"/>
      <c r="Q144" s="1085"/>
      <c r="R144" s="1086"/>
      <c r="S144" s="1087"/>
      <c r="T144" s="1088"/>
      <c r="U144" s="947"/>
    </row>
    <row r="145" spans="1:21" s="974" customFormat="1" ht="18.600000000000001" customHeight="1">
      <c r="B145" s="968"/>
      <c r="C145" s="968"/>
      <c r="E145" s="982"/>
      <c r="F145" s="982"/>
      <c r="G145" s="983"/>
      <c r="H145" s="983"/>
      <c r="I145" s="973"/>
      <c r="K145" s="983"/>
      <c r="L145" s="983"/>
      <c r="M145" s="1090"/>
      <c r="N145" s="989"/>
      <c r="O145" s="990"/>
      <c r="P145" s="991"/>
      <c r="Q145" s="1085"/>
      <c r="R145" s="1086"/>
      <c r="S145" s="1087"/>
      <c r="T145" s="1088"/>
      <c r="U145" s="947"/>
    </row>
    <row r="146" spans="1:21" s="974" customFormat="1" ht="18.600000000000001" customHeight="1">
      <c r="B146" s="968"/>
      <c r="C146" s="968"/>
      <c r="E146" s="982"/>
      <c r="F146" s="982"/>
      <c r="G146" s="983"/>
      <c r="H146" s="983"/>
      <c r="I146" s="973"/>
      <c r="K146" s="983"/>
      <c r="L146" s="983"/>
      <c r="M146" s="1090"/>
      <c r="N146" s="992"/>
      <c r="O146" s="993"/>
      <c r="P146" s="994"/>
      <c r="Q146" s="1085"/>
      <c r="R146" s="1086"/>
      <c r="S146" s="1087"/>
      <c r="T146" s="1088"/>
      <c r="U146" s="947"/>
    </row>
    <row r="147" spans="1:21" s="974" customFormat="1" ht="18.600000000000001" customHeight="1">
      <c r="B147" s="968"/>
      <c r="C147" s="968"/>
      <c r="E147" s="982"/>
      <c r="F147" s="982"/>
      <c r="G147" s="983"/>
      <c r="H147" s="983"/>
      <c r="I147" s="973"/>
      <c r="K147" s="983"/>
      <c r="L147" s="983"/>
      <c r="M147" s="1090"/>
      <c r="N147" s="992"/>
      <c r="O147" s="993"/>
      <c r="P147" s="994"/>
      <c r="Q147" s="1085"/>
      <c r="R147" s="1086"/>
      <c r="S147" s="1087"/>
      <c r="T147" s="1088"/>
      <c r="U147" s="947"/>
    </row>
    <row r="148" spans="1:21" s="1046" customFormat="1" ht="18.600000000000001" customHeight="1">
      <c r="B148" s="1035"/>
      <c r="C148" s="1035"/>
      <c r="E148" s="1075"/>
      <c r="F148" s="1075"/>
      <c r="G148" s="983"/>
      <c r="H148" s="983"/>
      <c r="I148" s="1098"/>
      <c r="K148" s="983"/>
      <c r="L148" s="983"/>
      <c r="M148" s="1093"/>
      <c r="N148" s="992"/>
      <c r="O148" s="993"/>
      <c r="P148" s="994"/>
      <c r="Q148" s="1042"/>
      <c r="R148" s="1043"/>
      <c r="S148" s="1044"/>
      <c r="T148" s="1045"/>
      <c r="U148" s="947"/>
    </row>
    <row r="149" spans="1:21" s="974" customFormat="1" ht="18.600000000000001" customHeight="1">
      <c r="B149" s="968"/>
      <c r="C149" s="968"/>
      <c r="E149" s="982"/>
      <c r="F149" s="982"/>
      <c r="G149" s="983"/>
      <c r="H149" s="983"/>
      <c r="I149" s="973"/>
      <c r="K149" s="983"/>
      <c r="L149" s="983"/>
      <c r="M149" s="1089"/>
      <c r="N149" s="992"/>
      <c r="O149" s="993"/>
      <c r="P149" s="994"/>
      <c r="Q149" s="1085"/>
      <c r="R149" s="1086"/>
      <c r="S149" s="1087"/>
      <c r="T149" s="1088"/>
      <c r="U149" s="947"/>
    </row>
    <row r="150" spans="1:21" s="988" customFormat="1" ht="18.600000000000001" customHeight="1">
      <c r="A150" s="974"/>
      <c r="B150" s="1091"/>
      <c r="C150" s="968"/>
      <c r="D150" s="974"/>
      <c r="E150" s="982"/>
      <c r="F150" s="982"/>
      <c r="G150" s="973"/>
      <c r="H150" s="974"/>
      <c r="I150" s="983"/>
      <c r="J150" s="983"/>
      <c r="K150" s="983"/>
      <c r="L150" s="983"/>
      <c r="M150" s="1089"/>
      <c r="N150" s="995"/>
      <c r="O150" s="1001"/>
      <c r="P150" s="994"/>
      <c r="Q150" s="984"/>
      <c r="R150" s="985"/>
      <c r="S150" s="986"/>
      <c r="T150" s="987"/>
      <c r="U150" s="947"/>
    </row>
    <row r="151" spans="1:21" s="974" customFormat="1" ht="18.600000000000001" customHeight="1">
      <c r="B151" s="968"/>
      <c r="C151" s="968"/>
      <c r="E151" s="982"/>
      <c r="F151" s="982"/>
      <c r="G151" s="983"/>
      <c r="H151" s="983"/>
      <c r="I151" s="983"/>
      <c r="J151" s="983"/>
      <c r="K151" s="973"/>
      <c r="L151" s="973"/>
      <c r="M151" s="973"/>
      <c r="N151" s="995"/>
      <c r="O151" s="993"/>
      <c r="P151" s="994"/>
      <c r="Q151" s="1085"/>
      <c r="R151" s="1086"/>
      <c r="S151" s="1087"/>
      <c r="T151" s="1088"/>
      <c r="U151" s="947"/>
    </row>
    <row r="152" spans="1:21" s="974" customFormat="1" ht="18.600000000000001" customHeight="1">
      <c r="B152" s="968"/>
      <c r="C152" s="968"/>
      <c r="E152" s="982"/>
      <c r="F152" s="982"/>
      <c r="G152" s="983"/>
      <c r="H152" s="983"/>
      <c r="I152" s="973"/>
      <c r="K152" s="973"/>
      <c r="L152" s="973"/>
      <c r="M152" s="973"/>
      <c r="N152" s="995"/>
      <c r="O152" s="993"/>
      <c r="P152" s="994"/>
      <c r="Q152" s="1085"/>
      <c r="R152" s="1086"/>
      <c r="S152" s="1087"/>
      <c r="T152" s="1088"/>
      <c r="U152" s="947"/>
    </row>
    <row r="153" spans="1:21" s="974" customFormat="1" ht="18.600000000000001" customHeight="1">
      <c r="B153" s="968"/>
      <c r="C153" s="968"/>
      <c r="E153" s="982"/>
      <c r="F153" s="982"/>
      <c r="G153" s="973"/>
      <c r="I153" s="973"/>
      <c r="K153" s="983"/>
      <c r="L153" s="983"/>
      <c r="M153" s="1090"/>
      <c r="N153" s="992"/>
      <c r="O153" s="993"/>
      <c r="P153" s="994"/>
      <c r="Q153" s="1085"/>
      <c r="R153" s="1086"/>
      <c r="S153" s="1087"/>
      <c r="T153" s="1088"/>
      <c r="U153" s="947"/>
    </row>
    <row r="154" spans="1:21" s="974" customFormat="1" ht="18.600000000000001" customHeight="1">
      <c r="B154" s="1091"/>
      <c r="C154" s="968"/>
      <c r="E154" s="982"/>
      <c r="F154" s="982"/>
      <c r="G154" s="973"/>
      <c r="I154" s="983"/>
      <c r="J154" s="983"/>
      <c r="K154" s="983"/>
      <c r="L154" s="983"/>
      <c r="M154" s="1089"/>
      <c r="N154" s="992"/>
      <c r="O154" s="993"/>
      <c r="P154" s="994"/>
      <c r="Q154" s="1085"/>
      <c r="R154" s="1086"/>
      <c r="S154" s="1087"/>
      <c r="T154" s="1088"/>
      <c r="U154" s="947"/>
    </row>
    <row r="155" spans="1:21" s="974" customFormat="1" ht="18.600000000000001" customHeight="1">
      <c r="B155" s="968"/>
      <c r="C155" s="968"/>
      <c r="E155" s="1092"/>
      <c r="F155" s="982"/>
      <c r="G155" s="983"/>
      <c r="H155" s="983"/>
      <c r="I155" s="983"/>
      <c r="J155" s="983"/>
      <c r="K155" s="973"/>
      <c r="M155" s="973"/>
      <c r="N155" s="992"/>
      <c r="O155" s="993"/>
      <c r="P155" s="994"/>
      <c r="Q155" s="1085"/>
      <c r="R155" s="1086"/>
      <c r="S155" s="1087"/>
      <c r="T155" s="1088"/>
      <c r="U155" s="947"/>
    </row>
    <row r="156" spans="1:21" s="974" customFormat="1" ht="18.600000000000001" customHeight="1">
      <c r="B156" s="968"/>
      <c r="C156" s="968"/>
      <c r="E156" s="982"/>
      <c r="F156" s="982"/>
      <c r="G156" s="973"/>
      <c r="I156" s="973"/>
      <c r="K156" s="983"/>
      <c r="L156" s="983"/>
      <c r="M156" s="1090"/>
      <c r="N156" s="992"/>
      <c r="O156" s="993"/>
      <c r="P156" s="994"/>
      <c r="Q156" s="1085"/>
      <c r="R156" s="1086"/>
      <c r="S156" s="1087"/>
      <c r="T156" s="1088"/>
      <c r="U156" s="947"/>
    </row>
    <row r="157" spans="1:21" s="974" customFormat="1" ht="18.600000000000001" customHeight="1">
      <c r="B157" s="1091"/>
      <c r="C157" s="968"/>
      <c r="E157" s="982"/>
      <c r="F157" s="982"/>
      <c r="G157" s="983"/>
      <c r="H157" s="983"/>
      <c r="I157" s="973"/>
      <c r="K157" s="983"/>
      <c r="L157" s="983"/>
      <c r="M157" s="1090"/>
      <c r="N157" s="1002"/>
      <c r="O157" s="990"/>
      <c r="P157" s="991"/>
      <c r="Q157" s="1085"/>
      <c r="R157" s="1086"/>
      <c r="S157" s="1087"/>
      <c r="T157" s="1088"/>
      <c r="U157" s="947"/>
    </row>
    <row r="158" spans="1:21" s="974" customFormat="1" ht="18.600000000000001" customHeight="1">
      <c r="B158" s="968"/>
      <c r="C158" s="968"/>
      <c r="E158" s="982"/>
      <c r="F158" s="982"/>
      <c r="G158" s="983"/>
      <c r="H158" s="983"/>
      <c r="I158" s="973"/>
      <c r="K158" s="983"/>
      <c r="L158" s="983"/>
      <c r="M158" s="1090"/>
      <c r="N158" s="992"/>
      <c r="O158" s="993"/>
      <c r="P158" s="994"/>
      <c r="Q158" s="1085"/>
      <c r="R158" s="1086"/>
      <c r="S158" s="1087"/>
      <c r="T158" s="1088"/>
      <c r="U158" s="947"/>
    </row>
    <row r="159" spans="1:21" s="974" customFormat="1" ht="18.600000000000001" customHeight="1">
      <c r="B159" s="968"/>
      <c r="C159" s="968"/>
      <c r="E159" s="1092"/>
      <c r="F159" s="982"/>
      <c r="G159" s="983"/>
      <c r="H159" s="983"/>
      <c r="I159" s="973"/>
      <c r="K159" s="983"/>
      <c r="L159" s="983"/>
      <c r="M159" s="1090"/>
      <c r="N159" s="992"/>
      <c r="O159" s="993"/>
      <c r="P159" s="994"/>
      <c r="Q159" s="1085"/>
      <c r="R159" s="1086"/>
      <c r="S159" s="1087"/>
      <c r="T159" s="1088"/>
      <c r="U159" s="947"/>
    </row>
    <row r="160" spans="1:21" s="974" customFormat="1" ht="18.600000000000001" customHeight="1">
      <c r="B160" s="968"/>
      <c r="C160" s="968"/>
      <c r="G160" s="973"/>
      <c r="I160" s="983"/>
      <c r="J160" s="983"/>
      <c r="K160" s="983"/>
      <c r="L160" s="983"/>
      <c r="M160" s="973"/>
      <c r="N160" s="992"/>
      <c r="O160" s="993"/>
      <c r="P160" s="994"/>
      <c r="Q160" s="1085"/>
      <c r="R160" s="1086"/>
      <c r="S160" s="1087"/>
      <c r="T160" s="1088"/>
      <c r="U160" s="947"/>
    </row>
    <row r="161" spans="1:21" s="974" customFormat="1" ht="18.600000000000001" customHeight="1">
      <c r="B161" s="968"/>
      <c r="C161" s="968"/>
      <c r="G161" s="983"/>
      <c r="H161" s="983"/>
      <c r="I161" s="983"/>
      <c r="J161" s="983"/>
      <c r="K161" s="973"/>
      <c r="M161" s="973"/>
      <c r="N161" s="992"/>
      <c r="O161" s="993"/>
      <c r="P161" s="994"/>
      <c r="Q161" s="1085"/>
      <c r="R161" s="1086"/>
      <c r="S161" s="1087"/>
      <c r="T161" s="1088"/>
      <c r="U161" s="947"/>
    </row>
    <row r="162" spans="1:21" s="974" customFormat="1" ht="18.600000000000001" customHeight="1">
      <c r="B162" s="968"/>
      <c r="C162" s="968"/>
      <c r="E162" s="982"/>
      <c r="F162" s="982"/>
      <c r="G162" s="973"/>
      <c r="I162" s="983"/>
      <c r="J162" s="983"/>
      <c r="K162" s="983"/>
      <c r="L162" s="983"/>
      <c r="M162" s="1089"/>
      <c r="N162" s="992"/>
      <c r="O162" s="993"/>
      <c r="P162" s="994"/>
      <c r="Q162" s="1085"/>
      <c r="R162" s="1086"/>
      <c r="S162" s="1087"/>
      <c r="T162" s="1088"/>
      <c r="U162" s="947"/>
    </row>
    <row r="163" spans="1:21" s="974" customFormat="1" ht="18.600000000000001" customHeight="1">
      <c r="B163" s="968"/>
      <c r="C163" s="968"/>
      <c r="E163" s="982"/>
      <c r="F163" s="982"/>
      <c r="G163" s="983"/>
      <c r="H163" s="983"/>
      <c r="I163" s="983"/>
      <c r="J163" s="983"/>
      <c r="K163" s="973"/>
      <c r="L163" s="973"/>
      <c r="M163" s="973"/>
      <c r="N163" s="992"/>
      <c r="O163" s="993"/>
      <c r="P163" s="994"/>
      <c r="Q163" s="1085"/>
      <c r="R163" s="1086"/>
      <c r="S163" s="1087"/>
      <c r="T163" s="1088"/>
      <c r="U163" s="947"/>
    </row>
    <row r="164" spans="1:21" s="974" customFormat="1" ht="18.600000000000001" customHeight="1">
      <c r="B164" s="968"/>
      <c r="C164" s="968"/>
      <c r="E164" s="982"/>
      <c r="F164" s="982"/>
      <c r="G164" s="983"/>
      <c r="H164" s="983"/>
      <c r="I164" s="973"/>
      <c r="K164" s="983"/>
      <c r="L164" s="983"/>
      <c r="M164" s="1090"/>
      <c r="N164" s="956"/>
      <c r="O164" s="957"/>
      <c r="P164" s="958"/>
      <c r="Q164" s="1085"/>
      <c r="R164" s="1086"/>
      <c r="S164" s="1087"/>
      <c r="T164" s="1088"/>
      <c r="U164" s="947"/>
    </row>
    <row r="165" spans="1:21" s="974" customFormat="1" ht="18.600000000000001" customHeight="1">
      <c r="B165" s="968"/>
      <c r="C165" s="968"/>
      <c r="E165" s="982"/>
      <c r="F165" s="982"/>
      <c r="G165" s="983"/>
      <c r="H165" s="983"/>
      <c r="I165" s="973"/>
      <c r="K165" s="983"/>
      <c r="L165" s="983"/>
      <c r="M165" s="1090"/>
      <c r="N165" s="956"/>
      <c r="O165" s="957"/>
      <c r="P165" s="958"/>
      <c r="Q165" s="1085"/>
      <c r="R165" s="1086"/>
      <c r="S165" s="1087"/>
      <c r="T165" s="1088"/>
      <c r="U165" s="947"/>
    </row>
    <row r="166" spans="1:21" s="974" customFormat="1" ht="18.600000000000001" customHeight="1">
      <c r="B166" s="1091"/>
      <c r="C166" s="968"/>
      <c r="E166" s="982"/>
      <c r="F166" s="982"/>
      <c r="G166" s="983"/>
      <c r="H166" s="983"/>
      <c r="I166" s="973"/>
      <c r="K166" s="983"/>
      <c r="L166" s="983"/>
      <c r="M166" s="1090"/>
      <c r="N166" s="989"/>
      <c r="O166" s="990"/>
      <c r="P166" s="991"/>
      <c r="Q166" s="1085"/>
      <c r="R166" s="1086"/>
      <c r="S166" s="1087"/>
      <c r="T166" s="1088"/>
      <c r="U166" s="947"/>
    </row>
    <row r="167" spans="1:21" s="974" customFormat="1" ht="18.600000000000001" customHeight="1">
      <c r="B167" s="968"/>
      <c r="C167" s="968"/>
      <c r="E167" s="1092"/>
      <c r="F167" s="982"/>
      <c r="G167" s="983"/>
      <c r="H167" s="983"/>
      <c r="I167" s="973"/>
      <c r="K167" s="983"/>
      <c r="L167" s="983"/>
      <c r="M167" s="1090"/>
      <c r="N167" s="992"/>
      <c r="O167" s="993"/>
      <c r="P167" s="994"/>
      <c r="Q167" s="1085"/>
      <c r="R167" s="1086"/>
      <c r="S167" s="1087"/>
      <c r="T167" s="1088"/>
      <c r="U167" s="947"/>
    </row>
    <row r="168" spans="1:21" s="1046" customFormat="1" ht="18.600000000000001" customHeight="1">
      <c r="B168" s="1035"/>
      <c r="C168" s="1035"/>
      <c r="E168" s="1075"/>
      <c r="F168" s="1075"/>
      <c r="G168" s="983"/>
      <c r="H168" s="983"/>
      <c r="I168" s="1098"/>
      <c r="K168" s="983"/>
      <c r="L168" s="983"/>
      <c r="M168" s="1093"/>
      <c r="N168" s="992"/>
      <c r="O168" s="993"/>
      <c r="P168" s="994"/>
      <c r="Q168" s="1042"/>
      <c r="R168" s="1043"/>
      <c r="S168" s="1044"/>
      <c r="T168" s="1045"/>
      <c r="U168" s="947"/>
    </row>
    <row r="169" spans="1:21" s="974" customFormat="1" ht="18.600000000000001" customHeight="1">
      <c r="B169" s="968"/>
      <c r="C169" s="968"/>
      <c r="I169" s="973"/>
      <c r="K169" s="983"/>
      <c r="L169" s="983"/>
      <c r="M169" s="973"/>
      <c r="N169" s="992"/>
      <c r="O169" s="993"/>
      <c r="P169" s="994"/>
      <c r="Q169" s="1085"/>
      <c r="R169" s="1086"/>
      <c r="S169" s="1087"/>
      <c r="T169" s="1088"/>
      <c r="U169" s="947"/>
    </row>
    <row r="170" spans="1:21" s="974" customFormat="1" ht="18.600000000000001" customHeight="1">
      <c r="B170" s="968"/>
      <c r="C170" s="968"/>
      <c r="I170" s="973"/>
      <c r="K170" s="983"/>
      <c r="L170" s="983"/>
      <c r="M170" s="973"/>
      <c r="N170" s="989"/>
      <c r="O170" s="990"/>
      <c r="P170" s="991"/>
      <c r="Q170" s="1085"/>
      <c r="R170" s="1086"/>
      <c r="S170" s="1087"/>
      <c r="T170" s="1088"/>
      <c r="U170" s="947"/>
    </row>
    <row r="171" spans="1:21" s="974" customFormat="1" ht="18.600000000000001" customHeight="1">
      <c r="B171" s="968"/>
      <c r="C171" s="968"/>
      <c r="E171" s="982"/>
      <c r="F171" s="982"/>
      <c r="G171" s="973"/>
      <c r="I171" s="983"/>
      <c r="J171" s="983"/>
      <c r="K171" s="983"/>
      <c r="L171" s="983"/>
      <c r="M171" s="1089"/>
      <c r="N171" s="992"/>
      <c r="O171" s="993"/>
      <c r="P171" s="994"/>
      <c r="Q171" s="1085"/>
      <c r="R171" s="1086"/>
      <c r="S171" s="1087"/>
      <c r="T171" s="1088"/>
      <c r="U171" s="947"/>
    </row>
    <row r="172" spans="1:21" s="974" customFormat="1" ht="18.600000000000001" customHeight="1">
      <c r="B172" s="968"/>
      <c r="C172" s="968"/>
      <c r="F172" s="982"/>
      <c r="H172" s="1090"/>
      <c r="K172" s="983"/>
      <c r="L172" s="983"/>
      <c r="M172" s="1090"/>
      <c r="N172" s="995"/>
      <c r="O172" s="1001"/>
      <c r="P172" s="1101"/>
      <c r="Q172" s="1085"/>
      <c r="R172" s="1086"/>
      <c r="S172" s="1087"/>
      <c r="T172" s="1088"/>
      <c r="U172" s="947"/>
    </row>
    <row r="173" spans="1:21" s="974" customFormat="1" ht="18.600000000000001" customHeight="1">
      <c r="B173" s="968"/>
      <c r="C173" s="968"/>
      <c r="F173" s="982"/>
      <c r="G173" s="983"/>
      <c r="H173" s="983"/>
      <c r="I173" s="973"/>
      <c r="K173" s="983"/>
      <c r="L173" s="983"/>
      <c r="M173" s="973"/>
      <c r="N173" s="995"/>
      <c r="O173" s="1102"/>
      <c r="P173" s="1101"/>
      <c r="Q173" s="1085"/>
      <c r="R173" s="1086"/>
      <c r="S173" s="1087"/>
      <c r="T173" s="1088"/>
      <c r="U173" s="947"/>
    </row>
    <row r="174" spans="1:21" s="974" customFormat="1" ht="18.600000000000001" customHeight="1">
      <c r="B174" s="968"/>
      <c r="C174" s="968"/>
      <c r="E174" s="982"/>
      <c r="F174" s="982"/>
      <c r="G174" s="973"/>
      <c r="I174" s="983"/>
      <c r="J174" s="983"/>
      <c r="K174" s="983"/>
      <c r="L174" s="983"/>
      <c r="M174" s="1089"/>
      <c r="N174" s="995"/>
      <c r="O174" s="1001"/>
      <c r="P174" s="1101"/>
      <c r="Q174" s="1085"/>
      <c r="R174" s="1086"/>
      <c r="S174" s="1087"/>
      <c r="T174" s="1088"/>
      <c r="U174" s="947"/>
    </row>
    <row r="175" spans="1:21" s="988" customFormat="1" ht="18.600000000000001" customHeight="1">
      <c r="A175" s="974"/>
      <c r="B175" s="968"/>
      <c r="C175" s="968"/>
      <c r="D175" s="974"/>
      <c r="E175" s="1089"/>
      <c r="F175" s="982"/>
      <c r="G175" s="983"/>
      <c r="H175" s="983"/>
      <c r="I175" s="974"/>
      <c r="J175" s="974"/>
      <c r="K175" s="983"/>
      <c r="L175" s="983"/>
      <c r="M175" s="1090"/>
      <c r="N175" s="995"/>
      <c r="O175" s="1001"/>
      <c r="P175" s="1101"/>
      <c r="Q175" s="984"/>
      <c r="R175" s="985"/>
      <c r="S175" s="986"/>
      <c r="T175" s="987"/>
      <c r="U175" s="947"/>
    </row>
    <row r="176" spans="1:21" s="974" customFormat="1" ht="18.600000000000001" customHeight="1">
      <c r="B176" s="968"/>
      <c r="C176" s="968"/>
      <c r="E176" s="1089"/>
      <c r="F176" s="982"/>
      <c r="G176" s="983"/>
      <c r="H176" s="983"/>
      <c r="K176" s="983"/>
      <c r="L176" s="983"/>
      <c r="M176" s="1090"/>
      <c r="N176" s="995"/>
      <c r="O176" s="1001"/>
      <c r="P176" s="1101"/>
      <c r="Q176" s="1085"/>
      <c r="R176" s="1086"/>
      <c r="S176" s="1087"/>
      <c r="T176" s="1088"/>
      <c r="U176" s="947"/>
    </row>
    <row r="177" spans="1:21" s="974" customFormat="1" ht="18.600000000000001" customHeight="1">
      <c r="B177" s="968"/>
      <c r="C177" s="968"/>
      <c r="G177" s="973"/>
      <c r="I177" s="983"/>
      <c r="J177" s="983"/>
      <c r="K177" s="983"/>
      <c r="L177" s="983"/>
      <c r="M177" s="973"/>
      <c r="N177" s="1103"/>
      <c r="O177" s="1104"/>
      <c r="P177" s="1101"/>
      <c r="Q177" s="1085"/>
      <c r="R177" s="1086"/>
      <c r="S177" s="1087"/>
      <c r="T177" s="1088"/>
      <c r="U177" s="947"/>
    </row>
    <row r="178" spans="1:21" s="974" customFormat="1" ht="18.600000000000001" customHeight="1">
      <c r="B178" s="968"/>
      <c r="C178" s="968"/>
      <c r="G178" s="983"/>
      <c r="H178" s="983"/>
      <c r="I178" s="983"/>
      <c r="J178" s="983"/>
      <c r="K178" s="973"/>
      <c r="M178" s="973"/>
      <c r="N178" s="950"/>
      <c r="O178" s="941"/>
      <c r="P178" s="942"/>
      <c r="Q178" s="1085"/>
      <c r="R178" s="1086"/>
      <c r="S178" s="1087"/>
      <c r="T178" s="1088"/>
      <c r="U178" s="947"/>
    </row>
    <row r="179" spans="1:21" s="974" customFormat="1" ht="18.600000000000001" customHeight="1">
      <c r="B179" s="968"/>
      <c r="C179" s="968"/>
      <c r="E179" s="982"/>
      <c r="F179" s="982"/>
      <c r="G179" s="973"/>
      <c r="I179" s="983"/>
      <c r="J179" s="983"/>
      <c r="K179" s="983"/>
      <c r="L179" s="983"/>
      <c r="M179" s="1089"/>
      <c r="N179" s="965"/>
      <c r="O179" s="960"/>
      <c r="P179" s="961"/>
      <c r="Q179" s="1085"/>
      <c r="R179" s="1086"/>
      <c r="S179" s="1087"/>
      <c r="T179" s="1088"/>
      <c r="U179" s="947"/>
    </row>
    <row r="180" spans="1:21" s="974" customFormat="1" ht="18.600000000000001" customHeight="1">
      <c r="B180" s="968"/>
      <c r="C180" s="968"/>
      <c r="E180" s="982"/>
      <c r="F180" s="982"/>
      <c r="G180" s="983"/>
      <c r="H180" s="983"/>
      <c r="I180" s="983"/>
      <c r="J180" s="983"/>
      <c r="K180" s="973"/>
      <c r="L180" s="973"/>
      <c r="M180" s="973"/>
      <c r="N180" s="965"/>
      <c r="O180" s="960"/>
      <c r="P180" s="961"/>
      <c r="Q180" s="1085"/>
      <c r="R180" s="1086"/>
      <c r="S180" s="1087"/>
      <c r="T180" s="1088"/>
      <c r="U180" s="947"/>
    </row>
    <row r="181" spans="1:21" s="974" customFormat="1" ht="18.600000000000001" customHeight="1">
      <c r="B181" s="968"/>
      <c r="C181" s="968"/>
      <c r="E181" s="982"/>
      <c r="F181" s="982"/>
      <c r="G181" s="983"/>
      <c r="H181" s="983"/>
      <c r="I181" s="973"/>
      <c r="K181" s="983"/>
      <c r="L181" s="983"/>
      <c r="M181" s="1090"/>
      <c r="N181" s="965"/>
      <c r="O181" s="960"/>
      <c r="P181" s="961"/>
      <c r="Q181" s="1085"/>
      <c r="R181" s="1086"/>
      <c r="S181" s="1087"/>
      <c r="T181" s="1088"/>
      <c r="U181" s="947"/>
    </row>
    <row r="182" spans="1:21" s="974" customFormat="1" ht="18.600000000000001" customHeight="1">
      <c r="B182" s="968"/>
      <c r="C182" s="968"/>
      <c r="E182" s="982"/>
      <c r="F182" s="982"/>
      <c r="G182" s="983"/>
      <c r="H182" s="983"/>
      <c r="I182" s="973"/>
      <c r="K182" s="983"/>
      <c r="L182" s="983"/>
      <c r="M182" s="1090"/>
      <c r="N182" s="965"/>
      <c r="O182" s="960"/>
      <c r="P182" s="961"/>
      <c r="Q182" s="1085"/>
      <c r="R182" s="1086"/>
      <c r="S182" s="1087"/>
      <c r="T182" s="1088"/>
      <c r="U182" s="947"/>
    </row>
    <row r="183" spans="1:21" s="974" customFormat="1" ht="18.600000000000001" customHeight="1">
      <c r="B183" s="1091"/>
      <c r="C183" s="968"/>
      <c r="E183" s="982"/>
      <c r="F183" s="982"/>
      <c r="G183" s="983"/>
      <c r="H183" s="983"/>
      <c r="I183" s="973"/>
      <c r="K183" s="983"/>
      <c r="L183" s="983"/>
      <c r="M183" s="1090"/>
      <c r="N183" s="950"/>
      <c r="O183" s="941"/>
      <c r="P183" s="942"/>
      <c r="Q183" s="1085"/>
      <c r="R183" s="1086"/>
      <c r="S183" s="1087"/>
      <c r="T183" s="1088"/>
      <c r="U183" s="947"/>
    </row>
    <row r="184" spans="1:21" s="974" customFormat="1" ht="18.600000000000001" customHeight="1">
      <c r="B184" s="968"/>
      <c r="C184" s="968"/>
      <c r="E184" s="1092"/>
      <c r="F184" s="982"/>
      <c r="G184" s="983"/>
      <c r="H184" s="983"/>
      <c r="I184" s="973"/>
      <c r="K184" s="983"/>
      <c r="L184" s="983"/>
      <c r="M184" s="1090"/>
      <c r="N184" s="965"/>
      <c r="O184" s="960"/>
      <c r="P184" s="961"/>
      <c r="Q184" s="1085"/>
      <c r="R184" s="1086"/>
      <c r="S184" s="1087"/>
      <c r="T184" s="1088"/>
      <c r="U184" s="947"/>
    </row>
    <row r="185" spans="1:21" s="1078" customFormat="1" ht="18.600000000000001" customHeight="1">
      <c r="A185" s="1046"/>
      <c r="B185" s="1035"/>
      <c r="C185" s="1035"/>
      <c r="D185" s="1046"/>
      <c r="E185" s="1075"/>
      <c r="F185" s="1075"/>
      <c r="G185" s="1046"/>
      <c r="H185" s="1093"/>
      <c r="I185" s="1046"/>
      <c r="J185" s="1093"/>
      <c r="K185" s="1046"/>
      <c r="L185" s="1093"/>
      <c r="M185" s="1093"/>
      <c r="N185" s="965"/>
      <c r="O185" s="960"/>
      <c r="P185" s="961"/>
      <c r="Q185" s="1094"/>
      <c r="R185" s="1095"/>
      <c r="S185" s="1096"/>
      <c r="T185" s="1097"/>
      <c r="U185" s="947"/>
    </row>
    <row r="186" spans="1:21" s="1078" customFormat="1" ht="18.600000000000001" customHeight="1">
      <c r="A186" s="1046"/>
      <c r="B186" s="1035"/>
      <c r="C186" s="1035"/>
      <c r="D186" s="1046"/>
      <c r="E186" s="1075"/>
      <c r="F186" s="1105"/>
      <c r="G186" s="1098"/>
      <c r="H186" s="1093"/>
      <c r="I186" s="1093"/>
      <c r="J186" s="1093"/>
      <c r="K186" s="1093"/>
      <c r="L186" s="1093"/>
      <c r="M186" s="1093"/>
      <c r="N186" s="965"/>
      <c r="O186" s="960"/>
      <c r="P186" s="961"/>
      <c r="Q186" s="1094"/>
      <c r="R186" s="1095"/>
      <c r="S186" s="1096"/>
      <c r="T186" s="1097"/>
      <c r="U186" s="947"/>
    </row>
    <row r="187" spans="1:21" s="1046" customFormat="1" ht="18.600000000000001" customHeight="1">
      <c r="B187" s="1035"/>
      <c r="C187" s="1035"/>
      <c r="D187" s="1098"/>
      <c r="E187" s="1075"/>
      <c r="F187" s="1075"/>
      <c r="G187" s="1098"/>
      <c r="H187" s="1093"/>
      <c r="I187" s="1093"/>
      <c r="J187" s="1093"/>
      <c r="K187" s="1093"/>
      <c r="L187" s="1093"/>
      <c r="M187" s="1093"/>
      <c r="N187" s="1106"/>
      <c r="O187" s="1107"/>
      <c r="P187" s="1108"/>
      <c r="Q187" s="1042"/>
      <c r="R187" s="1043"/>
      <c r="S187" s="1044"/>
      <c r="T187" s="1045"/>
      <c r="U187" s="947"/>
    </row>
    <row r="188" spans="1:21" s="1046" customFormat="1" ht="18.600000000000001" customHeight="1">
      <c r="B188" s="1035"/>
      <c r="C188" s="1035"/>
      <c r="H188" s="1093"/>
      <c r="I188" s="1093"/>
      <c r="J188" s="1093"/>
      <c r="K188" s="1093"/>
      <c r="L188" s="1093"/>
      <c r="M188" s="1093"/>
      <c r="N188" s="965"/>
      <c r="O188" s="960"/>
      <c r="P188" s="961"/>
      <c r="Q188" s="1042"/>
      <c r="R188" s="1043"/>
      <c r="S188" s="1044"/>
      <c r="T188" s="1045"/>
      <c r="U188" s="947"/>
    </row>
    <row r="189" spans="1:21" s="1046" customFormat="1" ht="18.600000000000001" customHeight="1">
      <c r="B189" s="1035"/>
      <c r="C189" s="1035"/>
      <c r="E189" s="1075"/>
      <c r="F189" s="1075"/>
      <c r="G189" s="1098"/>
      <c r="H189" s="1093"/>
      <c r="I189" s="1093"/>
      <c r="J189" s="1093"/>
      <c r="K189" s="1093"/>
      <c r="L189" s="1093"/>
      <c r="M189" s="1093"/>
      <c r="N189" s="956"/>
      <c r="O189" s="957"/>
      <c r="P189" s="958"/>
      <c r="Q189" s="1042"/>
      <c r="R189" s="1043"/>
      <c r="S189" s="1044"/>
      <c r="T189" s="1045"/>
      <c r="U189" s="947"/>
    </row>
    <row r="190" spans="1:21" s="1046" customFormat="1" ht="18.600000000000001" customHeight="1">
      <c r="B190" s="1035"/>
      <c r="C190" s="1035"/>
      <c r="H190" s="1093"/>
      <c r="I190" s="1093"/>
      <c r="J190" s="1093"/>
      <c r="K190" s="1093"/>
      <c r="L190" s="1093"/>
      <c r="M190" s="1093"/>
      <c r="N190" s="956"/>
      <c r="O190" s="957"/>
      <c r="P190" s="958"/>
      <c r="Q190" s="1042"/>
      <c r="R190" s="1043"/>
      <c r="S190" s="1044"/>
      <c r="T190" s="1045"/>
      <c r="U190" s="947"/>
    </row>
    <row r="191" spans="1:21" s="1046" customFormat="1" ht="18.600000000000001" customHeight="1">
      <c r="B191" s="1035"/>
      <c r="C191" s="1035"/>
      <c r="N191" s="950"/>
      <c r="O191" s="941"/>
      <c r="P191" s="942"/>
      <c r="Q191" s="1042"/>
      <c r="R191" s="1043"/>
      <c r="S191" s="1044"/>
      <c r="T191" s="1045"/>
      <c r="U191" s="947"/>
    </row>
    <row r="192" spans="1:21" s="1046" customFormat="1" ht="18.600000000000001" customHeight="1">
      <c r="B192" s="1035"/>
      <c r="C192" s="1035"/>
      <c r="N192" s="965"/>
      <c r="O192" s="960"/>
      <c r="P192" s="961"/>
      <c r="Q192" s="1042"/>
      <c r="R192" s="1043"/>
      <c r="S192" s="1044"/>
      <c r="T192" s="1045"/>
      <c r="U192" s="947"/>
    </row>
    <row r="193" spans="1:21" s="1046" customFormat="1" ht="18.600000000000001" customHeight="1">
      <c r="B193" s="1035"/>
      <c r="C193" s="1035"/>
      <c r="N193" s="965"/>
      <c r="O193" s="960"/>
      <c r="P193" s="961"/>
      <c r="Q193" s="1042"/>
      <c r="R193" s="1043"/>
      <c r="S193" s="1044"/>
      <c r="T193" s="1045"/>
      <c r="U193" s="947"/>
    </row>
    <row r="194" spans="1:21" s="1046" customFormat="1" ht="18.600000000000001" customHeight="1">
      <c r="B194" s="1035"/>
      <c r="C194" s="1035"/>
      <c r="N194" s="965"/>
      <c r="O194" s="960"/>
      <c r="P194" s="961"/>
      <c r="Q194" s="1042"/>
      <c r="R194" s="1043"/>
      <c r="S194" s="1044"/>
      <c r="T194" s="1045"/>
      <c r="U194" s="947"/>
    </row>
    <row r="195" spans="1:21" s="1046" customFormat="1" ht="18.600000000000001" customHeight="1">
      <c r="A195" s="1109"/>
      <c r="B195" s="1036"/>
      <c r="C195" s="1036"/>
      <c r="D195" s="1109"/>
      <c r="E195" s="1109"/>
      <c r="F195" s="1109"/>
      <c r="G195" s="1109"/>
      <c r="H195" s="1109"/>
      <c r="I195" s="1110"/>
      <c r="J195" s="1110"/>
      <c r="K195" s="1110"/>
      <c r="L195" s="1110"/>
      <c r="M195" s="1109"/>
      <c r="N195" s="965"/>
      <c r="O195" s="960"/>
      <c r="P195" s="961"/>
      <c r="Q195" s="1042"/>
      <c r="R195" s="1043"/>
      <c r="S195" s="1044"/>
      <c r="T195" s="1045"/>
      <c r="U195" s="947"/>
    </row>
    <row r="196" spans="1:21" s="1046" customFormat="1" ht="18.600000000000001" customHeight="1">
      <c r="B196" s="1035"/>
      <c r="C196" s="1035"/>
      <c r="N196" s="989"/>
      <c r="O196" s="990"/>
      <c r="P196" s="991"/>
      <c r="Q196" s="1042"/>
      <c r="R196" s="1043"/>
      <c r="S196" s="1044"/>
      <c r="T196" s="1045"/>
      <c r="U196" s="947"/>
    </row>
    <row r="197" spans="1:21" s="1046" customFormat="1" ht="18.600000000000001" customHeight="1">
      <c r="B197" s="1035"/>
      <c r="C197" s="1035"/>
      <c r="N197" s="992"/>
      <c r="O197" s="993"/>
      <c r="P197" s="994"/>
      <c r="Q197" s="1042"/>
      <c r="R197" s="1043"/>
      <c r="S197" s="1044"/>
      <c r="T197" s="1045"/>
      <c r="U197" s="947"/>
    </row>
    <row r="198" spans="1:21" s="1046" customFormat="1" ht="18.600000000000001" customHeight="1">
      <c r="B198" s="1035"/>
      <c r="C198" s="1035"/>
      <c r="N198" s="992"/>
      <c r="O198" s="993"/>
      <c r="P198" s="994"/>
      <c r="Q198" s="1042"/>
      <c r="R198" s="1043"/>
      <c r="S198" s="1044"/>
      <c r="T198" s="1045"/>
      <c r="U198" s="947"/>
    </row>
    <row r="199" spans="1:21" s="1046" customFormat="1" ht="18.600000000000001" customHeight="1">
      <c r="B199" s="1035"/>
      <c r="C199" s="1035"/>
      <c r="N199" s="992"/>
      <c r="O199" s="993"/>
      <c r="P199" s="994"/>
      <c r="Q199" s="1042"/>
      <c r="R199" s="1043"/>
      <c r="S199" s="1044"/>
      <c r="T199" s="1045"/>
      <c r="U199" s="947"/>
    </row>
    <row r="200" spans="1:21" s="1046" customFormat="1" ht="18.600000000000001" customHeight="1">
      <c r="B200" s="1035"/>
      <c r="C200" s="1035"/>
      <c r="N200" s="992"/>
      <c r="O200" s="993"/>
      <c r="P200" s="994"/>
      <c r="Q200" s="1042"/>
      <c r="R200" s="1043"/>
      <c r="S200" s="1044"/>
      <c r="T200" s="1045"/>
      <c r="U200" s="947"/>
    </row>
    <row r="201" spans="1:21" s="1046" customFormat="1" ht="18.600000000000001" customHeight="1">
      <c r="B201" s="1035"/>
      <c r="C201" s="1035"/>
      <c r="N201" s="989"/>
      <c r="O201" s="990"/>
      <c r="P201" s="991"/>
      <c r="Q201" s="1042"/>
      <c r="R201" s="1043"/>
      <c r="S201" s="1044"/>
      <c r="T201" s="1045"/>
      <c r="U201" s="947"/>
    </row>
    <row r="202" spans="1:21" s="1046" customFormat="1" ht="18.600000000000001" customHeight="1">
      <c r="B202" s="1035"/>
      <c r="C202" s="1035"/>
      <c r="N202" s="992"/>
      <c r="O202" s="993"/>
      <c r="P202" s="994"/>
      <c r="Q202" s="1042"/>
      <c r="R202" s="1043"/>
      <c r="S202" s="1044"/>
      <c r="T202" s="1045"/>
      <c r="U202" s="947"/>
    </row>
    <row r="203" spans="1:21" s="1046" customFormat="1" ht="18.600000000000001" customHeight="1">
      <c r="B203" s="1035"/>
      <c r="C203" s="1035"/>
      <c r="N203" s="992"/>
      <c r="O203" s="993"/>
      <c r="P203" s="994"/>
      <c r="Q203" s="1042"/>
      <c r="R203" s="1043"/>
      <c r="S203" s="1044"/>
      <c r="T203" s="1045"/>
      <c r="U203" s="947"/>
    </row>
    <row r="204" spans="1:21" s="1046" customFormat="1" ht="18.600000000000001" customHeight="1">
      <c r="B204" s="1035"/>
      <c r="C204" s="1035"/>
      <c r="N204" s="992"/>
      <c r="O204" s="993"/>
      <c r="P204" s="994"/>
      <c r="Q204" s="1042"/>
      <c r="R204" s="1043"/>
      <c r="S204" s="1044"/>
      <c r="T204" s="1045"/>
      <c r="U204" s="947"/>
    </row>
    <row r="205" spans="1:21" s="1046" customFormat="1" ht="18.600000000000001" customHeight="1">
      <c r="B205" s="1035"/>
      <c r="C205" s="1035"/>
      <c r="N205" s="992"/>
      <c r="O205" s="993"/>
      <c r="P205" s="994"/>
      <c r="Q205" s="1042"/>
      <c r="R205" s="1043"/>
      <c r="S205" s="1044"/>
      <c r="T205" s="1045"/>
      <c r="U205" s="947"/>
    </row>
    <row r="206" spans="1:21" s="1046" customFormat="1" ht="18.600000000000001" customHeight="1">
      <c r="B206" s="1035"/>
      <c r="C206" s="1035"/>
      <c r="N206" s="989"/>
      <c r="O206" s="990"/>
      <c r="P206" s="991"/>
      <c r="Q206" s="1042"/>
      <c r="R206" s="1043"/>
      <c r="S206" s="1044"/>
      <c r="T206" s="1045"/>
      <c r="U206" s="947"/>
    </row>
    <row r="207" spans="1:21" s="1046" customFormat="1" ht="18.600000000000001" customHeight="1">
      <c r="B207" s="1035"/>
      <c r="C207" s="1035"/>
      <c r="N207" s="992"/>
      <c r="O207" s="993"/>
      <c r="P207" s="994"/>
      <c r="Q207" s="1042"/>
      <c r="R207" s="1043"/>
      <c r="S207" s="1044"/>
      <c r="T207" s="1045"/>
      <c r="U207" s="947"/>
    </row>
    <row r="208" spans="1:21" s="1046" customFormat="1" ht="18.600000000000001" customHeight="1">
      <c r="B208" s="1035"/>
      <c r="C208" s="1035"/>
      <c r="N208" s="992"/>
      <c r="O208" s="993"/>
      <c r="P208" s="994"/>
      <c r="Q208" s="1042"/>
      <c r="R208" s="1043"/>
      <c r="S208" s="1044"/>
      <c r="T208" s="1045"/>
      <c r="U208" s="947"/>
    </row>
    <row r="209" spans="2:21" s="1046" customFormat="1" ht="18.600000000000001" customHeight="1">
      <c r="B209" s="1035"/>
      <c r="C209" s="1035"/>
      <c r="N209" s="992"/>
      <c r="O209" s="993"/>
      <c r="P209" s="994"/>
      <c r="Q209" s="1042"/>
      <c r="R209" s="1043"/>
      <c r="S209" s="1044"/>
      <c r="T209" s="1045"/>
      <c r="U209" s="947"/>
    </row>
    <row r="210" spans="2:21" s="1046" customFormat="1" ht="18.600000000000001" customHeight="1">
      <c r="B210" s="1035"/>
      <c r="C210" s="1035"/>
      <c r="N210" s="992"/>
      <c r="O210" s="993"/>
      <c r="P210" s="994"/>
      <c r="Q210" s="1042"/>
      <c r="R210" s="1043"/>
      <c r="S210" s="1044"/>
      <c r="T210" s="1045"/>
      <c r="U210" s="947"/>
    </row>
    <row r="211" spans="2:21" s="1046" customFormat="1" ht="18.600000000000001" customHeight="1">
      <c r="B211" s="1035"/>
      <c r="C211" s="1035"/>
      <c r="N211" s="989"/>
      <c r="O211" s="990"/>
      <c r="P211" s="991"/>
      <c r="Q211" s="1042"/>
      <c r="R211" s="1043"/>
      <c r="S211" s="1044"/>
      <c r="T211" s="1045"/>
      <c r="U211" s="947"/>
    </row>
    <row r="212" spans="2:21" s="1046" customFormat="1" ht="18.600000000000001" customHeight="1">
      <c r="B212" s="1035"/>
      <c r="C212" s="1035"/>
      <c r="N212" s="992"/>
      <c r="O212" s="993"/>
      <c r="P212" s="994"/>
      <c r="Q212" s="1042"/>
      <c r="R212" s="1043"/>
      <c r="S212" s="1044"/>
      <c r="T212" s="1045"/>
      <c r="U212" s="947"/>
    </row>
    <row r="213" spans="2:21" s="1046" customFormat="1" ht="18.600000000000001" customHeight="1">
      <c r="B213" s="1035"/>
      <c r="C213" s="1035"/>
      <c r="N213" s="992"/>
      <c r="O213" s="993"/>
      <c r="P213" s="994"/>
      <c r="Q213" s="1042"/>
      <c r="R213" s="1043"/>
      <c r="S213" s="1044"/>
      <c r="T213" s="1045"/>
      <c r="U213" s="947"/>
    </row>
    <row r="214" spans="2:21" s="1046" customFormat="1" ht="18.600000000000001" customHeight="1">
      <c r="B214" s="1035"/>
      <c r="C214" s="1035"/>
      <c r="N214" s="989"/>
      <c r="O214" s="990"/>
      <c r="P214" s="991"/>
      <c r="Q214" s="1042"/>
      <c r="R214" s="1043"/>
      <c r="S214" s="1044"/>
      <c r="T214" s="1045"/>
      <c r="U214" s="947"/>
    </row>
    <row r="215" spans="2:21" s="1046" customFormat="1" ht="18.600000000000001" customHeight="1">
      <c r="B215" s="1035"/>
      <c r="C215" s="1035"/>
      <c r="N215" s="992"/>
      <c r="O215" s="993"/>
      <c r="P215" s="994"/>
      <c r="Q215" s="1042"/>
      <c r="R215" s="1043"/>
      <c r="S215" s="1044"/>
      <c r="T215" s="1045"/>
      <c r="U215" s="947"/>
    </row>
    <row r="216" spans="2:21" s="1046" customFormat="1" ht="18.600000000000001" customHeight="1">
      <c r="B216" s="1035"/>
      <c r="C216" s="1035"/>
      <c r="N216" s="992"/>
      <c r="O216" s="993"/>
      <c r="P216" s="994"/>
      <c r="Q216" s="1042"/>
      <c r="R216" s="1043"/>
      <c r="S216" s="1044"/>
      <c r="T216" s="1045"/>
      <c r="U216" s="947"/>
    </row>
    <row r="217" spans="2:21" s="1046" customFormat="1" ht="18.600000000000001" customHeight="1">
      <c r="B217" s="1035"/>
      <c r="C217" s="1035"/>
      <c r="N217" s="989"/>
      <c r="O217" s="990"/>
      <c r="P217" s="991"/>
      <c r="Q217" s="1042"/>
      <c r="R217" s="1043"/>
      <c r="S217" s="1044"/>
      <c r="T217" s="1045"/>
      <c r="U217" s="947"/>
    </row>
    <row r="218" spans="2:21" s="1046" customFormat="1" ht="18.600000000000001" customHeight="1">
      <c r="B218" s="1035"/>
      <c r="C218" s="1035"/>
      <c r="N218" s="992"/>
      <c r="O218" s="993"/>
      <c r="P218" s="994"/>
      <c r="Q218" s="1042"/>
      <c r="R218" s="1043"/>
      <c r="S218" s="1044"/>
      <c r="T218" s="1045"/>
      <c r="U218" s="947"/>
    </row>
    <row r="219" spans="2:21" s="1046" customFormat="1" ht="18.600000000000001" customHeight="1">
      <c r="B219" s="1035"/>
      <c r="C219" s="1035"/>
      <c r="N219" s="995"/>
      <c r="O219" s="1001"/>
      <c r="P219" s="991"/>
      <c r="Q219" s="1042"/>
      <c r="R219" s="1043"/>
      <c r="S219" s="1044"/>
      <c r="T219" s="1045"/>
      <c r="U219" s="947"/>
    </row>
    <row r="220" spans="2:21" s="1046" customFormat="1" ht="18.600000000000001" customHeight="1">
      <c r="B220" s="1035"/>
      <c r="C220" s="1035"/>
      <c r="N220" s="995"/>
      <c r="O220" s="1001"/>
      <c r="P220" s="994"/>
      <c r="Q220" s="1042"/>
      <c r="R220" s="1043"/>
      <c r="S220" s="1044"/>
      <c r="T220" s="1045"/>
      <c r="U220" s="947"/>
    </row>
    <row r="221" spans="2:21" s="1046" customFormat="1" ht="18.600000000000001" customHeight="1">
      <c r="B221" s="1035"/>
      <c r="C221" s="1035"/>
      <c r="N221" s="995"/>
      <c r="O221" s="1001"/>
      <c r="P221" s="991"/>
      <c r="Q221" s="1042"/>
      <c r="R221" s="1043"/>
      <c r="S221" s="1044"/>
      <c r="T221" s="1045"/>
      <c r="U221" s="947"/>
    </row>
    <row r="222" spans="2:21" s="1046" customFormat="1" ht="18.600000000000001" customHeight="1">
      <c r="B222" s="1035"/>
      <c r="C222" s="1035"/>
      <c r="N222" s="995"/>
      <c r="O222" s="1001"/>
      <c r="P222" s="991"/>
      <c r="Q222" s="1042"/>
      <c r="R222" s="1043"/>
      <c r="S222" s="1044"/>
      <c r="T222" s="1045"/>
      <c r="U222" s="947"/>
    </row>
    <row r="223" spans="2:21" s="1046" customFormat="1" ht="18.600000000000001" customHeight="1">
      <c r="B223" s="1035"/>
      <c r="C223" s="1035"/>
      <c r="N223" s="995"/>
      <c r="O223" s="1001"/>
      <c r="P223" s="994"/>
      <c r="Q223" s="1042"/>
      <c r="R223" s="1043"/>
      <c r="S223" s="1044"/>
      <c r="T223" s="1045"/>
      <c r="U223" s="947"/>
    </row>
    <row r="224" spans="2:21" s="1046" customFormat="1" ht="18.600000000000001" customHeight="1">
      <c r="B224" s="1035"/>
      <c r="C224" s="1035"/>
      <c r="N224" s="995"/>
      <c r="O224" s="1001"/>
      <c r="P224" s="991"/>
      <c r="Q224" s="1042"/>
      <c r="R224" s="1043"/>
      <c r="S224" s="1044"/>
      <c r="T224" s="1045"/>
      <c r="U224" s="947"/>
    </row>
    <row r="225" spans="2:21" s="1046" customFormat="1" ht="18.600000000000001" customHeight="1">
      <c r="B225" s="1035"/>
      <c r="C225" s="1035"/>
      <c r="N225" s="1002"/>
      <c r="O225" s="990"/>
      <c r="P225" s="991"/>
      <c r="Q225" s="1042"/>
      <c r="R225" s="1043"/>
      <c r="S225" s="1044"/>
      <c r="T225" s="1045"/>
      <c r="U225" s="947"/>
    </row>
    <row r="226" spans="2:21" s="1046" customFormat="1" ht="18.600000000000001" customHeight="1">
      <c r="B226" s="1035"/>
      <c r="C226" s="1035"/>
      <c r="N226" s="992"/>
      <c r="O226" s="993"/>
      <c r="P226" s="994"/>
      <c r="Q226" s="1042"/>
      <c r="R226" s="1043"/>
      <c r="S226" s="1044"/>
      <c r="T226" s="1045"/>
      <c r="U226" s="947"/>
    </row>
    <row r="227" spans="2:21" s="1046" customFormat="1" ht="18.600000000000001" customHeight="1">
      <c r="B227" s="1035"/>
      <c r="C227" s="1035"/>
      <c r="N227" s="992"/>
      <c r="O227" s="993"/>
      <c r="P227" s="994"/>
      <c r="Q227" s="1042"/>
      <c r="R227" s="1043"/>
      <c r="S227" s="1044"/>
      <c r="T227" s="1045"/>
      <c r="U227" s="947"/>
    </row>
    <row r="228" spans="2:21" s="1046" customFormat="1" ht="18.600000000000001" customHeight="1">
      <c r="B228" s="1035"/>
      <c r="C228" s="1035"/>
      <c r="N228" s="989"/>
      <c r="O228" s="990"/>
      <c r="P228" s="991"/>
      <c r="Q228" s="1042"/>
      <c r="R228" s="1043"/>
      <c r="S228" s="1044"/>
      <c r="T228" s="1045"/>
      <c r="U228" s="947"/>
    </row>
    <row r="229" spans="2:21" s="1046" customFormat="1" ht="18.600000000000001" customHeight="1">
      <c r="B229" s="1035"/>
      <c r="C229" s="1035"/>
      <c r="N229" s="965"/>
      <c r="O229" s="960"/>
      <c r="P229" s="961"/>
      <c r="Q229" s="1042"/>
      <c r="R229" s="1043"/>
      <c r="S229" s="1044"/>
      <c r="T229" s="1045"/>
      <c r="U229" s="947"/>
    </row>
    <row r="230" spans="2:21" s="1046" customFormat="1" ht="18.600000000000001" customHeight="1">
      <c r="B230" s="1035"/>
      <c r="C230" s="1035"/>
      <c r="N230" s="965"/>
      <c r="O230" s="960"/>
      <c r="P230" s="961"/>
      <c r="Q230" s="1042"/>
      <c r="R230" s="1043"/>
      <c r="S230" s="1044"/>
      <c r="T230" s="1045"/>
      <c r="U230" s="947"/>
    </row>
    <row r="231" spans="2:21" s="1046" customFormat="1" ht="18.600000000000001" customHeight="1">
      <c r="B231" s="1035"/>
      <c r="C231" s="1035"/>
      <c r="N231" s="992"/>
      <c r="O231" s="993"/>
      <c r="P231" s="994"/>
      <c r="Q231" s="1042"/>
      <c r="R231" s="1043"/>
      <c r="S231" s="1044"/>
      <c r="T231" s="1045"/>
      <c r="U231" s="947"/>
    </row>
    <row r="232" spans="2:21" s="1046" customFormat="1" ht="18.600000000000001" customHeight="1">
      <c r="B232" s="1035"/>
      <c r="C232" s="1035"/>
      <c r="N232" s="992"/>
      <c r="O232" s="993"/>
      <c r="P232" s="994"/>
      <c r="Q232" s="1042"/>
      <c r="R232" s="1043"/>
      <c r="S232" s="1044"/>
      <c r="T232" s="1045"/>
      <c r="U232" s="947"/>
    </row>
    <row r="233" spans="2:21" s="1046" customFormat="1" ht="18.600000000000001" customHeight="1">
      <c r="B233" s="1035"/>
      <c r="C233" s="1035"/>
      <c r="N233" s="989"/>
      <c r="O233" s="990"/>
      <c r="P233" s="991"/>
      <c r="Q233" s="1042"/>
      <c r="R233" s="1043"/>
      <c r="S233" s="1044"/>
      <c r="T233" s="1045"/>
      <c r="U233" s="947"/>
    </row>
    <row r="234" spans="2:21" s="1046" customFormat="1" ht="18.600000000000001" customHeight="1">
      <c r="B234" s="1035"/>
      <c r="C234" s="1035"/>
      <c r="N234" s="992"/>
      <c r="O234" s="993"/>
      <c r="P234" s="994"/>
      <c r="Q234" s="1042"/>
      <c r="R234" s="1043"/>
      <c r="S234" s="1044"/>
      <c r="T234" s="1045"/>
      <c r="U234" s="947"/>
    </row>
    <row r="235" spans="2:21" s="1046" customFormat="1" ht="18.600000000000001" customHeight="1">
      <c r="B235" s="1035"/>
      <c r="C235" s="1035"/>
      <c r="N235" s="992"/>
      <c r="O235" s="993"/>
      <c r="P235" s="994"/>
      <c r="Q235" s="1042"/>
      <c r="R235" s="1043"/>
      <c r="S235" s="1044"/>
      <c r="T235" s="1045"/>
      <c r="U235" s="947"/>
    </row>
    <row r="236" spans="2:21" s="1046" customFormat="1" ht="18.600000000000001" customHeight="1">
      <c r="B236" s="1035"/>
      <c r="C236" s="1035"/>
      <c r="N236" s="989"/>
      <c r="O236" s="990"/>
      <c r="P236" s="991"/>
      <c r="Q236" s="1042"/>
      <c r="R236" s="1043"/>
      <c r="S236" s="1044"/>
      <c r="T236" s="1045"/>
      <c r="U236" s="947"/>
    </row>
    <row r="237" spans="2:21" s="1046" customFormat="1" ht="18.600000000000001" customHeight="1">
      <c r="B237" s="1035"/>
      <c r="C237" s="1035"/>
      <c r="N237" s="992"/>
      <c r="O237" s="993"/>
      <c r="P237" s="994"/>
      <c r="Q237" s="1042"/>
      <c r="R237" s="1043"/>
      <c r="S237" s="1044"/>
      <c r="T237" s="1045"/>
      <c r="U237" s="947"/>
    </row>
    <row r="238" spans="2:21" s="1046" customFormat="1" ht="18.600000000000001" customHeight="1">
      <c r="B238" s="1035"/>
      <c r="C238" s="1035"/>
      <c r="N238" s="992"/>
      <c r="O238" s="993"/>
      <c r="P238" s="994"/>
      <c r="Q238" s="1042"/>
      <c r="R238" s="1043"/>
      <c r="S238" s="1044"/>
      <c r="T238" s="1045"/>
      <c r="U238" s="947"/>
    </row>
    <row r="239" spans="2:21" s="1046" customFormat="1" ht="18.600000000000001" customHeight="1">
      <c r="B239" s="1035"/>
      <c r="C239" s="1035"/>
      <c r="N239" s="992"/>
      <c r="O239" s="993"/>
      <c r="P239" s="994"/>
      <c r="Q239" s="1042"/>
      <c r="R239" s="1043"/>
      <c r="S239" s="1044"/>
      <c r="T239" s="1045"/>
      <c r="U239" s="947"/>
    </row>
    <row r="240" spans="2:21" s="1046" customFormat="1" ht="18.600000000000001" customHeight="1">
      <c r="B240" s="1035"/>
      <c r="C240" s="1035"/>
      <c r="N240" s="992"/>
      <c r="O240" s="993"/>
      <c r="P240" s="994"/>
      <c r="Q240" s="1042"/>
      <c r="R240" s="1043"/>
      <c r="S240" s="1044"/>
      <c r="T240" s="1045"/>
      <c r="U240" s="947"/>
    </row>
    <row r="241" spans="2:21" s="1046" customFormat="1" ht="18.600000000000001" customHeight="1">
      <c r="B241" s="1035"/>
      <c r="C241" s="1035"/>
      <c r="N241" s="992"/>
      <c r="O241" s="993"/>
      <c r="P241" s="994"/>
      <c r="Q241" s="1042"/>
      <c r="R241" s="1043"/>
      <c r="S241" s="1044"/>
      <c r="T241" s="1045"/>
      <c r="U241" s="947"/>
    </row>
    <row r="242" spans="2:21" s="1046" customFormat="1" ht="18.600000000000001" customHeight="1">
      <c r="B242" s="1035"/>
      <c r="C242" s="1035"/>
      <c r="N242" s="992"/>
      <c r="O242" s="993"/>
      <c r="P242" s="994"/>
      <c r="Q242" s="1042"/>
      <c r="R242" s="1043"/>
      <c r="S242" s="1044"/>
      <c r="T242" s="1045"/>
      <c r="U242" s="947"/>
    </row>
    <row r="243" spans="2:21" s="1046" customFormat="1" ht="18.600000000000001" customHeight="1">
      <c r="B243" s="1035"/>
      <c r="C243" s="1035"/>
      <c r="N243" s="992"/>
      <c r="O243" s="993"/>
      <c r="P243" s="994"/>
      <c r="Q243" s="1042"/>
      <c r="R243" s="1043"/>
      <c r="S243" s="1044"/>
      <c r="T243" s="1045"/>
      <c r="U243" s="947"/>
    </row>
    <row r="244" spans="2:21" s="1046" customFormat="1" ht="18.600000000000001" customHeight="1">
      <c r="B244" s="1035"/>
      <c r="C244" s="1035"/>
      <c r="N244" s="992"/>
      <c r="O244" s="993"/>
      <c r="P244" s="994"/>
      <c r="Q244" s="1042"/>
      <c r="R244" s="1043"/>
      <c r="S244" s="1044"/>
      <c r="T244" s="1045"/>
      <c r="U244" s="947"/>
    </row>
    <row r="245" spans="2:21" s="1046" customFormat="1" ht="18.600000000000001" customHeight="1">
      <c r="B245" s="1035"/>
      <c r="C245" s="1035"/>
      <c r="N245" s="992"/>
      <c r="O245" s="993"/>
      <c r="P245" s="994"/>
      <c r="Q245" s="1042"/>
      <c r="R245" s="1043"/>
      <c r="S245" s="1044"/>
      <c r="T245" s="1045"/>
      <c r="U245" s="947"/>
    </row>
    <row r="246" spans="2:21" s="1046" customFormat="1" ht="18.600000000000001" customHeight="1">
      <c r="B246" s="1035"/>
      <c r="C246" s="1035"/>
      <c r="N246" s="992"/>
      <c r="O246" s="993"/>
      <c r="P246" s="994"/>
      <c r="Q246" s="1042"/>
      <c r="R246" s="1043"/>
      <c r="S246" s="1044"/>
      <c r="T246" s="1045"/>
      <c r="U246" s="947"/>
    </row>
    <row r="247" spans="2:21" s="1046" customFormat="1" ht="18.600000000000001" customHeight="1">
      <c r="B247" s="1035"/>
      <c r="C247" s="1035"/>
      <c r="N247" s="989"/>
      <c r="O247" s="990"/>
      <c r="P247" s="991"/>
      <c r="Q247" s="1042"/>
      <c r="R247" s="1043"/>
      <c r="S247" s="1044"/>
      <c r="T247" s="1045"/>
      <c r="U247" s="947"/>
    </row>
    <row r="248" spans="2:21" s="1046" customFormat="1" ht="18.600000000000001" customHeight="1">
      <c r="B248" s="1035"/>
      <c r="C248" s="1035"/>
      <c r="N248" s="992"/>
      <c r="O248" s="993"/>
      <c r="P248" s="994"/>
      <c r="Q248" s="1042"/>
      <c r="R248" s="1043"/>
      <c r="S248" s="1044"/>
      <c r="T248" s="1045"/>
      <c r="U248" s="947"/>
    </row>
    <row r="249" spans="2:21" s="1046" customFormat="1" ht="18.600000000000001" customHeight="1">
      <c r="B249" s="1035"/>
      <c r="C249" s="1035"/>
      <c r="N249" s="992"/>
      <c r="O249" s="993"/>
      <c r="P249" s="994"/>
      <c r="Q249" s="1042"/>
      <c r="R249" s="1043"/>
      <c r="S249" s="1044"/>
      <c r="T249" s="1045"/>
      <c r="U249" s="947"/>
    </row>
    <row r="250" spans="2:21" s="1046" customFormat="1" ht="18.600000000000001" customHeight="1">
      <c r="B250" s="1035"/>
      <c r="C250" s="1035"/>
      <c r="N250" s="956"/>
      <c r="O250" s="957"/>
      <c r="P250" s="958"/>
      <c r="Q250" s="1042"/>
      <c r="R250" s="1043"/>
      <c r="S250" s="1044"/>
      <c r="T250" s="1045"/>
      <c r="U250" s="947"/>
    </row>
    <row r="251" spans="2:21" s="1046" customFormat="1" ht="18.600000000000001" customHeight="1">
      <c r="B251" s="1035"/>
      <c r="C251" s="1035"/>
      <c r="N251" s="956"/>
      <c r="O251" s="957"/>
      <c r="P251" s="958"/>
      <c r="Q251" s="1042"/>
      <c r="R251" s="1043"/>
      <c r="S251" s="1044"/>
      <c r="T251" s="1045"/>
      <c r="U251" s="947"/>
    </row>
    <row r="252" spans="2:21" s="1046" customFormat="1" ht="18.600000000000001" customHeight="1">
      <c r="B252" s="1035"/>
      <c r="C252" s="1035"/>
      <c r="N252" s="950"/>
      <c r="O252" s="941"/>
      <c r="P252" s="942"/>
      <c r="Q252" s="1042"/>
      <c r="R252" s="1043"/>
      <c r="S252" s="1044"/>
      <c r="T252" s="1045"/>
      <c r="U252" s="947"/>
    </row>
    <row r="253" spans="2:21" s="1046" customFormat="1" ht="18.600000000000001" customHeight="1">
      <c r="B253" s="1035"/>
      <c r="C253" s="1035"/>
      <c r="N253" s="965"/>
      <c r="O253" s="960"/>
      <c r="P253" s="961"/>
      <c r="Q253" s="1042"/>
      <c r="R253" s="1043"/>
      <c r="S253" s="1044"/>
      <c r="T253" s="1045"/>
      <c r="U253" s="947"/>
    </row>
    <row r="254" spans="2:21" s="1046" customFormat="1" ht="18.600000000000001" customHeight="1">
      <c r="B254" s="1035"/>
      <c r="C254" s="1035"/>
      <c r="N254" s="965"/>
      <c r="O254" s="960"/>
      <c r="P254" s="961"/>
      <c r="Q254" s="1042"/>
      <c r="R254" s="1043"/>
      <c r="S254" s="1044"/>
      <c r="T254" s="1045"/>
      <c r="U254" s="947"/>
    </row>
    <row r="255" spans="2:21" s="1046" customFormat="1" ht="18.600000000000001" customHeight="1">
      <c r="B255" s="1035"/>
      <c r="C255" s="1035"/>
      <c r="N255" s="965"/>
      <c r="O255" s="960"/>
      <c r="P255" s="961"/>
      <c r="Q255" s="1042"/>
      <c r="R255" s="1043"/>
      <c r="S255" s="1044"/>
      <c r="T255" s="1045"/>
      <c r="U255" s="947"/>
    </row>
    <row r="256" spans="2:21" s="1046" customFormat="1" ht="18.600000000000001" customHeight="1">
      <c r="B256" s="1035"/>
      <c r="C256" s="1035"/>
      <c r="N256" s="965"/>
      <c r="O256" s="960"/>
      <c r="P256" s="961"/>
      <c r="Q256" s="1042"/>
      <c r="R256" s="1043"/>
      <c r="S256" s="1044"/>
      <c r="T256" s="1045"/>
      <c r="U256" s="947"/>
    </row>
    <row r="257" spans="2:21" s="1046" customFormat="1" ht="18.600000000000001" customHeight="1">
      <c r="B257" s="1035"/>
      <c r="C257" s="1035"/>
      <c r="N257" s="1003"/>
      <c r="O257" s="1004"/>
      <c r="P257" s="1005"/>
      <c r="Q257" s="1042"/>
      <c r="R257" s="1043"/>
      <c r="S257" s="1044"/>
      <c r="T257" s="1045"/>
      <c r="U257" s="947"/>
    </row>
    <row r="258" spans="2:21" s="1046" customFormat="1" ht="18.600000000000001" customHeight="1">
      <c r="B258" s="1035"/>
      <c r="C258" s="1035"/>
      <c r="N258" s="1003"/>
      <c r="O258" s="1004"/>
      <c r="P258" s="1005"/>
      <c r="Q258" s="1042"/>
      <c r="R258" s="1043"/>
      <c r="S258" s="1044"/>
      <c r="T258" s="1045"/>
      <c r="U258" s="947"/>
    </row>
    <row r="259" spans="2:21" s="1046" customFormat="1" ht="18.600000000000001" customHeight="1">
      <c r="B259" s="1035"/>
      <c r="C259" s="1035"/>
      <c r="N259" s="1003"/>
      <c r="O259" s="1004"/>
      <c r="P259" s="1005"/>
      <c r="Q259" s="1042"/>
      <c r="R259" s="1043"/>
      <c r="S259" s="1044"/>
      <c r="T259" s="1045"/>
      <c r="U259" s="947"/>
    </row>
    <row r="260" spans="2:21" s="1046" customFormat="1" ht="18.600000000000001" customHeight="1">
      <c r="B260" s="1035"/>
      <c r="C260" s="1035"/>
      <c r="N260" s="1003"/>
      <c r="O260" s="1004"/>
      <c r="P260" s="1005"/>
      <c r="Q260" s="1042"/>
      <c r="R260" s="1043"/>
      <c r="S260" s="1044"/>
      <c r="T260" s="1045"/>
      <c r="U260" s="947"/>
    </row>
    <row r="261" spans="2:21" s="1046" customFormat="1" ht="18.600000000000001" customHeight="1">
      <c r="B261" s="1035"/>
      <c r="C261" s="1035"/>
      <c r="N261" s="1111"/>
      <c r="O261" s="1112"/>
      <c r="P261" s="1113"/>
      <c r="Q261" s="1042"/>
      <c r="R261" s="1043"/>
      <c r="S261" s="1044"/>
      <c r="T261" s="1045"/>
      <c r="U261" s="947"/>
    </row>
    <row r="262" spans="2:21" s="1046" customFormat="1" ht="18.600000000000001" customHeight="1">
      <c r="B262" s="1035"/>
      <c r="C262" s="1035"/>
      <c r="N262" s="1006"/>
      <c r="O262" s="1007"/>
      <c r="P262" s="1008"/>
      <c r="Q262" s="1042"/>
      <c r="R262" s="1043"/>
      <c r="S262" s="1044"/>
      <c r="T262" s="1045"/>
      <c r="U262" s="947"/>
    </row>
    <row r="263" spans="2:21" s="1046" customFormat="1" ht="18.600000000000001" customHeight="1">
      <c r="B263" s="1035"/>
      <c r="C263" s="1035"/>
      <c r="N263" s="1114"/>
      <c r="O263" s="1115"/>
      <c r="P263" s="1116"/>
      <c r="Q263" s="1042"/>
      <c r="R263" s="1043"/>
      <c r="S263" s="1044"/>
      <c r="T263" s="1045"/>
      <c r="U263" s="947"/>
    </row>
    <row r="264" spans="2:21" s="1046" customFormat="1" ht="18.600000000000001" customHeight="1">
      <c r="B264" s="1035"/>
      <c r="C264" s="1035"/>
      <c r="N264" s="1114"/>
      <c r="O264" s="1115"/>
      <c r="P264" s="1116"/>
      <c r="Q264" s="1042"/>
      <c r="R264" s="1043"/>
      <c r="S264" s="1044"/>
      <c r="T264" s="1045"/>
      <c r="U264" s="947"/>
    </row>
    <row r="265" spans="2:21" s="1046" customFormat="1" ht="18.600000000000001" customHeight="1">
      <c r="B265" s="1035"/>
      <c r="C265" s="1035"/>
      <c r="N265" s="1114"/>
      <c r="O265" s="1115"/>
      <c r="P265" s="1116"/>
      <c r="Q265" s="1042"/>
      <c r="R265" s="1043"/>
      <c r="S265" s="1044"/>
      <c r="T265" s="1045"/>
      <c r="U265" s="947"/>
    </row>
    <row r="266" spans="2:21" s="1046" customFormat="1" ht="18.600000000000001" customHeight="1">
      <c r="B266" s="1035"/>
      <c r="C266" s="1035"/>
      <c r="N266" s="1114"/>
      <c r="O266" s="1115"/>
      <c r="P266" s="1116"/>
      <c r="Q266" s="1042"/>
      <c r="R266" s="1043"/>
      <c r="S266" s="1044"/>
      <c r="T266" s="1045"/>
      <c r="U266" s="947"/>
    </row>
    <row r="267" spans="2:21" s="1046" customFormat="1" ht="18.600000000000001" customHeight="1">
      <c r="B267" s="1035"/>
      <c r="C267" s="1035"/>
      <c r="N267" s="989"/>
      <c r="O267" s="990"/>
      <c r="P267" s="991"/>
      <c r="Q267" s="1042"/>
      <c r="R267" s="1043"/>
      <c r="S267" s="1044"/>
      <c r="T267" s="1045"/>
      <c r="U267" s="947"/>
    </row>
    <row r="268" spans="2:21" s="1046" customFormat="1" ht="18.600000000000001" customHeight="1">
      <c r="B268" s="1035"/>
      <c r="C268" s="1035"/>
      <c r="N268" s="992"/>
      <c r="O268" s="993"/>
      <c r="P268" s="994"/>
      <c r="Q268" s="1042"/>
      <c r="R268" s="1043"/>
      <c r="S268" s="1044"/>
      <c r="T268" s="1045"/>
      <c r="U268" s="947"/>
    </row>
    <row r="269" spans="2:21" s="1046" customFormat="1" ht="18.600000000000001" customHeight="1">
      <c r="B269" s="1035"/>
      <c r="C269" s="1035"/>
      <c r="N269" s="992"/>
      <c r="O269" s="993"/>
      <c r="P269" s="994"/>
      <c r="Q269" s="1042"/>
      <c r="R269" s="1043"/>
      <c r="S269" s="1044"/>
      <c r="T269" s="1045"/>
      <c r="U269" s="947"/>
    </row>
    <row r="270" spans="2:21" s="1046" customFormat="1" ht="18.600000000000001" customHeight="1">
      <c r="B270" s="1035"/>
      <c r="C270" s="1035"/>
      <c r="N270" s="992"/>
      <c r="O270" s="993"/>
      <c r="P270" s="994"/>
      <c r="Q270" s="1042"/>
      <c r="R270" s="1043"/>
      <c r="S270" s="1044"/>
      <c r="T270" s="1045"/>
      <c r="U270" s="947"/>
    </row>
    <row r="271" spans="2:21" s="1046" customFormat="1" ht="18.600000000000001" customHeight="1">
      <c r="B271" s="1035"/>
      <c r="C271" s="1035"/>
      <c r="N271" s="992"/>
      <c r="O271" s="993"/>
      <c r="P271" s="994"/>
      <c r="Q271" s="1042"/>
      <c r="R271" s="1043"/>
      <c r="S271" s="1044"/>
      <c r="T271" s="1045"/>
      <c r="U271" s="947"/>
    </row>
    <row r="272" spans="2:21" s="1046" customFormat="1" ht="18.600000000000001" customHeight="1">
      <c r="B272" s="1035"/>
      <c r="C272" s="1035"/>
      <c r="N272" s="992"/>
      <c r="O272" s="993"/>
      <c r="P272" s="994"/>
      <c r="Q272" s="1042"/>
      <c r="R272" s="1043"/>
      <c r="S272" s="1044"/>
      <c r="T272" s="1045"/>
      <c r="U272" s="947"/>
    </row>
    <row r="273" spans="2:21" s="1046" customFormat="1" ht="18.600000000000001" customHeight="1">
      <c r="B273" s="1035"/>
      <c r="C273" s="1035"/>
      <c r="N273" s="992"/>
      <c r="O273" s="993"/>
      <c r="P273" s="994"/>
      <c r="Q273" s="1042"/>
      <c r="R273" s="1043"/>
      <c r="S273" s="1044"/>
      <c r="T273" s="1045"/>
      <c r="U273" s="947"/>
    </row>
    <row r="274" spans="2:21" s="1046" customFormat="1" ht="18.600000000000001" customHeight="1">
      <c r="B274" s="1035"/>
      <c r="C274" s="1035"/>
      <c r="N274" s="1009"/>
      <c r="O274" s="1010"/>
      <c r="P274" s="1011"/>
      <c r="Q274" s="1042"/>
      <c r="R274" s="1043"/>
      <c r="S274" s="1044"/>
      <c r="T274" s="1045"/>
      <c r="U274" s="947"/>
    </row>
    <row r="275" spans="2:21" s="1046" customFormat="1" ht="18.600000000000001" customHeight="1">
      <c r="B275" s="1035"/>
      <c r="C275" s="1035"/>
      <c r="N275" s="1117"/>
      <c r="O275" s="1118"/>
      <c r="P275" s="1119"/>
      <c r="Q275" s="1042"/>
      <c r="R275" s="1043"/>
      <c r="S275" s="1044"/>
      <c r="T275" s="1045"/>
      <c r="U275" s="947"/>
    </row>
    <row r="276" spans="2:21" s="1046" customFormat="1" ht="18.600000000000001" customHeight="1">
      <c r="B276" s="1035"/>
      <c r="C276" s="1035"/>
      <c r="N276" s="1117"/>
      <c r="O276" s="1118"/>
      <c r="P276" s="1119"/>
      <c r="Q276" s="1042"/>
      <c r="R276" s="1043"/>
      <c r="S276" s="1044"/>
      <c r="T276" s="1045"/>
      <c r="U276" s="947">
        <f t="shared" ref="U276:U339" si="14">F276-N276-O276-P276-Q276</f>
        <v>0</v>
      </c>
    </row>
    <row r="277" spans="2:21" s="1046" customFormat="1" ht="18.600000000000001" customHeight="1">
      <c r="B277" s="1035"/>
      <c r="C277" s="1035"/>
      <c r="N277" s="1117"/>
      <c r="O277" s="1118"/>
      <c r="P277" s="1119"/>
      <c r="Q277" s="1042"/>
      <c r="R277" s="1043"/>
      <c r="S277" s="1044"/>
      <c r="T277" s="1045"/>
      <c r="U277" s="947">
        <f t="shared" si="14"/>
        <v>0</v>
      </c>
    </row>
    <row r="278" spans="2:21" s="1046" customFormat="1" ht="18.600000000000001" customHeight="1">
      <c r="B278" s="1035"/>
      <c r="C278" s="1035"/>
      <c r="N278" s="1117"/>
      <c r="O278" s="1118"/>
      <c r="P278" s="1119"/>
      <c r="Q278" s="1042"/>
      <c r="R278" s="1043"/>
      <c r="S278" s="1044"/>
      <c r="T278" s="1045"/>
      <c r="U278" s="947">
        <f t="shared" si="14"/>
        <v>0</v>
      </c>
    </row>
    <row r="279" spans="2:21" s="1046" customFormat="1" ht="18.600000000000001" customHeight="1">
      <c r="B279" s="1035"/>
      <c r="C279" s="1035"/>
      <c r="N279" s="1117"/>
      <c r="O279" s="1118"/>
      <c r="P279" s="1119"/>
      <c r="Q279" s="1042"/>
      <c r="R279" s="1043"/>
      <c r="S279" s="1044"/>
      <c r="T279" s="1045"/>
      <c r="U279" s="947">
        <f t="shared" si="14"/>
        <v>0</v>
      </c>
    </row>
    <row r="280" spans="2:21" s="1046" customFormat="1" ht="18.600000000000001" customHeight="1">
      <c r="B280" s="1035"/>
      <c r="C280" s="1035"/>
      <c r="N280" s="989"/>
      <c r="O280" s="990"/>
      <c r="P280" s="991"/>
      <c r="Q280" s="1042"/>
      <c r="R280" s="1043"/>
      <c r="S280" s="1044"/>
      <c r="T280" s="1045"/>
      <c r="U280" s="947">
        <f t="shared" si="14"/>
        <v>0</v>
      </c>
    </row>
    <row r="281" spans="2:21" s="1046" customFormat="1" ht="18.600000000000001" customHeight="1">
      <c r="B281" s="1035"/>
      <c r="C281" s="1035"/>
      <c r="N281" s="992"/>
      <c r="O281" s="993"/>
      <c r="P281" s="994"/>
      <c r="Q281" s="1042"/>
      <c r="R281" s="1043"/>
      <c r="S281" s="1044"/>
      <c r="T281" s="1045"/>
      <c r="U281" s="947">
        <f t="shared" si="14"/>
        <v>0</v>
      </c>
    </row>
    <row r="282" spans="2:21" s="1046" customFormat="1" ht="18.600000000000001" customHeight="1">
      <c r="B282" s="1035"/>
      <c r="C282" s="1035"/>
      <c r="N282" s="992"/>
      <c r="O282" s="993"/>
      <c r="P282" s="994"/>
      <c r="Q282" s="1042"/>
      <c r="R282" s="1043"/>
      <c r="S282" s="1044"/>
      <c r="T282" s="1045"/>
      <c r="U282" s="947">
        <f t="shared" si="14"/>
        <v>0</v>
      </c>
    </row>
    <row r="283" spans="2:21" s="1046" customFormat="1" ht="18.600000000000001" customHeight="1">
      <c r="B283" s="1035"/>
      <c r="C283" s="1035"/>
      <c r="N283" s="992"/>
      <c r="O283" s="993"/>
      <c r="P283" s="994"/>
      <c r="Q283" s="1042"/>
      <c r="R283" s="1043"/>
      <c r="S283" s="1044"/>
      <c r="T283" s="1045"/>
      <c r="U283" s="947">
        <f t="shared" si="14"/>
        <v>0</v>
      </c>
    </row>
    <row r="284" spans="2:21" s="1046" customFormat="1" ht="18.600000000000001" customHeight="1">
      <c r="B284" s="1035"/>
      <c r="C284" s="1035"/>
      <c r="N284" s="992"/>
      <c r="O284" s="993"/>
      <c r="P284" s="994"/>
      <c r="Q284" s="1042"/>
      <c r="R284" s="1043"/>
      <c r="S284" s="1044"/>
      <c r="T284" s="1045"/>
      <c r="U284" s="947">
        <f t="shared" si="14"/>
        <v>0</v>
      </c>
    </row>
    <row r="285" spans="2:21" s="1046" customFormat="1" ht="18.600000000000001" customHeight="1">
      <c r="B285" s="1035"/>
      <c r="C285" s="1035"/>
      <c r="N285" s="992"/>
      <c r="O285" s="993"/>
      <c r="P285" s="994"/>
      <c r="Q285" s="1042"/>
      <c r="R285" s="1043"/>
      <c r="S285" s="1044"/>
      <c r="T285" s="1045"/>
      <c r="U285" s="947">
        <f t="shared" si="14"/>
        <v>0</v>
      </c>
    </row>
    <row r="286" spans="2:21" s="1046" customFormat="1" ht="18.600000000000001" customHeight="1">
      <c r="B286" s="1035"/>
      <c r="C286" s="1035"/>
      <c r="N286" s="992"/>
      <c r="O286" s="993"/>
      <c r="P286" s="994"/>
      <c r="Q286" s="1042"/>
      <c r="R286" s="1043"/>
      <c r="S286" s="1044"/>
      <c r="T286" s="1045"/>
      <c r="U286" s="947">
        <f t="shared" si="14"/>
        <v>0</v>
      </c>
    </row>
    <row r="287" spans="2:21" s="1046" customFormat="1" ht="18.600000000000001" customHeight="1">
      <c r="B287" s="1035"/>
      <c r="C287" s="1035"/>
      <c r="N287" s="992"/>
      <c r="O287" s="993"/>
      <c r="P287" s="994"/>
      <c r="Q287" s="1042"/>
      <c r="R287" s="1043"/>
      <c r="S287" s="1044"/>
      <c r="T287" s="1045"/>
      <c r="U287" s="947">
        <f t="shared" si="14"/>
        <v>0</v>
      </c>
    </row>
    <row r="288" spans="2:21" s="1046" customFormat="1" ht="18.600000000000001" customHeight="1">
      <c r="B288" s="1035"/>
      <c r="C288" s="1035"/>
      <c r="N288" s="1009"/>
      <c r="O288" s="1010"/>
      <c r="P288" s="1011"/>
      <c r="Q288" s="1042"/>
      <c r="R288" s="1043"/>
      <c r="S288" s="1044"/>
      <c r="T288" s="1045"/>
      <c r="U288" s="947">
        <f t="shared" si="14"/>
        <v>0</v>
      </c>
    </row>
    <row r="289" spans="2:21" s="1046" customFormat="1" ht="18.600000000000001" customHeight="1">
      <c r="B289" s="1035"/>
      <c r="C289" s="1035"/>
      <c r="N289" s="1117"/>
      <c r="O289" s="1118"/>
      <c r="P289" s="1119"/>
      <c r="Q289" s="1042"/>
      <c r="R289" s="1043"/>
      <c r="S289" s="1044"/>
      <c r="T289" s="1045"/>
      <c r="U289" s="947">
        <f t="shared" si="14"/>
        <v>0</v>
      </c>
    </row>
    <row r="290" spans="2:21" ht="18.600000000000001" customHeight="1">
      <c r="N290" s="1117"/>
      <c r="O290" s="1118"/>
      <c r="P290" s="1119"/>
      <c r="U290" s="947">
        <f t="shared" si="14"/>
        <v>0</v>
      </c>
    </row>
    <row r="291" spans="2:21" ht="18.600000000000001" customHeight="1">
      <c r="N291" s="1117"/>
      <c r="O291" s="1118"/>
      <c r="P291" s="1119"/>
      <c r="U291" s="947">
        <f t="shared" si="14"/>
        <v>0</v>
      </c>
    </row>
    <row r="292" spans="2:21" ht="18.600000000000001" customHeight="1">
      <c r="N292" s="1117"/>
      <c r="O292" s="1118"/>
      <c r="P292" s="1119"/>
      <c r="U292" s="947">
        <f t="shared" si="14"/>
        <v>0</v>
      </c>
    </row>
    <row r="293" spans="2:21" ht="18.600000000000001" customHeight="1">
      <c r="N293" s="1117"/>
      <c r="O293" s="1118"/>
      <c r="P293" s="1119"/>
      <c r="U293" s="947">
        <f t="shared" si="14"/>
        <v>0</v>
      </c>
    </row>
    <row r="294" spans="2:21" ht="18.600000000000001" customHeight="1">
      <c r="N294" s="992"/>
      <c r="O294" s="993"/>
      <c r="P294" s="994"/>
      <c r="U294" s="947">
        <f t="shared" si="14"/>
        <v>0</v>
      </c>
    </row>
    <row r="295" spans="2:21" ht="18.600000000000001" customHeight="1">
      <c r="N295" s="992"/>
      <c r="O295" s="993"/>
      <c r="P295" s="994"/>
      <c r="U295" s="947">
        <f t="shared" si="14"/>
        <v>0</v>
      </c>
    </row>
    <row r="296" spans="2:21" ht="18.600000000000001" customHeight="1">
      <c r="N296" s="992"/>
      <c r="O296" s="993"/>
      <c r="P296" s="994"/>
      <c r="U296" s="947">
        <f t="shared" si="14"/>
        <v>0</v>
      </c>
    </row>
    <row r="297" spans="2:21" ht="18.600000000000001" customHeight="1">
      <c r="N297" s="992"/>
      <c r="O297" s="993"/>
      <c r="P297" s="994"/>
      <c r="U297" s="947">
        <f t="shared" si="14"/>
        <v>0</v>
      </c>
    </row>
    <row r="298" spans="2:21" ht="18.600000000000001" customHeight="1">
      <c r="U298" s="947">
        <f t="shared" si="14"/>
        <v>0</v>
      </c>
    </row>
    <row r="299" spans="2:21" ht="18.600000000000001" customHeight="1">
      <c r="U299" s="947">
        <f t="shared" si="14"/>
        <v>0</v>
      </c>
    </row>
    <row r="300" spans="2:21" ht="18.600000000000001" customHeight="1">
      <c r="N300" s="970"/>
      <c r="O300" s="971"/>
      <c r="P300" s="972"/>
      <c r="U300" s="947">
        <f t="shared" si="14"/>
        <v>0</v>
      </c>
    </row>
    <row r="301" spans="2:21" ht="18.600000000000001" customHeight="1">
      <c r="U301" s="947">
        <f t="shared" si="14"/>
        <v>0</v>
      </c>
    </row>
    <row r="302" spans="2:21" ht="18.600000000000001" customHeight="1">
      <c r="U302" s="947">
        <f t="shared" si="14"/>
        <v>0</v>
      </c>
    </row>
    <row r="303" spans="2:21" ht="18.600000000000001" customHeight="1">
      <c r="U303" s="947">
        <f t="shared" si="14"/>
        <v>0</v>
      </c>
    </row>
    <row r="304" spans="2:21" ht="18.600000000000001" customHeight="1">
      <c r="U304" s="947">
        <f t="shared" si="14"/>
        <v>0</v>
      </c>
    </row>
    <row r="305" spans="14:21" ht="18.600000000000001" customHeight="1">
      <c r="U305" s="947">
        <f t="shared" si="14"/>
        <v>0</v>
      </c>
    </row>
    <row r="306" spans="14:21" ht="18.600000000000001" customHeight="1">
      <c r="U306" s="947">
        <f t="shared" si="14"/>
        <v>0</v>
      </c>
    </row>
    <row r="307" spans="14:21" ht="18.600000000000001" customHeight="1">
      <c r="U307" s="947">
        <f t="shared" si="14"/>
        <v>0</v>
      </c>
    </row>
    <row r="308" spans="14:21" ht="18.600000000000001" customHeight="1">
      <c r="U308" s="947">
        <f t="shared" si="14"/>
        <v>0</v>
      </c>
    </row>
    <row r="309" spans="14:21" ht="18.600000000000001" customHeight="1">
      <c r="U309" s="947">
        <f t="shared" si="14"/>
        <v>0</v>
      </c>
    </row>
    <row r="310" spans="14:21" ht="18.600000000000001" customHeight="1">
      <c r="U310" s="947">
        <f t="shared" si="14"/>
        <v>0</v>
      </c>
    </row>
    <row r="311" spans="14:21" ht="18.600000000000001" customHeight="1">
      <c r="U311" s="947">
        <f t="shared" si="14"/>
        <v>0</v>
      </c>
    </row>
    <row r="312" spans="14:21" ht="18.600000000000001" customHeight="1">
      <c r="N312" s="992"/>
      <c r="O312" s="993"/>
      <c r="P312" s="994"/>
      <c r="U312" s="947">
        <f t="shared" si="14"/>
        <v>0</v>
      </c>
    </row>
    <row r="313" spans="14:21" ht="18.600000000000001" customHeight="1">
      <c r="N313" s="992"/>
      <c r="O313" s="993"/>
      <c r="P313" s="994"/>
      <c r="U313" s="947">
        <f t="shared" si="14"/>
        <v>0</v>
      </c>
    </row>
    <row r="314" spans="14:21" ht="18.600000000000001" customHeight="1">
      <c r="N314" s="965"/>
      <c r="O314" s="960"/>
      <c r="P314" s="961"/>
      <c r="U314" s="947">
        <f t="shared" si="14"/>
        <v>0</v>
      </c>
    </row>
    <row r="315" spans="14:21" ht="18.600000000000001" customHeight="1">
      <c r="N315" s="965"/>
      <c r="O315" s="960"/>
      <c r="P315" s="961"/>
      <c r="U315" s="947">
        <f t="shared" si="14"/>
        <v>0</v>
      </c>
    </row>
    <row r="316" spans="14:21" ht="18.600000000000001" customHeight="1">
      <c r="N316" s="965"/>
      <c r="O316" s="960"/>
      <c r="P316" s="961"/>
      <c r="U316" s="947">
        <f t="shared" si="14"/>
        <v>0</v>
      </c>
    </row>
    <row r="317" spans="14:21" ht="18.600000000000001" customHeight="1">
      <c r="N317" s="965"/>
      <c r="O317" s="960"/>
      <c r="P317" s="961"/>
      <c r="U317" s="947">
        <f t="shared" si="14"/>
        <v>0</v>
      </c>
    </row>
    <row r="318" spans="14:21" ht="18.600000000000001" customHeight="1">
      <c r="N318" s="950"/>
      <c r="O318" s="941"/>
      <c r="P318" s="942"/>
      <c r="U318" s="947">
        <f t="shared" si="14"/>
        <v>0</v>
      </c>
    </row>
    <row r="319" spans="14:21" ht="18.600000000000001" customHeight="1">
      <c r="N319" s="965"/>
      <c r="O319" s="960"/>
      <c r="P319" s="961"/>
      <c r="U319" s="947">
        <f t="shared" si="14"/>
        <v>0</v>
      </c>
    </row>
    <row r="320" spans="14:21" ht="18.600000000000001" customHeight="1">
      <c r="N320" s="965"/>
      <c r="O320" s="960"/>
      <c r="P320" s="961"/>
      <c r="U320" s="947">
        <f t="shared" si="14"/>
        <v>0</v>
      </c>
    </row>
    <row r="321" spans="14:21" ht="18.600000000000001" customHeight="1">
      <c r="N321" s="965"/>
      <c r="O321" s="960"/>
      <c r="P321" s="961"/>
      <c r="U321" s="947">
        <f t="shared" si="14"/>
        <v>0</v>
      </c>
    </row>
    <row r="322" spans="14:21" ht="18.600000000000001" customHeight="1">
      <c r="N322" s="965"/>
      <c r="O322" s="960"/>
      <c r="P322" s="961"/>
      <c r="U322" s="947">
        <f t="shared" si="14"/>
        <v>0</v>
      </c>
    </row>
    <row r="323" spans="14:21" ht="18.600000000000001" customHeight="1">
      <c r="N323" s="950"/>
      <c r="O323" s="941"/>
      <c r="P323" s="942"/>
      <c r="U323" s="947">
        <f t="shared" si="14"/>
        <v>0</v>
      </c>
    </row>
    <row r="324" spans="14:21" ht="18.600000000000001" customHeight="1">
      <c r="N324" s="965"/>
      <c r="O324" s="960"/>
      <c r="P324" s="961"/>
      <c r="U324" s="947">
        <f t="shared" si="14"/>
        <v>0</v>
      </c>
    </row>
    <row r="325" spans="14:21" ht="18.600000000000001" customHeight="1">
      <c r="N325" s="965"/>
      <c r="O325" s="960"/>
      <c r="P325" s="961"/>
      <c r="U325" s="947">
        <f t="shared" si="14"/>
        <v>0</v>
      </c>
    </row>
    <row r="326" spans="14:21" ht="18.600000000000001" customHeight="1">
      <c r="N326" s="965"/>
      <c r="O326" s="960"/>
      <c r="P326" s="961"/>
      <c r="U326" s="947">
        <f t="shared" si="14"/>
        <v>0</v>
      </c>
    </row>
    <row r="327" spans="14:21" ht="18.600000000000001" customHeight="1">
      <c r="N327" s="965"/>
      <c r="O327" s="960"/>
      <c r="P327" s="961"/>
      <c r="U327" s="947">
        <f t="shared" si="14"/>
        <v>0</v>
      </c>
    </row>
    <row r="328" spans="14:21" ht="18.600000000000001" customHeight="1">
      <c r="N328" s="950"/>
      <c r="O328" s="941"/>
      <c r="P328" s="942"/>
      <c r="U328" s="947">
        <f t="shared" si="14"/>
        <v>0</v>
      </c>
    </row>
    <row r="329" spans="14:21" ht="18.600000000000001" customHeight="1">
      <c r="N329" s="965"/>
      <c r="O329" s="960"/>
      <c r="P329" s="961"/>
      <c r="U329" s="947">
        <f t="shared" si="14"/>
        <v>0</v>
      </c>
    </row>
    <row r="330" spans="14:21" ht="18.600000000000001" customHeight="1">
      <c r="N330" s="965"/>
      <c r="O330" s="960"/>
      <c r="P330" s="961"/>
      <c r="U330" s="947">
        <f t="shared" si="14"/>
        <v>0</v>
      </c>
    </row>
    <row r="331" spans="14:21" ht="18.600000000000001" customHeight="1">
      <c r="N331" s="965"/>
      <c r="O331" s="960"/>
      <c r="P331" s="961"/>
      <c r="U331" s="947">
        <f t="shared" si="14"/>
        <v>0</v>
      </c>
    </row>
    <row r="332" spans="14:21" ht="18.600000000000001" customHeight="1">
      <c r="N332" s="965"/>
      <c r="O332" s="960"/>
      <c r="P332" s="961"/>
      <c r="U332" s="947">
        <f t="shared" si="14"/>
        <v>0</v>
      </c>
    </row>
    <row r="333" spans="14:21" ht="18.600000000000001" customHeight="1">
      <c r="N333" s="965"/>
      <c r="O333" s="960"/>
      <c r="P333" s="961"/>
      <c r="U333" s="947">
        <f t="shared" si="14"/>
        <v>0</v>
      </c>
    </row>
    <row r="334" spans="14:21" ht="18.600000000000001" customHeight="1">
      <c r="N334" s="965"/>
      <c r="O334" s="960"/>
      <c r="P334" s="961"/>
      <c r="U334" s="947">
        <f t="shared" si="14"/>
        <v>0</v>
      </c>
    </row>
    <row r="335" spans="14:21" ht="18.600000000000001" customHeight="1">
      <c r="N335" s="965"/>
      <c r="O335" s="960"/>
      <c r="P335" s="961"/>
      <c r="U335" s="947">
        <f t="shared" si="14"/>
        <v>0</v>
      </c>
    </row>
    <row r="336" spans="14:21" ht="18.600000000000001" customHeight="1">
      <c r="N336" s="965"/>
      <c r="O336" s="960"/>
      <c r="P336" s="961"/>
      <c r="U336" s="947">
        <f t="shared" si="14"/>
        <v>0</v>
      </c>
    </row>
    <row r="337" spans="14:21" ht="18.600000000000001" customHeight="1">
      <c r="N337" s="965"/>
      <c r="O337" s="960"/>
      <c r="P337" s="961"/>
      <c r="U337" s="947">
        <f t="shared" si="14"/>
        <v>0</v>
      </c>
    </row>
    <row r="338" spans="14:21" ht="18.600000000000001" customHeight="1">
      <c r="N338" s="965"/>
      <c r="O338" s="960"/>
      <c r="P338" s="961"/>
      <c r="U338" s="947">
        <f t="shared" si="14"/>
        <v>0</v>
      </c>
    </row>
    <row r="339" spans="14:21" ht="18.600000000000001" customHeight="1">
      <c r="N339" s="965"/>
      <c r="O339" s="960"/>
      <c r="P339" s="961"/>
      <c r="U339" s="947">
        <f t="shared" si="14"/>
        <v>0</v>
      </c>
    </row>
    <row r="340" spans="14:21" ht="18.600000000000001" customHeight="1">
      <c r="N340" s="950"/>
      <c r="O340" s="941"/>
      <c r="P340" s="942"/>
      <c r="U340" s="947">
        <f t="shared" ref="U340:U403" si="15">F340-N340-O340-P340-Q340</f>
        <v>0</v>
      </c>
    </row>
    <row r="341" spans="14:21" ht="18.600000000000001" customHeight="1">
      <c r="N341" s="965"/>
      <c r="O341" s="960"/>
      <c r="P341" s="961"/>
      <c r="U341" s="947">
        <f t="shared" si="15"/>
        <v>0</v>
      </c>
    </row>
    <row r="342" spans="14:21" ht="18.600000000000001" customHeight="1">
      <c r="N342" s="965"/>
      <c r="O342" s="960"/>
      <c r="P342" s="961"/>
      <c r="U342" s="947">
        <f t="shared" si="15"/>
        <v>0</v>
      </c>
    </row>
    <row r="343" spans="14:21" ht="18.600000000000001" customHeight="1">
      <c r="N343" s="965"/>
      <c r="O343" s="960"/>
      <c r="P343" s="961"/>
      <c r="U343" s="947">
        <f t="shared" si="15"/>
        <v>0</v>
      </c>
    </row>
    <row r="344" spans="14:21" ht="18.600000000000001" customHeight="1">
      <c r="N344" s="965"/>
      <c r="O344" s="960"/>
      <c r="P344" s="961"/>
      <c r="U344" s="947">
        <f t="shared" si="15"/>
        <v>0</v>
      </c>
    </row>
    <row r="345" spans="14:21" ht="18.600000000000001" customHeight="1">
      <c r="N345" s="965"/>
      <c r="O345" s="960"/>
      <c r="P345" s="961"/>
      <c r="U345" s="947">
        <f t="shared" si="15"/>
        <v>0</v>
      </c>
    </row>
    <row r="346" spans="14:21" ht="18.600000000000001" customHeight="1">
      <c r="N346" s="965"/>
      <c r="O346" s="960"/>
      <c r="P346" s="961"/>
      <c r="U346" s="947">
        <f t="shared" si="15"/>
        <v>0</v>
      </c>
    </row>
    <row r="347" spans="14:21" ht="18.600000000000001" customHeight="1">
      <c r="N347" s="965"/>
      <c r="O347" s="960"/>
      <c r="P347" s="961"/>
      <c r="U347" s="947">
        <f t="shared" si="15"/>
        <v>0</v>
      </c>
    </row>
    <row r="348" spans="14:21" ht="18.600000000000001" customHeight="1">
      <c r="N348" s="965"/>
      <c r="O348" s="960"/>
      <c r="P348" s="961"/>
      <c r="U348" s="947">
        <f t="shared" si="15"/>
        <v>0</v>
      </c>
    </row>
    <row r="349" spans="14:21" ht="18.600000000000001" customHeight="1">
      <c r="N349" s="965"/>
      <c r="O349" s="960"/>
      <c r="P349" s="961"/>
      <c r="U349" s="947">
        <f t="shared" si="15"/>
        <v>0</v>
      </c>
    </row>
    <row r="350" spans="14:21" ht="18.600000000000001" customHeight="1">
      <c r="N350" s="965"/>
      <c r="O350" s="960"/>
      <c r="P350" s="961"/>
      <c r="U350" s="947">
        <f t="shared" si="15"/>
        <v>0</v>
      </c>
    </row>
    <row r="351" spans="14:21" ht="18.600000000000001" customHeight="1">
      <c r="N351" s="965"/>
      <c r="O351" s="960"/>
      <c r="P351" s="961"/>
      <c r="U351" s="947">
        <f t="shared" si="15"/>
        <v>0</v>
      </c>
    </row>
    <row r="352" spans="14:21" ht="18.600000000000001" customHeight="1">
      <c r="N352" s="950"/>
      <c r="O352" s="941"/>
      <c r="P352" s="942"/>
      <c r="U352" s="947">
        <f t="shared" si="15"/>
        <v>0</v>
      </c>
    </row>
    <row r="353" spans="14:21" ht="18.600000000000001" customHeight="1">
      <c r="N353" s="965"/>
      <c r="O353" s="960"/>
      <c r="P353" s="961"/>
      <c r="U353" s="947">
        <f t="shared" si="15"/>
        <v>0</v>
      </c>
    </row>
    <row r="354" spans="14:21" ht="18.600000000000001" customHeight="1">
      <c r="N354" s="965"/>
      <c r="O354" s="960"/>
      <c r="P354" s="961"/>
      <c r="U354" s="947">
        <f t="shared" si="15"/>
        <v>0</v>
      </c>
    </row>
    <row r="355" spans="14:21" ht="18.600000000000001" customHeight="1">
      <c r="N355" s="965"/>
      <c r="O355" s="960"/>
      <c r="P355" s="961"/>
      <c r="U355" s="947">
        <f t="shared" si="15"/>
        <v>0</v>
      </c>
    </row>
    <row r="356" spans="14:21" ht="18.600000000000001" customHeight="1">
      <c r="N356" s="965"/>
      <c r="O356" s="960"/>
      <c r="P356" s="961"/>
      <c r="U356" s="947">
        <f t="shared" si="15"/>
        <v>0</v>
      </c>
    </row>
    <row r="357" spans="14:21" ht="18.600000000000001" customHeight="1">
      <c r="N357" s="965"/>
      <c r="O357" s="960"/>
      <c r="P357" s="961"/>
      <c r="U357" s="947">
        <f t="shared" si="15"/>
        <v>0</v>
      </c>
    </row>
    <row r="358" spans="14:21" ht="18.600000000000001" customHeight="1">
      <c r="N358" s="950"/>
      <c r="O358" s="941"/>
      <c r="P358" s="942"/>
      <c r="U358" s="947">
        <f t="shared" si="15"/>
        <v>0</v>
      </c>
    </row>
    <row r="359" spans="14:21" ht="18.600000000000001" customHeight="1">
      <c r="N359" s="965"/>
      <c r="O359" s="960"/>
      <c r="P359" s="961"/>
      <c r="U359" s="947">
        <f t="shared" si="15"/>
        <v>0</v>
      </c>
    </row>
    <row r="360" spans="14:21" ht="18.600000000000001" customHeight="1">
      <c r="N360" s="965"/>
      <c r="O360" s="960"/>
      <c r="P360" s="961"/>
      <c r="U360" s="947">
        <f t="shared" si="15"/>
        <v>0</v>
      </c>
    </row>
    <row r="361" spans="14:21" ht="18.600000000000001" customHeight="1">
      <c r="N361" s="965"/>
      <c r="O361" s="960"/>
      <c r="P361" s="961"/>
      <c r="U361" s="947">
        <f t="shared" si="15"/>
        <v>0</v>
      </c>
    </row>
    <row r="362" spans="14:21" ht="18.600000000000001" customHeight="1">
      <c r="N362" s="965"/>
      <c r="O362" s="960"/>
      <c r="P362" s="961"/>
      <c r="U362" s="947">
        <f t="shared" si="15"/>
        <v>0</v>
      </c>
    </row>
    <row r="363" spans="14:21" ht="18.600000000000001" customHeight="1">
      <c r="N363" s="965"/>
      <c r="O363" s="960"/>
      <c r="P363" s="961"/>
      <c r="U363" s="947">
        <f t="shared" si="15"/>
        <v>0</v>
      </c>
    </row>
    <row r="364" spans="14:21" ht="18.600000000000001" customHeight="1">
      <c r="N364" s="950"/>
      <c r="O364" s="941"/>
      <c r="P364" s="942"/>
      <c r="U364" s="947">
        <f t="shared" si="15"/>
        <v>0</v>
      </c>
    </row>
    <row r="365" spans="14:21" ht="18.600000000000001" customHeight="1">
      <c r="N365" s="965"/>
      <c r="O365" s="960"/>
      <c r="P365" s="961"/>
      <c r="U365" s="947">
        <f t="shared" si="15"/>
        <v>0</v>
      </c>
    </row>
    <row r="366" spans="14:21" ht="18.600000000000001" customHeight="1">
      <c r="N366" s="965"/>
      <c r="O366" s="960"/>
      <c r="P366" s="961"/>
      <c r="U366" s="947">
        <f t="shared" si="15"/>
        <v>0</v>
      </c>
    </row>
    <row r="367" spans="14:21" ht="18.600000000000001" customHeight="1">
      <c r="N367" s="965"/>
      <c r="O367" s="960"/>
      <c r="P367" s="961"/>
      <c r="U367" s="947">
        <f t="shared" si="15"/>
        <v>0</v>
      </c>
    </row>
    <row r="368" spans="14:21" ht="18.600000000000001" customHeight="1">
      <c r="N368" s="965"/>
      <c r="O368" s="960"/>
      <c r="P368" s="961"/>
      <c r="U368" s="947">
        <f t="shared" si="15"/>
        <v>0</v>
      </c>
    </row>
    <row r="369" spans="14:21" ht="18.600000000000001" customHeight="1">
      <c r="N369" s="965"/>
      <c r="O369" s="960"/>
      <c r="P369" s="961"/>
      <c r="U369" s="947">
        <f t="shared" si="15"/>
        <v>0</v>
      </c>
    </row>
    <row r="370" spans="14:21" ht="18.600000000000001" customHeight="1">
      <c r="N370" s="965"/>
      <c r="O370" s="960"/>
      <c r="P370" s="961"/>
      <c r="U370" s="947">
        <f t="shared" si="15"/>
        <v>0</v>
      </c>
    </row>
    <row r="371" spans="14:21" ht="18.600000000000001" customHeight="1">
      <c r="N371" s="965"/>
      <c r="O371" s="960"/>
      <c r="P371" s="961"/>
      <c r="U371" s="947">
        <f t="shared" si="15"/>
        <v>0</v>
      </c>
    </row>
    <row r="372" spans="14:21" ht="18.600000000000001" customHeight="1">
      <c r="N372" s="965"/>
      <c r="O372" s="960"/>
      <c r="P372" s="961"/>
      <c r="U372" s="947">
        <f t="shared" si="15"/>
        <v>0</v>
      </c>
    </row>
    <row r="373" spans="14:21" ht="18.600000000000001" customHeight="1">
      <c r="N373" s="965"/>
      <c r="O373" s="960"/>
      <c r="P373" s="961"/>
      <c r="U373" s="947">
        <f t="shared" si="15"/>
        <v>0</v>
      </c>
    </row>
    <row r="374" spans="14:21" ht="18.600000000000001" customHeight="1">
      <c r="N374" s="965"/>
      <c r="O374" s="960"/>
      <c r="P374" s="961"/>
      <c r="U374" s="947">
        <f t="shared" si="15"/>
        <v>0</v>
      </c>
    </row>
    <row r="375" spans="14:21" ht="18.600000000000001" customHeight="1">
      <c r="N375" s="965"/>
      <c r="O375" s="960"/>
      <c r="P375" s="961"/>
      <c r="U375" s="947">
        <f t="shared" si="15"/>
        <v>0</v>
      </c>
    </row>
    <row r="376" spans="14:21" ht="18.600000000000001" customHeight="1">
      <c r="N376" s="965"/>
      <c r="O376" s="960"/>
      <c r="P376" s="961"/>
      <c r="U376" s="947">
        <f t="shared" si="15"/>
        <v>0</v>
      </c>
    </row>
    <row r="377" spans="14:21" ht="18.600000000000001" customHeight="1">
      <c r="N377" s="989"/>
      <c r="O377" s="990"/>
      <c r="P377" s="991"/>
      <c r="U377" s="947">
        <f t="shared" si="15"/>
        <v>0</v>
      </c>
    </row>
    <row r="378" spans="14:21" ht="18.600000000000001" customHeight="1">
      <c r="N378" s="992"/>
      <c r="O378" s="993"/>
      <c r="P378" s="994"/>
      <c r="U378" s="947">
        <f t="shared" si="15"/>
        <v>0</v>
      </c>
    </row>
    <row r="379" spans="14:21" ht="18.600000000000001" customHeight="1">
      <c r="N379" s="992"/>
      <c r="O379" s="993"/>
      <c r="P379" s="994"/>
      <c r="U379" s="947">
        <f t="shared" si="15"/>
        <v>0</v>
      </c>
    </row>
    <row r="380" spans="14:21" ht="18.600000000000001" customHeight="1">
      <c r="N380" s="992"/>
      <c r="O380" s="993"/>
      <c r="P380" s="994"/>
      <c r="U380" s="947">
        <f t="shared" si="15"/>
        <v>0</v>
      </c>
    </row>
    <row r="381" spans="14:21" ht="18.600000000000001" customHeight="1">
      <c r="N381" s="989"/>
      <c r="O381" s="990"/>
      <c r="P381" s="991"/>
      <c r="U381" s="947">
        <f t="shared" si="15"/>
        <v>0</v>
      </c>
    </row>
    <row r="382" spans="14:21" ht="18.600000000000001" customHeight="1">
      <c r="N382" s="992"/>
      <c r="O382" s="993"/>
      <c r="P382" s="994"/>
      <c r="U382" s="947">
        <f t="shared" si="15"/>
        <v>0</v>
      </c>
    </row>
    <row r="383" spans="14:21" ht="18.600000000000001" customHeight="1">
      <c r="N383" s="992"/>
      <c r="O383" s="993"/>
      <c r="P383" s="994"/>
      <c r="U383" s="947">
        <f t="shared" si="15"/>
        <v>0</v>
      </c>
    </row>
    <row r="384" spans="14:21" ht="18.600000000000001" customHeight="1">
      <c r="N384" s="992"/>
      <c r="O384" s="993"/>
      <c r="P384" s="994"/>
      <c r="U384" s="947">
        <f t="shared" si="15"/>
        <v>0</v>
      </c>
    </row>
    <row r="385" spans="14:21" ht="18.600000000000001" customHeight="1">
      <c r="U385" s="947">
        <f t="shared" si="15"/>
        <v>0</v>
      </c>
    </row>
    <row r="386" spans="14:21" ht="18.600000000000001" customHeight="1">
      <c r="U386" s="947">
        <f t="shared" si="15"/>
        <v>0</v>
      </c>
    </row>
    <row r="387" spans="14:21" ht="18.600000000000001" customHeight="1">
      <c r="N387" s="989"/>
      <c r="O387" s="990"/>
      <c r="P387" s="991"/>
      <c r="U387" s="947">
        <f t="shared" si="15"/>
        <v>0</v>
      </c>
    </row>
    <row r="388" spans="14:21" ht="18.600000000000001" customHeight="1">
      <c r="N388" s="992"/>
      <c r="O388" s="993"/>
      <c r="P388" s="994"/>
      <c r="U388" s="947">
        <f t="shared" si="15"/>
        <v>0</v>
      </c>
    </row>
    <row r="389" spans="14:21" ht="18.600000000000001" customHeight="1">
      <c r="N389" s="992"/>
      <c r="O389" s="993"/>
      <c r="P389" s="994"/>
      <c r="U389" s="947">
        <f t="shared" si="15"/>
        <v>0</v>
      </c>
    </row>
    <row r="390" spans="14:21" ht="18.600000000000001" customHeight="1">
      <c r="N390" s="989"/>
      <c r="O390" s="990"/>
      <c r="P390" s="991"/>
      <c r="U390" s="947">
        <f t="shared" si="15"/>
        <v>0</v>
      </c>
    </row>
    <row r="391" spans="14:21" ht="18.600000000000001" customHeight="1">
      <c r="N391" s="992"/>
      <c r="O391" s="993"/>
      <c r="P391" s="994"/>
      <c r="U391" s="947">
        <f t="shared" si="15"/>
        <v>0</v>
      </c>
    </row>
    <row r="392" spans="14:21" ht="18.600000000000001" customHeight="1">
      <c r="N392" s="989"/>
      <c r="O392" s="990"/>
      <c r="P392" s="991"/>
      <c r="U392" s="947">
        <f t="shared" si="15"/>
        <v>0</v>
      </c>
    </row>
    <row r="393" spans="14:21" ht="18.600000000000001" customHeight="1">
      <c r="N393" s="992"/>
      <c r="O393" s="993"/>
      <c r="P393" s="994"/>
      <c r="U393" s="947">
        <f t="shared" si="15"/>
        <v>0</v>
      </c>
    </row>
    <row r="394" spans="14:21" ht="18.600000000000001" customHeight="1">
      <c r="N394" s="992"/>
      <c r="O394" s="993"/>
      <c r="P394" s="994"/>
      <c r="U394" s="947">
        <f t="shared" si="15"/>
        <v>0</v>
      </c>
    </row>
    <row r="395" spans="14:21" ht="18.600000000000001" customHeight="1">
      <c r="N395" s="989"/>
      <c r="O395" s="990"/>
      <c r="P395" s="991"/>
      <c r="U395" s="947">
        <f t="shared" si="15"/>
        <v>0</v>
      </c>
    </row>
    <row r="396" spans="14:21" ht="18.600000000000001" customHeight="1">
      <c r="N396" s="992"/>
      <c r="O396" s="993"/>
      <c r="P396" s="994"/>
      <c r="U396" s="947">
        <f t="shared" si="15"/>
        <v>0</v>
      </c>
    </row>
    <row r="397" spans="14:21" ht="18.600000000000001" customHeight="1">
      <c r="N397" s="950"/>
      <c r="O397" s="941"/>
      <c r="P397" s="942"/>
      <c r="U397" s="947">
        <f t="shared" si="15"/>
        <v>0</v>
      </c>
    </row>
    <row r="398" spans="14:21" ht="18.600000000000001" customHeight="1">
      <c r="N398" s="965"/>
      <c r="O398" s="960"/>
      <c r="P398" s="961"/>
      <c r="U398" s="947">
        <f t="shared" si="15"/>
        <v>0</v>
      </c>
    </row>
    <row r="399" spans="14:21" ht="18.600000000000001" customHeight="1">
      <c r="N399" s="965"/>
      <c r="O399" s="960"/>
      <c r="P399" s="961"/>
      <c r="U399" s="947">
        <f t="shared" si="15"/>
        <v>0</v>
      </c>
    </row>
    <row r="400" spans="14:21" ht="18.600000000000001" customHeight="1">
      <c r="N400" s="965"/>
      <c r="O400" s="960"/>
      <c r="P400" s="961"/>
      <c r="U400" s="947">
        <f t="shared" si="15"/>
        <v>0</v>
      </c>
    </row>
    <row r="401" spans="14:21" ht="18.600000000000001" customHeight="1">
      <c r="N401" s="965"/>
      <c r="O401" s="960"/>
      <c r="P401" s="961"/>
      <c r="U401" s="947">
        <f t="shared" si="15"/>
        <v>0</v>
      </c>
    </row>
    <row r="402" spans="14:21" ht="18.600000000000001" customHeight="1">
      <c r="N402" s="965"/>
      <c r="O402" s="960"/>
      <c r="P402" s="961"/>
      <c r="U402" s="947">
        <f t="shared" si="15"/>
        <v>0</v>
      </c>
    </row>
    <row r="403" spans="14:21" ht="18.600000000000001" customHeight="1">
      <c r="N403" s="989"/>
      <c r="O403" s="990"/>
      <c r="P403" s="991"/>
      <c r="U403" s="947">
        <f t="shared" si="15"/>
        <v>0</v>
      </c>
    </row>
    <row r="404" spans="14:21" ht="18.600000000000001" customHeight="1">
      <c r="N404" s="965"/>
      <c r="O404" s="960"/>
      <c r="P404" s="961"/>
      <c r="U404" s="947">
        <f t="shared" ref="U404:U467" si="16">F404-N404-O404-P404-Q404</f>
        <v>0</v>
      </c>
    </row>
    <row r="405" spans="14:21" ht="18.600000000000001" customHeight="1">
      <c r="N405" s="992"/>
      <c r="O405" s="993"/>
      <c r="P405" s="994"/>
      <c r="U405" s="947">
        <f t="shared" si="16"/>
        <v>0</v>
      </c>
    </row>
    <row r="406" spans="14:21" ht="18.600000000000001" customHeight="1">
      <c r="N406" s="992"/>
      <c r="O406" s="993"/>
      <c r="P406" s="994"/>
      <c r="U406" s="947">
        <f t="shared" si="16"/>
        <v>0</v>
      </c>
    </row>
    <row r="407" spans="14:21" ht="18.600000000000001" customHeight="1">
      <c r="N407" s="992"/>
      <c r="O407" s="993"/>
      <c r="P407" s="994"/>
      <c r="U407" s="947">
        <f t="shared" si="16"/>
        <v>0</v>
      </c>
    </row>
    <row r="408" spans="14:21" ht="18.600000000000001" customHeight="1">
      <c r="N408" s="992"/>
      <c r="O408" s="993"/>
      <c r="P408" s="994"/>
      <c r="U408" s="947">
        <f t="shared" si="16"/>
        <v>0</v>
      </c>
    </row>
    <row r="409" spans="14:21" ht="18.600000000000001" customHeight="1">
      <c r="N409" s="992"/>
      <c r="O409" s="993"/>
      <c r="P409" s="994"/>
      <c r="U409" s="947">
        <f t="shared" si="16"/>
        <v>0</v>
      </c>
    </row>
    <row r="410" spans="14:21" ht="18.600000000000001" customHeight="1">
      <c r="N410" s="989"/>
      <c r="O410" s="990"/>
      <c r="P410" s="991"/>
      <c r="U410" s="947">
        <f t="shared" si="16"/>
        <v>0</v>
      </c>
    </row>
    <row r="411" spans="14:21" ht="18.600000000000001" customHeight="1">
      <c r="N411" s="992"/>
      <c r="O411" s="993"/>
      <c r="P411" s="994"/>
      <c r="U411" s="947">
        <f t="shared" si="16"/>
        <v>0</v>
      </c>
    </row>
    <row r="412" spans="14:21" ht="18.600000000000001" customHeight="1">
      <c r="N412" s="992"/>
      <c r="O412" s="993"/>
      <c r="P412" s="994"/>
      <c r="U412" s="947">
        <f t="shared" si="16"/>
        <v>0</v>
      </c>
    </row>
    <row r="413" spans="14:21" ht="18.600000000000001" customHeight="1">
      <c r="N413" s="992"/>
      <c r="O413" s="993"/>
      <c r="P413" s="994"/>
      <c r="U413" s="947">
        <f t="shared" si="16"/>
        <v>0</v>
      </c>
    </row>
    <row r="414" spans="14:21" ht="18.600000000000001" customHeight="1">
      <c r="N414" s="992"/>
      <c r="O414" s="993"/>
      <c r="P414" s="994"/>
      <c r="U414" s="947">
        <f t="shared" si="16"/>
        <v>0</v>
      </c>
    </row>
    <row r="415" spans="14:21" ht="18.600000000000001" customHeight="1">
      <c r="N415" s="950"/>
      <c r="O415" s="941"/>
      <c r="P415" s="942"/>
      <c r="U415" s="947">
        <f t="shared" si="16"/>
        <v>0</v>
      </c>
    </row>
    <row r="416" spans="14:21" ht="18.600000000000001" customHeight="1">
      <c r="N416" s="965"/>
      <c r="O416" s="960"/>
      <c r="P416" s="961"/>
      <c r="U416" s="947">
        <f t="shared" si="16"/>
        <v>0</v>
      </c>
    </row>
    <row r="417" spans="14:21" ht="18.600000000000001" customHeight="1">
      <c r="N417" s="965"/>
      <c r="O417" s="960"/>
      <c r="P417" s="961"/>
      <c r="U417" s="947">
        <f t="shared" si="16"/>
        <v>0</v>
      </c>
    </row>
    <row r="418" spans="14:21" ht="18.600000000000001" customHeight="1">
      <c r="N418" s="965"/>
      <c r="O418" s="960"/>
      <c r="P418" s="961"/>
      <c r="U418" s="947">
        <f t="shared" si="16"/>
        <v>0</v>
      </c>
    </row>
    <row r="419" spans="14:21" ht="18.600000000000001" customHeight="1">
      <c r="N419" s="965"/>
      <c r="O419" s="960"/>
      <c r="P419" s="961"/>
      <c r="U419" s="947">
        <f t="shared" si="16"/>
        <v>0</v>
      </c>
    </row>
    <row r="420" spans="14:21" ht="18.600000000000001" customHeight="1">
      <c r="N420" s="965"/>
      <c r="O420" s="960"/>
      <c r="P420" s="961"/>
      <c r="U420" s="947">
        <f t="shared" si="16"/>
        <v>0</v>
      </c>
    </row>
    <row r="421" spans="14:21" ht="18.600000000000001" customHeight="1">
      <c r="N421" s="992"/>
      <c r="O421" s="993"/>
      <c r="P421" s="994"/>
      <c r="U421" s="947">
        <f t="shared" si="16"/>
        <v>0</v>
      </c>
    </row>
    <row r="422" spans="14:21" ht="18.600000000000001" customHeight="1">
      <c r="N422" s="992"/>
      <c r="O422" s="993"/>
      <c r="P422" s="994"/>
      <c r="U422" s="947">
        <f t="shared" si="16"/>
        <v>0</v>
      </c>
    </row>
    <row r="423" spans="14:21" ht="18.600000000000001" customHeight="1">
      <c r="N423" s="992"/>
      <c r="O423" s="993"/>
      <c r="P423" s="994"/>
      <c r="U423" s="947">
        <f t="shared" si="16"/>
        <v>0</v>
      </c>
    </row>
    <row r="424" spans="14:21" ht="18.600000000000001" customHeight="1">
      <c r="N424" s="992"/>
      <c r="O424" s="993"/>
      <c r="P424" s="994"/>
      <c r="U424" s="947">
        <f t="shared" si="16"/>
        <v>0</v>
      </c>
    </row>
    <row r="425" spans="14:21" ht="18.600000000000001" customHeight="1">
      <c r="N425" s="992"/>
      <c r="O425" s="993"/>
      <c r="P425" s="994"/>
      <c r="U425" s="947">
        <f t="shared" si="16"/>
        <v>0</v>
      </c>
    </row>
    <row r="426" spans="14:21" ht="18.600000000000001" customHeight="1">
      <c r="N426" s="950"/>
      <c r="O426" s="941"/>
      <c r="P426" s="942"/>
      <c r="U426" s="947">
        <f t="shared" si="16"/>
        <v>0</v>
      </c>
    </row>
    <row r="427" spans="14:21" ht="18.600000000000001" customHeight="1">
      <c r="N427" s="965"/>
      <c r="O427" s="960"/>
      <c r="P427" s="961"/>
      <c r="U427" s="947">
        <f t="shared" si="16"/>
        <v>0</v>
      </c>
    </row>
    <row r="428" spans="14:21" ht="18.600000000000001" customHeight="1">
      <c r="N428" s="965"/>
      <c r="O428" s="960"/>
      <c r="P428" s="961"/>
      <c r="U428" s="947">
        <f t="shared" si="16"/>
        <v>0</v>
      </c>
    </row>
    <row r="429" spans="14:21" ht="18.600000000000001" customHeight="1">
      <c r="N429" s="965"/>
      <c r="O429" s="960"/>
      <c r="P429" s="961"/>
      <c r="U429" s="947">
        <f t="shared" si="16"/>
        <v>0</v>
      </c>
    </row>
    <row r="430" spans="14:21" ht="18.600000000000001" customHeight="1">
      <c r="N430" s="965"/>
      <c r="O430" s="960"/>
      <c r="P430" s="961"/>
      <c r="U430" s="947">
        <f t="shared" si="16"/>
        <v>0</v>
      </c>
    </row>
    <row r="431" spans="14:21" ht="18.600000000000001" customHeight="1">
      <c r="N431" s="965"/>
      <c r="O431" s="960"/>
      <c r="P431" s="961"/>
      <c r="U431" s="947">
        <f t="shared" si="16"/>
        <v>0</v>
      </c>
    </row>
    <row r="432" spans="14:21" ht="18.600000000000001" customHeight="1">
      <c r="N432" s="950"/>
      <c r="O432" s="941"/>
      <c r="P432" s="942"/>
      <c r="U432" s="947">
        <f t="shared" si="16"/>
        <v>0</v>
      </c>
    </row>
    <row r="433" spans="14:21" ht="18.600000000000001" customHeight="1">
      <c r="N433" s="965"/>
      <c r="O433" s="960"/>
      <c r="P433" s="961"/>
      <c r="U433" s="947">
        <f t="shared" si="16"/>
        <v>0</v>
      </c>
    </row>
    <row r="434" spans="14:21" ht="18.600000000000001" customHeight="1">
      <c r="N434" s="965"/>
      <c r="O434" s="960"/>
      <c r="P434" s="961"/>
      <c r="U434" s="947">
        <f t="shared" si="16"/>
        <v>0</v>
      </c>
    </row>
    <row r="435" spans="14:21" ht="18.600000000000001" customHeight="1">
      <c r="N435" s="950"/>
      <c r="O435" s="941"/>
      <c r="P435" s="942"/>
      <c r="U435" s="947">
        <f t="shared" si="16"/>
        <v>0</v>
      </c>
    </row>
    <row r="436" spans="14:21" ht="18.600000000000001" customHeight="1">
      <c r="N436" s="965"/>
      <c r="O436" s="960"/>
      <c r="P436" s="961"/>
      <c r="U436" s="947">
        <f t="shared" si="16"/>
        <v>0</v>
      </c>
    </row>
    <row r="437" spans="14:21" ht="18.600000000000001" customHeight="1">
      <c r="N437" s="989"/>
      <c r="O437" s="990"/>
      <c r="P437" s="991"/>
      <c r="U437" s="947">
        <f t="shared" si="16"/>
        <v>0</v>
      </c>
    </row>
    <row r="438" spans="14:21" ht="18.600000000000001" customHeight="1">
      <c r="N438" s="992"/>
      <c r="O438" s="993"/>
      <c r="P438" s="994"/>
      <c r="U438" s="947">
        <f t="shared" si="16"/>
        <v>0</v>
      </c>
    </row>
    <row r="439" spans="14:21" ht="18.600000000000001" customHeight="1">
      <c r="N439" s="992"/>
      <c r="O439" s="993"/>
      <c r="P439" s="994"/>
      <c r="U439" s="947">
        <f t="shared" si="16"/>
        <v>0</v>
      </c>
    </row>
    <row r="440" spans="14:21" ht="18.600000000000001" customHeight="1">
      <c r="N440" s="992"/>
      <c r="O440" s="993"/>
      <c r="P440" s="994"/>
      <c r="U440" s="947">
        <f t="shared" si="16"/>
        <v>0</v>
      </c>
    </row>
    <row r="441" spans="14:21" ht="18.600000000000001" customHeight="1">
      <c r="N441" s="992"/>
      <c r="O441" s="993"/>
      <c r="P441" s="994"/>
      <c r="U441" s="947">
        <f t="shared" si="16"/>
        <v>0</v>
      </c>
    </row>
    <row r="442" spans="14:21" ht="18.600000000000001" customHeight="1">
      <c r="N442" s="992"/>
      <c r="O442" s="993"/>
      <c r="P442" s="994"/>
      <c r="U442" s="947">
        <f t="shared" si="16"/>
        <v>0</v>
      </c>
    </row>
    <row r="443" spans="14:21" ht="18.600000000000001" customHeight="1">
      <c r="N443" s="992"/>
      <c r="O443" s="993"/>
      <c r="P443" s="994"/>
      <c r="U443" s="947">
        <f t="shared" si="16"/>
        <v>0</v>
      </c>
    </row>
    <row r="444" spans="14:21" ht="18.600000000000001" customHeight="1">
      <c r="N444" s="992"/>
      <c r="O444" s="993"/>
      <c r="P444" s="994"/>
      <c r="U444" s="947">
        <f t="shared" si="16"/>
        <v>0</v>
      </c>
    </row>
    <row r="445" spans="14:21" ht="18.600000000000001" customHeight="1">
      <c r="N445" s="992"/>
      <c r="O445" s="993"/>
      <c r="P445" s="994"/>
      <c r="U445" s="947">
        <f t="shared" si="16"/>
        <v>0</v>
      </c>
    </row>
    <row r="446" spans="14:21" ht="18.600000000000001" customHeight="1">
      <c r="N446" s="992"/>
      <c r="O446" s="993"/>
      <c r="P446" s="994"/>
      <c r="U446" s="947">
        <f t="shared" si="16"/>
        <v>0</v>
      </c>
    </row>
    <row r="447" spans="14:21" ht="18.600000000000001" customHeight="1">
      <c r="N447" s="992"/>
      <c r="O447" s="993"/>
      <c r="P447" s="994"/>
      <c r="U447" s="947">
        <f t="shared" si="16"/>
        <v>0</v>
      </c>
    </row>
    <row r="448" spans="14:21" ht="18.600000000000001" customHeight="1">
      <c r="N448" s="950"/>
      <c r="O448" s="941"/>
      <c r="P448" s="942"/>
      <c r="U448" s="947">
        <f t="shared" si="16"/>
        <v>0</v>
      </c>
    </row>
    <row r="449" spans="14:21" ht="18.600000000000001" customHeight="1">
      <c r="N449" s="965"/>
      <c r="O449" s="960"/>
      <c r="P449" s="961"/>
      <c r="U449" s="947">
        <f t="shared" si="16"/>
        <v>0</v>
      </c>
    </row>
    <row r="450" spans="14:21" ht="18.600000000000001" customHeight="1">
      <c r="N450" s="965"/>
      <c r="O450" s="960"/>
      <c r="P450" s="961"/>
      <c r="U450" s="947">
        <f t="shared" si="16"/>
        <v>0</v>
      </c>
    </row>
    <row r="451" spans="14:21" ht="18.600000000000001" customHeight="1">
      <c r="N451" s="965"/>
      <c r="O451" s="960"/>
      <c r="P451" s="961"/>
      <c r="U451" s="947">
        <f t="shared" si="16"/>
        <v>0</v>
      </c>
    </row>
    <row r="452" spans="14:21" ht="18.600000000000001" customHeight="1">
      <c r="N452" s="965"/>
      <c r="O452" s="960"/>
      <c r="P452" s="961"/>
      <c r="U452" s="947">
        <f t="shared" si="16"/>
        <v>0</v>
      </c>
    </row>
    <row r="453" spans="14:21" ht="18.600000000000001" customHeight="1">
      <c r="N453" s="995"/>
      <c r="O453" s="1001"/>
      <c r="P453" s="942"/>
      <c r="U453" s="947">
        <f t="shared" si="16"/>
        <v>0</v>
      </c>
    </row>
    <row r="454" spans="14:21" ht="18.600000000000001" customHeight="1">
      <c r="N454" s="995"/>
      <c r="O454" s="1001"/>
      <c r="P454" s="961"/>
      <c r="U454" s="947">
        <f t="shared" si="16"/>
        <v>0</v>
      </c>
    </row>
    <row r="455" spans="14:21" ht="18.600000000000001" customHeight="1">
      <c r="N455" s="995"/>
      <c r="O455" s="1001"/>
      <c r="P455" s="961"/>
      <c r="U455" s="947">
        <f t="shared" si="16"/>
        <v>0</v>
      </c>
    </row>
    <row r="456" spans="14:21" ht="18.600000000000001" customHeight="1">
      <c r="N456" s="995"/>
      <c r="O456" s="960"/>
      <c r="P456" s="961"/>
      <c r="U456" s="947">
        <f t="shared" si="16"/>
        <v>0</v>
      </c>
    </row>
    <row r="457" spans="14:21" ht="18.600000000000001" customHeight="1">
      <c r="N457" s="965"/>
      <c r="O457" s="960"/>
      <c r="P457" s="961"/>
      <c r="U457" s="947">
        <f t="shared" si="16"/>
        <v>0</v>
      </c>
    </row>
    <row r="458" spans="14:21" ht="18.600000000000001" customHeight="1">
      <c r="N458" s="965"/>
      <c r="O458" s="960"/>
      <c r="P458" s="961"/>
      <c r="U458" s="947">
        <f t="shared" si="16"/>
        <v>0</v>
      </c>
    </row>
    <row r="459" spans="14:21" ht="18.600000000000001" customHeight="1">
      <c r="U459" s="947">
        <f t="shared" si="16"/>
        <v>0</v>
      </c>
    </row>
    <row r="460" spans="14:21" ht="18.600000000000001" customHeight="1">
      <c r="U460" s="947">
        <f t="shared" si="16"/>
        <v>0</v>
      </c>
    </row>
    <row r="461" spans="14:21" ht="18.600000000000001" customHeight="1">
      <c r="N461" s="1012"/>
      <c r="O461" s="990"/>
      <c r="P461" s="991"/>
      <c r="U461" s="947">
        <f t="shared" si="16"/>
        <v>0</v>
      </c>
    </row>
    <row r="462" spans="14:21" ht="18.600000000000001" customHeight="1">
      <c r="N462" s="1012"/>
      <c r="O462" s="993"/>
      <c r="P462" s="994"/>
      <c r="U462" s="947">
        <f t="shared" si="16"/>
        <v>0</v>
      </c>
    </row>
    <row r="463" spans="14:21" ht="18.600000000000001" customHeight="1">
      <c r="N463" s="1012"/>
      <c r="O463" s="993"/>
      <c r="P463" s="994"/>
      <c r="U463" s="947">
        <f t="shared" si="16"/>
        <v>0</v>
      </c>
    </row>
    <row r="464" spans="14:21" ht="18.600000000000001" customHeight="1">
      <c r="N464" s="1012"/>
      <c r="O464" s="993"/>
      <c r="P464" s="994"/>
      <c r="U464" s="947">
        <f t="shared" si="16"/>
        <v>0</v>
      </c>
    </row>
    <row r="465" spans="14:21" ht="18.600000000000001" customHeight="1">
      <c r="N465" s="1012"/>
      <c r="O465" s="993"/>
      <c r="P465" s="994"/>
      <c r="U465" s="947">
        <f t="shared" si="16"/>
        <v>0</v>
      </c>
    </row>
    <row r="466" spans="14:21" ht="18.600000000000001" customHeight="1">
      <c r="N466" s="1012"/>
      <c r="O466" s="993"/>
      <c r="P466" s="994"/>
      <c r="U466" s="947">
        <f t="shared" si="16"/>
        <v>0</v>
      </c>
    </row>
    <row r="467" spans="14:21" ht="18.600000000000001" customHeight="1">
      <c r="N467" s="1012"/>
      <c r="O467" s="993"/>
      <c r="P467" s="994"/>
      <c r="U467" s="947">
        <f t="shared" si="16"/>
        <v>0</v>
      </c>
    </row>
    <row r="468" spans="14:21" ht="18.600000000000001" customHeight="1">
      <c r="N468" s="992"/>
      <c r="O468" s="993"/>
      <c r="P468" s="994"/>
      <c r="U468" s="947">
        <f t="shared" ref="U468:U531" si="17">F468-N468-O468-P468-Q468</f>
        <v>0</v>
      </c>
    </row>
    <row r="469" spans="14:21" ht="18.600000000000001" customHeight="1">
      <c r="N469" s="992"/>
      <c r="O469" s="993"/>
      <c r="P469" s="994"/>
      <c r="U469" s="947">
        <f t="shared" si="17"/>
        <v>0</v>
      </c>
    </row>
    <row r="470" spans="14:21" ht="18.600000000000001" customHeight="1">
      <c r="N470" s="992"/>
      <c r="O470" s="993"/>
      <c r="P470" s="994"/>
      <c r="U470" s="947">
        <f t="shared" si="17"/>
        <v>0</v>
      </c>
    </row>
    <row r="471" spans="14:21" ht="18.600000000000001" customHeight="1">
      <c r="N471" s="992"/>
      <c r="O471" s="993"/>
      <c r="P471" s="994"/>
      <c r="U471" s="947">
        <f t="shared" si="17"/>
        <v>0</v>
      </c>
    </row>
    <row r="472" spans="14:21" ht="18.600000000000001" customHeight="1">
      <c r="N472" s="989"/>
      <c r="O472" s="990"/>
      <c r="P472" s="991"/>
      <c r="U472" s="947">
        <f t="shared" si="17"/>
        <v>0</v>
      </c>
    </row>
    <row r="473" spans="14:21" ht="18.600000000000001" customHeight="1">
      <c r="N473" s="992"/>
      <c r="O473" s="993"/>
      <c r="P473" s="994"/>
      <c r="U473" s="947">
        <f t="shared" si="17"/>
        <v>0</v>
      </c>
    </row>
    <row r="474" spans="14:21" ht="18.600000000000001" customHeight="1">
      <c r="N474" s="989"/>
      <c r="O474" s="990"/>
      <c r="P474" s="991"/>
      <c r="U474" s="947">
        <f t="shared" si="17"/>
        <v>0</v>
      </c>
    </row>
    <row r="475" spans="14:21" ht="18.600000000000001" customHeight="1">
      <c r="N475" s="992"/>
      <c r="O475" s="993"/>
      <c r="P475" s="994"/>
      <c r="U475" s="947">
        <f t="shared" si="17"/>
        <v>0</v>
      </c>
    </row>
    <row r="476" spans="14:21" ht="18.600000000000001" customHeight="1">
      <c r="N476" s="989"/>
      <c r="O476" s="990"/>
      <c r="P476" s="991"/>
      <c r="U476" s="947">
        <f t="shared" si="17"/>
        <v>0</v>
      </c>
    </row>
    <row r="477" spans="14:21" ht="18.600000000000001" customHeight="1">
      <c r="N477" s="992"/>
      <c r="O477" s="993"/>
      <c r="P477" s="994"/>
      <c r="U477" s="947">
        <f t="shared" si="17"/>
        <v>0</v>
      </c>
    </row>
    <row r="478" spans="14:21" ht="18.600000000000001" customHeight="1">
      <c r="N478" s="1013"/>
      <c r="O478" s="1014"/>
      <c r="P478" s="1015"/>
      <c r="U478" s="947">
        <f t="shared" si="17"/>
        <v>0</v>
      </c>
    </row>
    <row r="479" spans="14:21" ht="18.600000000000001" customHeight="1">
      <c r="N479" s="1111"/>
      <c r="O479" s="1112"/>
      <c r="P479" s="1113"/>
      <c r="U479" s="947">
        <f t="shared" si="17"/>
        <v>0</v>
      </c>
    </row>
    <row r="480" spans="14:21" ht="18.600000000000001" customHeight="1">
      <c r="N480" s="1111"/>
      <c r="O480" s="1112"/>
      <c r="P480" s="1113"/>
      <c r="U480" s="947">
        <f t="shared" si="17"/>
        <v>0</v>
      </c>
    </row>
    <row r="481" spans="14:21" ht="18.600000000000001" customHeight="1">
      <c r="N481" s="1013"/>
      <c r="O481" s="1014"/>
      <c r="P481" s="1015"/>
      <c r="U481" s="947">
        <f t="shared" si="17"/>
        <v>0</v>
      </c>
    </row>
    <row r="482" spans="14:21" ht="18.600000000000001" customHeight="1">
      <c r="N482" s="1111"/>
      <c r="O482" s="1112"/>
      <c r="P482" s="1113"/>
      <c r="U482" s="947">
        <f t="shared" si="17"/>
        <v>0</v>
      </c>
    </row>
    <row r="483" spans="14:21" ht="18.600000000000001" customHeight="1">
      <c r="N483" s="950"/>
      <c r="O483" s="941"/>
      <c r="P483" s="942"/>
      <c r="U483" s="947">
        <f t="shared" si="17"/>
        <v>0</v>
      </c>
    </row>
    <row r="484" spans="14:21" ht="18.600000000000001" customHeight="1">
      <c r="N484" s="965"/>
      <c r="O484" s="960"/>
      <c r="P484" s="961"/>
      <c r="U484" s="947">
        <f t="shared" si="17"/>
        <v>0</v>
      </c>
    </row>
    <row r="485" spans="14:21" ht="18.600000000000001" customHeight="1">
      <c r="N485" s="965"/>
      <c r="O485" s="960"/>
      <c r="P485" s="961"/>
      <c r="U485" s="947">
        <f t="shared" si="17"/>
        <v>0</v>
      </c>
    </row>
    <row r="486" spans="14:21" ht="18.600000000000001" customHeight="1">
      <c r="N486" s="950"/>
      <c r="O486" s="941"/>
      <c r="P486" s="942"/>
      <c r="U486" s="947">
        <f t="shared" si="17"/>
        <v>0</v>
      </c>
    </row>
    <row r="487" spans="14:21" ht="18.600000000000001" customHeight="1">
      <c r="N487" s="965"/>
      <c r="O487" s="960"/>
      <c r="P487" s="961"/>
      <c r="U487" s="947">
        <f t="shared" si="17"/>
        <v>0</v>
      </c>
    </row>
    <row r="488" spans="14:21" ht="18.600000000000001" customHeight="1">
      <c r="N488" s="1016"/>
      <c r="O488" s="993"/>
      <c r="P488" s="994"/>
      <c r="U488" s="947">
        <f t="shared" si="17"/>
        <v>0</v>
      </c>
    </row>
    <row r="489" spans="14:21" ht="18.600000000000001" customHeight="1">
      <c r="N489" s="992"/>
      <c r="O489" s="993"/>
      <c r="P489" s="994"/>
      <c r="U489" s="947">
        <f t="shared" si="17"/>
        <v>0</v>
      </c>
    </row>
    <row r="490" spans="14:21" ht="18.600000000000001" customHeight="1">
      <c r="N490" s="965"/>
      <c r="O490" s="960"/>
      <c r="P490" s="961"/>
      <c r="U490" s="947">
        <f t="shared" si="17"/>
        <v>0</v>
      </c>
    </row>
    <row r="491" spans="14:21" ht="18.600000000000001" customHeight="1">
      <c r="N491" s="992"/>
      <c r="O491" s="993"/>
      <c r="P491" s="994"/>
      <c r="U491" s="947">
        <f t="shared" si="17"/>
        <v>0</v>
      </c>
    </row>
    <row r="492" spans="14:21" ht="18.600000000000001" customHeight="1">
      <c r="N492" s="992"/>
      <c r="O492" s="993"/>
      <c r="P492" s="994"/>
      <c r="U492" s="947">
        <f t="shared" si="17"/>
        <v>0</v>
      </c>
    </row>
    <row r="493" spans="14:21" ht="18.600000000000001" customHeight="1">
      <c r="N493" s="965"/>
      <c r="O493" s="960"/>
      <c r="P493" s="961"/>
      <c r="U493" s="947">
        <f t="shared" si="17"/>
        <v>0</v>
      </c>
    </row>
    <row r="494" spans="14:21" ht="18.600000000000001" customHeight="1">
      <c r="N494" s="992"/>
      <c r="O494" s="993"/>
      <c r="P494" s="994"/>
      <c r="U494" s="947">
        <f t="shared" si="17"/>
        <v>0</v>
      </c>
    </row>
    <row r="495" spans="14:21" ht="18.600000000000001" customHeight="1">
      <c r="N495" s="992"/>
      <c r="O495" s="993"/>
      <c r="P495" s="994"/>
      <c r="U495" s="947">
        <f t="shared" si="17"/>
        <v>0</v>
      </c>
    </row>
    <row r="496" spans="14:21" ht="18.600000000000001" customHeight="1">
      <c r="N496" s="992"/>
      <c r="O496" s="993"/>
      <c r="P496" s="994"/>
      <c r="U496" s="947">
        <f t="shared" si="17"/>
        <v>0</v>
      </c>
    </row>
    <row r="497" spans="14:21" ht="18.600000000000001" customHeight="1">
      <c r="N497" s="992"/>
      <c r="O497" s="993"/>
      <c r="P497" s="994"/>
      <c r="U497" s="947">
        <f t="shared" si="17"/>
        <v>0</v>
      </c>
    </row>
    <row r="498" spans="14:21" ht="18.600000000000001" customHeight="1">
      <c r="N498" s="992"/>
      <c r="O498" s="993"/>
      <c r="P498" s="994"/>
      <c r="U498" s="947">
        <f t="shared" si="17"/>
        <v>0</v>
      </c>
    </row>
    <row r="499" spans="14:21" ht="18.600000000000001" customHeight="1">
      <c r="N499" s="965"/>
      <c r="O499" s="960"/>
      <c r="P499" s="961"/>
      <c r="U499" s="947">
        <f t="shared" si="17"/>
        <v>0</v>
      </c>
    </row>
    <row r="500" spans="14:21" ht="18.600000000000001" customHeight="1">
      <c r="N500" s="965"/>
      <c r="O500" s="960"/>
      <c r="P500" s="961"/>
      <c r="U500" s="947">
        <f t="shared" si="17"/>
        <v>0</v>
      </c>
    </row>
    <row r="501" spans="14:21" ht="18.600000000000001" customHeight="1">
      <c r="N501" s="965"/>
      <c r="O501" s="960"/>
      <c r="P501" s="961"/>
      <c r="U501" s="947">
        <f t="shared" si="17"/>
        <v>0</v>
      </c>
    </row>
    <row r="502" spans="14:21" ht="18.600000000000001" customHeight="1">
      <c r="N502" s="965"/>
      <c r="O502" s="960"/>
      <c r="P502" s="961"/>
      <c r="U502" s="947">
        <f t="shared" si="17"/>
        <v>0</v>
      </c>
    </row>
    <row r="503" spans="14:21" ht="18.600000000000001" customHeight="1">
      <c r="N503" s="965"/>
      <c r="O503" s="960"/>
      <c r="P503" s="961"/>
      <c r="U503" s="947">
        <f t="shared" si="17"/>
        <v>0</v>
      </c>
    </row>
    <row r="504" spans="14:21" ht="18.600000000000001" customHeight="1">
      <c r="N504" s="965"/>
      <c r="O504" s="960"/>
      <c r="P504" s="961"/>
      <c r="U504" s="947">
        <f t="shared" si="17"/>
        <v>0</v>
      </c>
    </row>
    <row r="505" spans="14:21" ht="18.600000000000001" customHeight="1">
      <c r="N505" s="965"/>
      <c r="O505" s="960"/>
      <c r="P505" s="961"/>
      <c r="U505" s="947">
        <f t="shared" si="17"/>
        <v>0</v>
      </c>
    </row>
    <row r="506" spans="14:21" ht="18.600000000000001" customHeight="1">
      <c r="N506" s="950"/>
      <c r="O506" s="941"/>
      <c r="P506" s="942"/>
      <c r="U506" s="947">
        <f t="shared" si="17"/>
        <v>0</v>
      </c>
    </row>
    <row r="507" spans="14:21" ht="18.600000000000001" customHeight="1">
      <c r="N507" s="965"/>
      <c r="O507" s="960"/>
      <c r="P507" s="961"/>
      <c r="U507" s="947">
        <f t="shared" si="17"/>
        <v>0</v>
      </c>
    </row>
    <row r="508" spans="14:21" ht="18.600000000000001" customHeight="1">
      <c r="N508" s="965"/>
      <c r="O508" s="960"/>
      <c r="P508" s="961"/>
      <c r="U508" s="947">
        <f t="shared" si="17"/>
        <v>0</v>
      </c>
    </row>
    <row r="509" spans="14:21" ht="18.600000000000001" customHeight="1">
      <c r="N509" s="965"/>
      <c r="O509" s="960"/>
      <c r="P509" s="961"/>
      <c r="U509" s="947">
        <f t="shared" si="17"/>
        <v>0</v>
      </c>
    </row>
    <row r="510" spans="14:21" ht="18.600000000000001" customHeight="1">
      <c r="N510" s="965"/>
      <c r="O510" s="960"/>
      <c r="P510" s="961"/>
      <c r="U510" s="947">
        <f t="shared" si="17"/>
        <v>0</v>
      </c>
    </row>
    <row r="511" spans="14:21" ht="18.600000000000001" customHeight="1">
      <c r="U511" s="947">
        <f t="shared" si="17"/>
        <v>0</v>
      </c>
    </row>
    <row r="512" spans="14:21" ht="18.600000000000001" customHeight="1">
      <c r="U512" s="947">
        <f t="shared" si="17"/>
        <v>0</v>
      </c>
    </row>
    <row r="513" spans="14:21" ht="18.600000000000001" customHeight="1">
      <c r="N513" s="962"/>
      <c r="O513" s="963"/>
      <c r="P513" s="964"/>
      <c r="U513" s="947">
        <f t="shared" si="17"/>
        <v>0</v>
      </c>
    </row>
    <row r="514" spans="14:21" ht="18.600000000000001" customHeight="1">
      <c r="N514" s="962"/>
      <c r="O514" s="963"/>
      <c r="P514" s="964"/>
      <c r="U514" s="947">
        <f t="shared" si="17"/>
        <v>0</v>
      </c>
    </row>
    <row r="515" spans="14:21" ht="18.600000000000001" customHeight="1">
      <c r="N515" s="962"/>
      <c r="O515" s="963"/>
      <c r="P515" s="964"/>
      <c r="U515" s="947">
        <f t="shared" si="17"/>
        <v>0</v>
      </c>
    </row>
    <row r="516" spans="14:21" ht="18.600000000000001" customHeight="1">
      <c r="N516" s="962"/>
      <c r="O516" s="963"/>
      <c r="P516" s="964"/>
      <c r="U516" s="947">
        <f t="shared" si="17"/>
        <v>0</v>
      </c>
    </row>
    <row r="517" spans="14:21" ht="18.600000000000001" customHeight="1">
      <c r="N517" s="962"/>
      <c r="O517" s="963"/>
      <c r="P517" s="964"/>
      <c r="U517" s="947">
        <f t="shared" si="17"/>
        <v>0</v>
      </c>
    </row>
    <row r="518" spans="14:21" ht="18.600000000000001" customHeight="1">
      <c r="N518" s="962"/>
      <c r="O518" s="963"/>
      <c r="P518" s="964"/>
      <c r="U518" s="947">
        <f t="shared" si="17"/>
        <v>0</v>
      </c>
    </row>
    <row r="519" spans="14:21" ht="18.600000000000001" customHeight="1">
      <c r="N519" s="1003"/>
      <c r="O519" s="1004"/>
      <c r="P519" s="1005"/>
      <c r="U519" s="947">
        <f t="shared" si="17"/>
        <v>0</v>
      </c>
    </row>
    <row r="520" spans="14:21" ht="18.600000000000001" customHeight="1">
      <c r="N520" s="1003"/>
      <c r="O520" s="1004"/>
      <c r="P520" s="1005"/>
      <c r="U520" s="947">
        <f t="shared" si="17"/>
        <v>0</v>
      </c>
    </row>
    <row r="521" spans="14:21" ht="18.600000000000001" customHeight="1">
      <c r="N521" s="1003"/>
      <c r="O521" s="1004"/>
      <c r="P521" s="1005"/>
      <c r="U521" s="947">
        <f t="shared" si="17"/>
        <v>0</v>
      </c>
    </row>
    <row r="522" spans="14:21" ht="18.600000000000001" customHeight="1">
      <c r="N522" s="1003"/>
      <c r="O522" s="1004"/>
      <c r="P522" s="1005"/>
      <c r="U522" s="947">
        <f t="shared" si="17"/>
        <v>0</v>
      </c>
    </row>
    <row r="523" spans="14:21" ht="18.600000000000001" customHeight="1">
      <c r="N523" s="1111"/>
      <c r="O523" s="1112"/>
      <c r="P523" s="1113"/>
      <c r="U523" s="947">
        <f t="shared" si="17"/>
        <v>0</v>
      </c>
    </row>
    <row r="524" spans="14:21" ht="18.600000000000001" customHeight="1">
      <c r="N524" s="950"/>
      <c r="O524" s="941"/>
      <c r="P524" s="942"/>
      <c r="U524" s="947">
        <f t="shared" si="17"/>
        <v>0</v>
      </c>
    </row>
    <row r="525" spans="14:21" ht="18.600000000000001" customHeight="1">
      <c r="N525" s="965"/>
      <c r="O525" s="960"/>
      <c r="P525" s="961"/>
      <c r="U525" s="947">
        <f t="shared" si="17"/>
        <v>0</v>
      </c>
    </row>
    <row r="526" spans="14:21" ht="18.600000000000001" customHeight="1">
      <c r="N526" s="965"/>
      <c r="O526" s="960"/>
      <c r="P526" s="961"/>
      <c r="U526" s="947">
        <f t="shared" si="17"/>
        <v>0</v>
      </c>
    </row>
    <row r="527" spans="14:21" ht="18.600000000000001" customHeight="1">
      <c r="N527" s="950"/>
      <c r="O527" s="941"/>
      <c r="P527" s="942"/>
      <c r="U527" s="947">
        <f t="shared" si="17"/>
        <v>0</v>
      </c>
    </row>
    <row r="528" spans="14:21" ht="18.600000000000001" customHeight="1">
      <c r="N528" s="965"/>
      <c r="O528" s="960"/>
      <c r="P528" s="961"/>
      <c r="U528" s="947">
        <f t="shared" si="17"/>
        <v>0</v>
      </c>
    </row>
    <row r="529" spans="14:21" ht="18.600000000000001" customHeight="1">
      <c r="N529" s="965"/>
      <c r="O529" s="960"/>
      <c r="P529" s="961"/>
      <c r="U529" s="947">
        <f t="shared" si="17"/>
        <v>0</v>
      </c>
    </row>
    <row r="530" spans="14:21" ht="18.600000000000001" customHeight="1">
      <c r="N530" s="1002"/>
      <c r="O530" s="960"/>
      <c r="P530" s="961"/>
      <c r="U530" s="947">
        <f t="shared" si="17"/>
        <v>0</v>
      </c>
    </row>
    <row r="531" spans="14:21" ht="18.600000000000001" customHeight="1">
      <c r="N531" s="992"/>
      <c r="O531" s="960"/>
      <c r="P531" s="961"/>
      <c r="U531" s="947">
        <f t="shared" si="17"/>
        <v>0</v>
      </c>
    </row>
    <row r="532" spans="14:21" ht="18.600000000000001" customHeight="1">
      <c r="N532" s="965"/>
      <c r="O532" s="960"/>
      <c r="P532" s="961"/>
      <c r="U532" s="947">
        <f t="shared" ref="U532:U568" si="18">F532-N532-O532-P532-Q532</f>
        <v>0</v>
      </c>
    </row>
    <row r="533" spans="14:21" ht="18.600000000000001" customHeight="1">
      <c r="N533" s="965"/>
      <c r="O533" s="960"/>
      <c r="P533" s="961"/>
      <c r="U533" s="947">
        <f t="shared" si="18"/>
        <v>0</v>
      </c>
    </row>
    <row r="534" spans="14:21" ht="18.600000000000001" customHeight="1">
      <c r="N534" s="965"/>
      <c r="O534" s="960"/>
      <c r="P534" s="961"/>
      <c r="U534" s="947">
        <f t="shared" si="18"/>
        <v>0</v>
      </c>
    </row>
    <row r="535" spans="14:21" ht="18.600000000000001" customHeight="1">
      <c r="N535" s="965"/>
      <c r="O535" s="960"/>
      <c r="P535" s="961"/>
      <c r="U535" s="947">
        <f t="shared" si="18"/>
        <v>0</v>
      </c>
    </row>
    <row r="536" spans="14:21" ht="18.600000000000001" customHeight="1">
      <c r="N536" s="989"/>
      <c r="O536" s="990"/>
      <c r="P536" s="991"/>
      <c r="U536" s="947">
        <f t="shared" si="18"/>
        <v>0</v>
      </c>
    </row>
    <row r="537" spans="14:21" ht="18.600000000000001" customHeight="1">
      <c r="N537" s="992"/>
      <c r="O537" s="993"/>
      <c r="P537" s="994"/>
      <c r="U537" s="947">
        <f t="shared" si="18"/>
        <v>0</v>
      </c>
    </row>
    <row r="538" spans="14:21" ht="18.600000000000001" customHeight="1">
      <c r="N538" s="992"/>
      <c r="O538" s="993"/>
      <c r="P538" s="994"/>
      <c r="U538" s="947">
        <f t="shared" si="18"/>
        <v>0</v>
      </c>
    </row>
    <row r="539" spans="14:21" ht="18.600000000000001" customHeight="1">
      <c r="N539" s="989"/>
      <c r="O539" s="990"/>
      <c r="P539" s="991"/>
      <c r="U539" s="947">
        <f t="shared" si="18"/>
        <v>0</v>
      </c>
    </row>
    <row r="540" spans="14:21" ht="18.600000000000001" customHeight="1">
      <c r="N540" s="992"/>
      <c r="O540" s="993"/>
      <c r="P540" s="994"/>
      <c r="U540" s="947">
        <f t="shared" si="18"/>
        <v>0</v>
      </c>
    </row>
    <row r="541" spans="14:21" ht="18.600000000000001" customHeight="1">
      <c r="N541" s="992"/>
      <c r="O541" s="993"/>
      <c r="P541" s="994"/>
      <c r="U541" s="947">
        <f t="shared" si="18"/>
        <v>0</v>
      </c>
    </row>
    <row r="542" spans="14:21" ht="18.600000000000001" customHeight="1">
      <c r="N542" s="992"/>
      <c r="O542" s="993"/>
      <c r="P542" s="994"/>
      <c r="U542" s="947">
        <f t="shared" si="18"/>
        <v>0</v>
      </c>
    </row>
    <row r="543" spans="14:21" ht="18.600000000000001" customHeight="1">
      <c r="N543" s="950"/>
      <c r="O543" s="941"/>
      <c r="P543" s="942"/>
      <c r="U543" s="947">
        <f t="shared" si="18"/>
        <v>0</v>
      </c>
    </row>
    <row r="544" spans="14:21" ht="18.600000000000001" customHeight="1">
      <c r="N544" s="965"/>
      <c r="O544" s="960"/>
      <c r="P544" s="961"/>
      <c r="U544" s="947">
        <f t="shared" si="18"/>
        <v>0</v>
      </c>
    </row>
    <row r="545" spans="14:21" ht="18.600000000000001" customHeight="1">
      <c r="N545" s="965"/>
      <c r="O545" s="960"/>
      <c r="P545" s="961"/>
      <c r="U545" s="947">
        <f t="shared" si="18"/>
        <v>0</v>
      </c>
    </row>
    <row r="546" spans="14:21" ht="18.600000000000001" customHeight="1">
      <c r="N546" s="965"/>
      <c r="O546" s="960"/>
      <c r="P546" s="961"/>
      <c r="U546" s="947">
        <f t="shared" si="18"/>
        <v>0</v>
      </c>
    </row>
    <row r="547" spans="14:21" ht="18.600000000000001" customHeight="1">
      <c r="N547" s="965"/>
      <c r="O547" s="960"/>
      <c r="P547" s="961"/>
      <c r="U547" s="947">
        <f t="shared" si="18"/>
        <v>0</v>
      </c>
    </row>
    <row r="548" spans="14:21" ht="18.600000000000001" customHeight="1">
      <c r="N548" s="989"/>
      <c r="O548" s="990"/>
      <c r="P548" s="991"/>
      <c r="U548" s="947">
        <f t="shared" si="18"/>
        <v>0</v>
      </c>
    </row>
    <row r="549" spans="14:21" ht="18.600000000000001" customHeight="1">
      <c r="N549" s="992"/>
      <c r="O549" s="993"/>
      <c r="P549" s="994"/>
      <c r="U549" s="947">
        <f t="shared" si="18"/>
        <v>0</v>
      </c>
    </row>
    <row r="550" spans="14:21" ht="18.600000000000001" customHeight="1">
      <c r="N550" s="992"/>
      <c r="O550" s="993"/>
      <c r="P550" s="994"/>
      <c r="U550" s="947">
        <f t="shared" si="18"/>
        <v>0</v>
      </c>
    </row>
    <row r="551" spans="14:21" ht="18.600000000000001" customHeight="1">
      <c r="N551" s="992"/>
      <c r="O551" s="993"/>
      <c r="P551" s="994"/>
      <c r="U551" s="947">
        <f t="shared" si="18"/>
        <v>0</v>
      </c>
    </row>
    <row r="552" spans="14:21" ht="18.600000000000001" customHeight="1">
      <c r="N552" s="992"/>
      <c r="O552" s="993"/>
      <c r="P552" s="994"/>
      <c r="U552" s="947">
        <f t="shared" si="18"/>
        <v>0</v>
      </c>
    </row>
    <row r="553" spans="14:21" ht="18.600000000000001" customHeight="1">
      <c r="N553" s="992"/>
      <c r="O553" s="993"/>
      <c r="P553" s="994"/>
      <c r="U553" s="947">
        <f t="shared" si="18"/>
        <v>0</v>
      </c>
    </row>
    <row r="554" spans="14:21" ht="18.600000000000001" customHeight="1">
      <c r="N554" s="992"/>
      <c r="O554" s="993"/>
      <c r="P554" s="994"/>
      <c r="U554" s="947">
        <f t="shared" si="18"/>
        <v>0</v>
      </c>
    </row>
    <row r="555" spans="14:21" ht="18.600000000000001" customHeight="1">
      <c r="N555" s="992"/>
      <c r="O555" s="993"/>
      <c r="P555" s="994"/>
      <c r="U555" s="947">
        <f t="shared" si="18"/>
        <v>0</v>
      </c>
    </row>
    <row r="556" spans="14:21" ht="18.600000000000001" customHeight="1">
      <c r="N556" s="992"/>
      <c r="O556" s="993"/>
      <c r="P556" s="994"/>
      <c r="U556" s="947">
        <f t="shared" si="18"/>
        <v>0</v>
      </c>
    </row>
    <row r="557" spans="14:21" ht="18.600000000000001" customHeight="1">
      <c r="N557" s="992"/>
      <c r="O557" s="993"/>
      <c r="P557" s="994"/>
      <c r="U557" s="947">
        <f t="shared" si="18"/>
        <v>0</v>
      </c>
    </row>
    <row r="558" spans="14:21" ht="18.600000000000001" customHeight="1">
      <c r="N558" s="992"/>
      <c r="O558" s="993"/>
      <c r="P558" s="994"/>
      <c r="U558" s="947">
        <f t="shared" si="18"/>
        <v>0</v>
      </c>
    </row>
    <row r="559" spans="14:21" ht="18.600000000000001" customHeight="1">
      <c r="N559" s="995"/>
      <c r="O559" s="941"/>
      <c r="P559" s="942"/>
      <c r="U559" s="947">
        <f t="shared" si="18"/>
        <v>0</v>
      </c>
    </row>
    <row r="560" spans="14:21" ht="18.600000000000001" customHeight="1">
      <c r="N560" s="965"/>
      <c r="O560" s="960"/>
      <c r="P560" s="961"/>
      <c r="U560" s="947">
        <f t="shared" si="18"/>
        <v>0</v>
      </c>
    </row>
    <row r="561" spans="2:21" ht="18.600000000000001" customHeight="1">
      <c r="N561" s="965"/>
      <c r="O561" s="960"/>
      <c r="P561" s="961"/>
      <c r="U561" s="947">
        <f t="shared" si="18"/>
        <v>0</v>
      </c>
    </row>
    <row r="562" spans="2:21" ht="18.600000000000001" customHeight="1">
      <c r="N562" s="965"/>
      <c r="O562" s="960"/>
      <c r="P562" s="961"/>
      <c r="U562" s="947">
        <f t="shared" si="18"/>
        <v>0</v>
      </c>
    </row>
    <row r="563" spans="2:21" ht="18.600000000000001" customHeight="1">
      <c r="N563" s="965"/>
      <c r="O563" s="960"/>
      <c r="P563" s="961"/>
      <c r="U563" s="947">
        <f t="shared" si="18"/>
        <v>0</v>
      </c>
    </row>
    <row r="564" spans="2:21" ht="18.600000000000001" customHeight="1">
      <c r="N564" s="1013"/>
      <c r="O564" s="1014"/>
      <c r="P564" s="1015"/>
      <c r="U564" s="947">
        <f t="shared" si="18"/>
        <v>0</v>
      </c>
    </row>
    <row r="565" spans="2:21" ht="18.600000000000001" customHeight="1">
      <c r="N565" s="1111"/>
      <c r="O565" s="1112"/>
      <c r="P565" s="1113"/>
      <c r="U565" s="947">
        <f t="shared" si="18"/>
        <v>0</v>
      </c>
    </row>
    <row r="566" spans="2:21" ht="18.600000000000001" customHeight="1">
      <c r="N566" s="1124"/>
      <c r="O566" s="1112"/>
      <c r="P566" s="1113"/>
      <c r="U566" s="947">
        <f t="shared" si="18"/>
        <v>0</v>
      </c>
    </row>
    <row r="567" spans="2:21" ht="18.600000000000001" customHeight="1">
      <c r="N567" s="1013"/>
      <c r="O567" s="1014"/>
      <c r="P567" s="1015"/>
      <c r="U567" s="947">
        <f t="shared" si="18"/>
        <v>0</v>
      </c>
    </row>
    <row r="568" spans="2:21" ht="18.600000000000001" customHeight="1">
      <c r="N568" s="1111"/>
      <c r="O568" s="1112"/>
      <c r="P568" s="1113"/>
      <c r="U568" s="947">
        <f t="shared" si="18"/>
        <v>0</v>
      </c>
    </row>
    <row r="569" spans="2:21" ht="18.600000000000001" customHeight="1">
      <c r="N569" s="1017"/>
      <c r="O569" s="963"/>
      <c r="P569" s="964"/>
      <c r="U569" s="187"/>
    </row>
    <row r="570" spans="2:21" ht="18.600000000000001" customHeight="1">
      <c r="N570" s="962"/>
      <c r="O570" s="963"/>
      <c r="P570" s="964"/>
      <c r="U570" s="1125"/>
    </row>
    <row r="571" spans="2:21" ht="18.600000000000001" customHeight="1">
      <c r="N571" s="1018"/>
      <c r="O571" s="963"/>
      <c r="P571" s="964"/>
      <c r="U571" s="187"/>
    </row>
    <row r="572" spans="2:21" ht="18.600000000000001" customHeight="1">
      <c r="N572" s="962"/>
      <c r="O572" s="963"/>
      <c r="P572" s="964"/>
      <c r="U572" s="187"/>
    </row>
    <row r="573" spans="2:21" ht="18.600000000000001" customHeight="1">
      <c r="N573" s="1126"/>
      <c r="O573" s="963"/>
      <c r="P573" s="964"/>
      <c r="U573" s="187"/>
    </row>
    <row r="574" spans="2:21" ht="18.600000000000001" customHeight="1">
      <c r="N574" s="1018"/>
      <c r="O574" s="963"/>
      <c r="P574" s="964"/>
      <c r="U574" s="187"/>
    </row>
    <row r="575" spans="2:21" s="1046" customFormat="1" ht="18.600000000000001" customHeight="1">
      <c r="B575" s="1035"/>
      <c r="C575" s="1035"/>
      <c r="E575" s="1075"/>
      <c r="F575" s="1075"/>
      <c r="G575" s="801"/>
      <c r="H575" s="801"/>
      <c r="I575" s="1098"/>
      <c r="K575" s="801"/>
      <c r="L575" s="801"/>
      <c r="M575" s="1098"/>
      <c r="N575" s="962"/>
      <c r="O575" s="963"/>
      <c r="P575" s="964"/>
      <c r="Q575" s="1042"/>
      <c r="R575" s="1043"/>
      <c r="S575" s="1044"/>
      <c r="T575" s="1045"/>
      <c r="U575" s="187"/>
    </row>
    <row r="576" spans="2:21" s="1046" customFormat="1" ht="18.600000000000001" customHeight="1">
      <c r="B576" s="1035"/>
      <c r="C576" s="1035"/>
      <c r="E576" s="1075"/>
      <c r="F576" s="1075"/>
      <c r="G576" s="801"/>
      <c r="H576" s="801"/>
      <c r="I576" s="1098"/>
      <c r="K576" s="801"/>
      <c r="L576" s="801"/>
      <c r="M576" s="1093"/>
      <c r="N576" s="962"/>
      <c r="O576" s="963"/>
      <c r="P576" s="964"/>
      <c r="Q576" s="1042"/>
      <c r="R576" s="1043"/>
      <c r="S576" s="1044"/>
      <c r="T576" s="1045"/>
      <c r="U576" s="1125"/>
    </row>
    <row r="577" spans="1:21" s="1078" customFormat="1" ht="18.600000000000001" customHeight="1">
      <c r="A577" s="1046"/>
      <c r="B577" s="1035"/>
      <c r="C577" s="1035"/>
      <c r="D577" s="1046"/>
      <c r="E577" s="1075"/>
      <c r="F577" s="1105"/>
      <c r="G577" s="801"/>
      <c r="H577" s="801"/>
      <c r="I577" s="1098"/>
      <c r="J577" s="1046"/>
      <c r="K577" s="801"/>
      <c r="L577" s="801"/>
      <c r="M577" s="1127"/>
      <c r="N577" s="962"/>
      <c r="O577" s="963"/>
      <c r="P577" s="964"/>
      <c r="Q577" s="1094"/>
      <c r="R577" s="1095"/>
      <c r="S577" s="1096"/>
      <c r="T577" s="1097"/>
      <c r="U577" s="187"/>
    </row>
    <row r="578" spans="1:21" s="1046" customFormat="1" ht="18.600000000000001" customHeight="1">
      <c r="B578" s="1035"/>
      <c r="C578" s="1035"/>
      <c r="E578" s="1075"/>
      <c r="F578" s="1105"/>
      <c r="G578" s="801"/>
      <c r="H578" s="801"/>
      <c r="I578" s="1098"/>
      <c r="K578" s="801"/>
      <c r="L578" s="801"/>
      <c r="M578" s="1098"/>
      <c r="N578" s="962"/>
      <c r="O578" s="1128"/>
      <c r="P578" s="964"/>
      <c r="Q578" s="1042"/>
      <c r="R578" s="1043"/>
      <c r="S578" s="1044"/>
      <c r="T578" s="1045"/>
      <c r="U578" s="187"/>
    </row>
    <row r="579" spans="1:21" s="1046" customFormat="1" ht="18.600000000000001" customHeight="1">
      <c r="B579" s="1035"/>
      <c r="C579" s="1035"/>
      <c r="E579" s="1075"/>
      <c r="F579" s="1075"/>
      <c r="G579" s="801"/>
      <c r="H579" s="801"/>
      <c r="I579" s="1098"/>
      <c r="K579" s="801"/>
      <c r="L579" s="801"/>
      <c r="M579" s="1098"/>
      <c r="N579" s="962"/>
      <c r="O579" s="1128"/>
      <c r="P579" s="958"/>
      <c r="Q579" s="1042"/>
      <c r="R579" s="1043"/>
      <c r="S579" s="1044"/>
      <c r="T579" s="1045"/>
      <c r="U579" s="955"/>
    </row>
    <row r="580" spans="1:21" s="1046" customFormat="1" ht="18.600000000000001" customHeight="1">
      <c r="B580" s="1035"/>
      <c r="C580" s="1035"/>
      <c r="E580" s="1075"/>
      <c r="F580" s="1075"/>
      <c r="G580" s="801"/>
      <c r="H580" s="801"/>
      <c r="I580" s="801"/>
      <c r="J580" s="801"/>
      <c r="K580" s="801"/>
      <c r="L580" s="801"/>
      <c r="M580" s="801"/>
      <c r="N580" s="962"/>
      <c r="O580" s="963"/>
      <c r="P580" s="964"/>
      <c r="Q580" s="1042"/>
      <c r="R580" s="1043"/>
      <c r="S580" s="1044"/>
      <c r="T580" s="1045"/>
      <c r="U580" s="187"/>
    </row>
    <row r="581" spans="1:21" s="1046" customFormat="1" ht="18.600000000000001" customHeight="1">
      <c r="B581" s="1035"/>
      <c r="C581" s="1035"/>
      <c r="E581" s="1075"/>
      <c r="F581" s="1075"/>
      <c r="G581" s="801"/>
      <c r="H581" s="801"/>
      <c r="I581" s="801"/>
      <c r="J581" s="801"/>
      <c r="K581" s="801"/>
      <c r="L581" s="801"/>
      <c r="M581" s="801"/>
      <c r="N581" s="962"/>
      <c r="O581" s="963"/>
      <c r="P581" s="964"/>
      <c r="Q581" s="1042"/>
      <c r="R581" s="1043"/>
      <c r="S581" s="1044"/>
      <c r="T581" s="1045"/>
      <c r="U581" s="187"/>
    </row>
    <row r="582" spans="1:21" s="1046" customFormat="1" ht="18.600000000000001" customHeight="1">
      <c r="B582" s="1035"/>
      <c r="C582" s="1035"/>
      <c r="E582" s="1075"/>
      <c r="F582" s="1075"/>
      <c r="G582" s="1098"/>
      <c r="I582" s="801"/>
      <c r="J582" s="801"/>
      <c r="K582" s="801"/>
      <c r="L582" s="801"/>
      <c r="M582" s="1127"/>
      <c r="N582" s="962"/>
      <c r="O582" s="963"/>
      <c r="P582" s="964"/>
      <c r="Q582" s="1042"/>
      <c r="R582" s="1043"/>
      <c r="S582" s="1044"/>
      <c r="T582" s="1045"/>
      <c r="U582" s="187"/>
    </row>
    <row r="583" spans="1:21" s="1046" customFormat="1" ht="18.600000000000001" customHeight="1">
      <c r="B583" s="1035"/>
      <c r="C583" s="1035"/>
      <c r="E583" s="1075"/>
      <c r="F583" s="1075"/>
      <c r="G583" s="801"/>
      <c r="H583" s="801"/>
      <c r="I583" s="801"/>
      <c r="J583" s="801"/>
      <c r="K583" s="1098"/>
      <c r="M583" s="1098"/>
      <c r="N583" s="962"/>
      <c r="O583" s="963"/>
      <c r="P583" s="964"/>
      <c r="Q583" s="1042"/>
      <c r="R583" s="1043"/>
      <c r="S583" s="1044"/>
      <c r="T583" s="1045"/>
      <c r="U583" s="187"/>
    </row>
    <row r="584" spans="1:21" s="1046" customFormat="1" ht="18.600000000000001" customHeight="1">
      <c r="B584" s="1035"/>
      <c r="C584" s="1035"/>
      <c r="E584" s="1075"/>
      <c r="F584" s="1075"/>
      <c r="G584" s="801"/>
      <c r="H584" s="801"/>
      <c r="I584" s="1098"/>
      <c r="K584" s="801"/>
      <c r="L584" s="801"/>
      <c r="M584" s="1093"/>
      <c r="N584" s="962"/>
      <c r="O584" s="963"/>
      <c r="P584" s="964"/>
      <c r="Q584" s="1042"/>
      <c r="R584" s="1043"/>
      <c r="S584" s="1044"/>
      <c r="T584" s="1045"/>
      <c r="U584" s="187"/>
    </row>
    <row r="585" spans="1:21" s="1046" customFormat="1" ht="18.600000000000001" customHeight="1">
      <c r="B585" s="1035"/>
      <c r="C585" s="1035"/>
      <c r="E585" s="1075"/>
      <c r="F585" s="1075"/>
      <c r="G585" s="801"/>
      <c r="H585" s="801"/>
      <c r="I585" s="1098"/>
      <c r="K585" s="801"/>
      <c r="L585" s="801"/>
      <c r="M585" s="1093"/>
      <c r="N585" s="962"/>
      <c r="O585" s="963"/>
      <c r="P585" s="964"/>
      <c r="Q585" s="1042"/>
      <c r="R585" s="1043"/>
      <c r="S585" s="1044"/>
      <c r="T585" s="1045"/>
      <c r="U585" s="187"/>
    </row>
    <row r="586" spans="1:21" s="1046" customFormat="1" ht="18.600000000000001" customHeight="1">
      <c r="B586" s="1035"/>
      <c r="C586" s="1035"/>
      <c r="E586" s="1105"/>
      <c r="F586" s="1075"/>
      <c r="G586" s="801"/>
      <c r="H586" s="801"/>
      <c r="I586" s="1098"/>
      <c r="K586" s="801"/>
      <c r="L586" s="801"/>
      <c r="M586" s="1098"/>
      <c r="N586" s="962"/>
      <c r="O586" s="963"/>
      <c r="P586" s="964"/>
      <c r="Q586" s="1042"/>
      <c r="R586" s="1043"/>
      <c r="S586" s="1044"/>
      <c r="T586" s="1045"/>
      <c r="U586" s="187"/>
    </row>
    <row r="587" spans="1:21" s="1046" customFormat="1" ht="18.600000000000001" customHeight="1">
      <c r="B587" s="1035"/>
      <c r="C587" s="1035"/>
      <c r="E587" s="1105"/>
      <c r="F587" s="1075"/>
      <c r="G587" s="801"/>
      <c r="H587" s="801"/>
      <c r="I587" s="1098"/>
      <c r="K587" s="801"/>
      <c r="L587" s="801"/>
      <c r="M587" s="1127"/>
      <c r="N587" s="962"/>
      <c r="O587" s="963"/>
      <c r="P587" s="964"/>
      <c r="Q587" s="1042"/>
      <c r="R587" s="1043"/>
      <c r="S587" s="1044"/>
      <c r="T587" s="1045"/>
      <c r="U587" s="187"/>
    </row>
    <row r="588" spans="1:21" s="1046" customFormat="1" ht="18.600000000000001" customHeight="1">
      <c r="B588" s="1035"/>
      <c r="C588" s="1035"/>
      <c r="E588" s="1105"/>
      <c r="F588" s="1075"/>
      <c r="G588" s="801"/>
      <c r="H588" s="801"/>
      <c r="I588" s="1098"/>
      <c r="K588" s="801"/>
      <c r="L588" s="801"/>
      <c r="M588" s="1098"/>
      <c r="N588" s="962"/>
      <c r="O588" s="963"/>
      <c r="P588" s="964"/>
      <c r="Q588" s="1042"/>
      <c r="R588" s="1043"/>
      <c r="S588" s="1044"/>
      <c r="T588" s="1045"/>
      <c r="U588" s="1125"/>
    </row>
    <row r="589" spans="1:21" s="1046" customFormat="1" ht="18.600000000000001" customHeight="1">
      <c r="B589" s="1129"/>
      <c r="C589" s="1035"/>
      <c r="E589" s="1075"/>
      <c r="F589" s="1075"/>
      <c r="G589" s="801"/>
      <c r="H589" s="801"/>
      <c r="I589" s="1098"/>
      <c r="K589" s="801"/>
      <c r="L589" s="801"/>
      <c r="M589" s="1093"/>
      <c r="N589" s="962"/>
      <c r="O589" s="963"/>
      <c r="P589" s="964"/>
      <c r="Q589" s="1042"/>
      <c r="R589" s="1043"/>
      <c r="S589" s="1044"/>
      <c r="T589" s="1045"/>
      <c r="U589" s="187"/>
    </row>
    <row r="590" spans="1:21" s="1046" customFormat="1" ht="18.600000000000001" customHeight="1">
      <c r="B590" s="1035"/>
      <c r="C590" s="1035"/>
      <c r="E590" s="1075"/>
      <c r="F590" s="1105"/>
      <c r="G590" s="801"/>
      <c r="H590" s="801"/>
      <c r="I590" s="1098"/>
      <c r="K590" s="801"/>
      <c r="L590" s="801"/>
      <c r="M590" s="1127"/>
      <c r="N590" s="962"/>
      <c r="O590" s="963"/>
      <c r="P590" s="964"/>
      <c r="Q590" s="1042"/>
      <c r="R590" s="1043"/>
      <c r="S590" s="1044"/>
      <c r="T590" s="1045"/>
      <c r="U590" s="187"/>
    </row>
    <row r="591" spans="1:21" s="1046" customFormat="1" ht="18.600000000000001" customHeight="1">
      <c r="B591" s="1035"/>
      <c r="C591" s="1035"/>
      <c r="E591" s="1075"/>
      <c r="F591" s="1105"/>
      <c r="G591" s="801"/>
      <c r="H591" s="801"/>
      <c r="I591" s="1098"/>
      <c r="K591" s="801"/>
      <c r="L591" s="801"/>
      <c r="M591" s="1098"/>
      <c r="N591" s="962"/>
      <c r="O591" s="963"/>
      <c r="P591" s="964"/>
      <c r="Q591" s="1042"/>
      <c r="R591" s="1043"/>
      <c r="S591" s="1044"/>
      <c r="T591" s="1045"/>
      <c r="U591" s="187"/>
    </row>
    <row r="592" spans="1:21" s="1046" customFormat="1" ht="18.600000000000001" customHeight="1">
      <c r="B592" s="1035"/>
      <c r="C592" s="1035"/>
      <c r="E592" s="1075"/>
      <c r="F592" s="1075"/>
      <c r="G592" s="801"/>
      <c r="H592" s="801"/>
      <c r="I592" s="1098"/>
      <c r="K592" s="801"/>
      <c r="L592" s="801"/>
      <c r="M592" s="1098"/>
      <c r="N592" s="962"/>
      <c r="O592" s="963"/>
      <c r="P592" s="964"/>
      <c r="Q592" s="1042"/>
      <c r="R592" s="1043"/>
      <c r="S592" s="1044"/>
      <c r="T592" s="1045"/>
      <c r="U592" s="187"/>
    </row>
    <row r="593" spans="1:21" s="1046" customFormat="1" ht="18.600000000000001" customHeight="1">
      <c r="B593" s="1035"/>
      <c r="C593" s="1035"/>
      <c r="G593" s="801"/>
      <c r="H593" s="801"/>
      <c r="I593" s="801"/>
      <c r="J593" s="801"/>
      <c r="K593" s="801"/>
      <c r="L593" s="801"/>
      <c r="M593" s="801"/>
      <c r="N593" s="962"/>
      <c r="O593" s="963"/>
      <c r="P593" s="964"/>
      <c r="Q593" s="1042"/>
      <c r="R593" s="1043"/>
      <c r="S593" s="1044"/>
      <c r="T593" s="1045"/>
      <c r="U593" s="187"/>
    </row>
    <row r="594" spans="1:21" s="1046" customFormat="1" ht="18.600000000000001" customHeight="1">
      <c r="B594" s="1035"/>
      <c r="C594" s="1035"/>
      <c r="E594" s="1075"/>
      <c r="F594" s="1075"/>
      <c r="G594" s="801"/>
      <c r="H594" s="801"/>
      <c r="I594" s="801"/>
      <c r="J594" s="801"/>
      <c r="K594" s="801"/>
      <c r="L594" s="801"/>
      <c r="M594" s="801"/>
      <c r="N594" s="962"/>
      <c r="O594" s="963"/>
      <c r="P594" s="964"/>
      <c r="Q594" s="1042"/>
      <c r="R594" s="1043"/>
      <c r="S594" s="1044"/>
      <c r="T594" s="1045"/>
      <c r="U594" s="1125"/>
    </row>
    <row r="595" spans="1:21" s="1046" customFormat="1" ht="18.600000000000001" customHeight="1">
      <c r="B595" s="1035"/>
      <c r="C595" s="1035"/>
      <c r="E595" s="1075"/>
      <c r="F595" s="1075"/>
      <c r="G595" s="1098"/>
      <c r="I595" s="801"/>
      <c r="J595" s="801"/>
      <c r="K595" s="801"/>
      <c r="L595" s="801"/>
      <c r="M595" s="1127"/>
      <c r="N595" s="962"/>
      <c r="O595" s="963"/>
      <c r="P595" s="964"/>
      <c r="Q595" s="1042"/>
      <c r="R595" s="1043"/>
      <c r="S595" s="1044"/>
      <c r="T595" s="1045"/>
      <c r="U595" s="187"/>
    </row>
    <row r="596" spans="1:21" s="1046" customFormat="1" ht="18.600000000000001" customHeight="1">
      <c r="B596" s="1035"/>
      <c r="C596" s="1035"/>
      <c r="E596" s="1075"/>
      <c r="F596" s="1075"/>
      <c r="G596" s="801"/>
      <c r="H596" s="801"/>
      <c r="I596" s="801"/>
      <c r="J596" s="801"/>
      <c r="K596" s="1098"/>
      <c r="M596" s="1098"/>
      <c r="N596" s="962"/>
      <c r="O596" s="963"/>
      <c r="P596" s="964"/>
      <c r="Q596" s="1042"/>
      <c r="R596" s="1043"/>
      <c r="S596" s="1044"/>
      <c r="T596" s="1045"/>
      <c r="U596" s="187"/>
    </row>
    <row r="597" spans="1:21" s="1046" customFormat="1" ht="18.600000000000001" customHeight="1">
      <c r="B597" s="1035"/>
      <c r="C597" s="1035"/>
      <c r="E597" s="1075"/>
      <c r="F597" s="1075"/>
      <c r="G597" s="1098"/>
      <c r="H597" s="1093"/>
      <c r="I597" s="1098"/>
      <c r="K597" s="801"/>
      <c r="L597" s="801"/>
      <c r="M597" s="1093"/>
      <c r="N597" s="962"/>
      <c r="O597" s="963"/>
      <c r="P597" s="964"/>
      <c r="Q597" s="1042"/>
      <c r="R597" s="1043"/>
      <c r="S597" s="1044"/>
      <c r="T597" s="1045"/>
      <c r="U597" s="187"/>
    </row>
    <row r="598" spans="1:21" s="1046" customFormat="1" ht="18.600000000000001" customHeight="1">
      <c r="A598" s="801"/>
      <c r="B598" s="1037"/>
      <c r="C598" s="1037"/>
      <c r="D598" s="801"/>
      <c r="E598" s="801"/>
      <c r="F598" s="801"/>
      <c r="G598" s="801"/>
      <c r="H598" s="801"/>
      <c r="I598" s="801"/>
      <c r="J598" s="801"/>
      <c r="K598" s="801"/>
      <c r="L598" s="801"/>
      <c r="M598" s="801"/>
      <c r="N598" s="962"/>
      <c r="O598" s="963"/>
      <c r="P598" s="964"/>
      <c r="Q598" s="1042"/>
      <c r="R598" s="1043"/>
      <c r="S598" s="1044"/>
      <c r="T598" s="1045"/>
      <c r="U598" s="187"/>
    </row>
    <row r="599" spans="1:21" s="1046" customFormat="1" ht="18.600000000000001" customHeight="1">
      <c r="B599" s="1035"/>
      <c r="C599" s="1035"/>
      <c r="E599" s="1075"/>
      <c r="F599" s="1075"/>
      <c r="G599" s="1098"/>
      <c r="H599" s="1093"/>
      <c r="I599" s="1098"/>
      <c r="K599" s="801"/>
      <c r="L599" s="801"/>
      <c r="M599" s="1093"/>
      <c r="N599" s="962"/>
      <c r="O599" s="963"/>
      <c r="P599" s="964"/>
      <c r="Q599" s="1042"/>
      <c r="R599" s="1043"/>
      <c r="S599" s="1044"/>
      <c r="T599" s="1045"/>
      <c r="U599" s="187"/>
    </row>
    <row r="600" spans="1:21" s="1046" customFormat="1" ht="18.600000000000001" customHeight="1">
      <c r="B600" s="1035"/>
      <c r="C600" s="1035"/>
      <c r="E600" s="1075"/>
      <c r="F600" s="1075"/>
      <c r="G600" s="1098"/>
      <c r="H600" s="1093"/>
      <c r="I600" s="1098"/>
      <c r="K600" s="801"/>
      <c r="L600" s="801"/>
      <c r="M600" s="1098"/>
      <c r="N600" s="962"/>
      <c r="O600" s="963"/>
      <c r="P600" s="964"/>
      <c r="Q600" s="1042"/>
      <c r="R600" s="1043"/>
      <c r="S600" s="1044"/>
      <c r="T600" s="1045"/>
      <c r="U600" s="187"/>
    </row>
    <row r="601" spans="1:21" s="1046" customFormat="1" ht="18.600000000000001" customHeight="1">
      <c r="B601" s="1035"/>
      <c r="C601" s="1035"/>
      <c r="E601" s="1075"/>
      <c r="F601" s="1075"/>
      <c r="G601" s="1098"/>
      <c r="I601" s="1098"/>
      <c r="K601" s="801"/>
      <c r="L601" s="801"/>
      <c r="M601" s="1127"/>
      <c r="N601" s="962"/>
      <c r="O601" s="963"/>
      <c r="P601" s="964"/>
      <c r="Q601" s="1042"/>
      <c r="R601" s="1043"/>
      <c r="S601" s="1044"/>
      <c r="T601" s="1045"/>
      <c r="U601" s="187"/>
    </row>
    <row r="602" spans="1:21" s="1046" customFormat="1" ht="18.600000000000001" customHeight="1">
      <c r="B602" s="1035"/>
      <c r="C602" s="1035"/>
      <c r="E602" s="1075"/>
      <c r="F602" s="1075"/>
      <c r="G602" s="801"/>
      <c r="H602" s="801"/>
      <c r="I602" s="801"/>
      <c r="J602" s="801"/>
      <c r="K602" s="801"/>
      <c r="L602" s="801"/>
      <c r="M602" s="801"/>
      <c r="N602" s="962"/>
      <c r="O602" s="963"/>
      <c r="P602" s="964"/>
      <c r="Q602" s="1042"/>
      <c r="R602" s="1043"/>
      <c r="S602" s="1044"/>
      <c r="T602" s="1045"/>
      <c r="U602" s="187"/>
    </row>
    <row r="603" spans="1:21" s="1046" customFormat="1" ht="18.600000000000001" customHeight="1">
      <c r="B603" s="1035"/>
      <c r="C603" s="1035"/>
      <c r="E603" s="1075"/>
      <c r="F603" s="1075"/>
      <c r="G603" s="1098"/>
      <c r="I603" s="801"/>
      <c r="J603" s="801"/>
      <c r="K603" s="801"/>
      <c r="L603" s="801"/>
      <c r="M603" s="1127"/>
      <c r="N603" s="962"/>
      <c r="O603" s="963"/>
      <c r="P603" s="964"/>
      <c r="Q603" s="1042"/>
      <c r="R603" s="1043"/>
      <c r="S603" s="1044"/>
      <c r="T603" s="1045"/>
      <c r="U603" s="187"/>
    </row>
    <row r="604" spans="1:21" s="1046" customFormat="1" ht="18.600000000000001" customHeight="1">
      <c r="B604" s="1035"/>
      <c r="C604" s="1035"/>
      <c r="E604" s="1075"/>
      <c r="F604" s="1075"/>
      <c r="G604" s="801"/>
      <c r="H604" s="801"/>
      <c r="I604" s="801"/>
      <c r="J604" s="801"/>
      <c r="K604" s="1098"/>
      <c r="M604" s="1098"/>
      <c r="N604" s="962"/>
      <c r="O604" s="963"/>
      <c r="P604" s="964"/>
      <c r="Q604" s="1042"/>
      <c r="R604" s="1043"/>
      <c r="S604" s="1044"/>
      <c r="T604" s="1045"/>
      <c r="U604" s="187"/>
    </row>
    <row r="605" spans="1:21" s="1046" customFormat="1" ht="18.600000000000001" customHeight="1">
      <c r="B605" s="1035"/>
      <c r="C605" s="1035"/>
      <c r="E605" s="1075"/>
      <c r="F605" s="1075"/>
      <c r="G605" s="1098"/>
      <c r="H605" s="1093"/>
      <c r="I605" s="1098"/>
      <c r="K605" s="801"/>
      <c r="L605" s="801"/>
      <c r="M605" s="1093"/>
      <c r="N605" s="962"/>
      <c r="O605" s="963"/>
      <c r="P605" s="964"/>
      <c r="Q605" s="1042"/>
      <c r="R605" s="1043"/>
      <c r="S605" s="1044"/>
      <c r="T605" s="1045"/>
      <c r="U605" s="187"/>
    </row>
    <row r="606" spans="1:21" s="1046" customFormat="1" ht="18.600000000000001" customHeight="1">
      <c r="B606" s="1035"/>
      <c r="C606" s="1035"/>
      <c r="E606" s="1075"/>
      <c r="F606" s="1075"/>
      <c r="G606" s="1098"/>
      <c r="H606" s="1093"/>
      <c r="I606" s="1098"/>
      <c r="K606" s="801"/>
      <c r="L606" s="801"/>
      <c r="M606" s="1093"/>
      <c r="N606" s="962"/>
      <c r="O606" s="963"/>
      <c r="P606" s="964"/>
      <c r="Q606" s="1042"/>
      <c r="R606" s="1043"/>
      <c r="S606" s="1044"/>
      <c r="T606" s="1045"/>
      <c r="U606" s="187"/>
    </row>
    <row r="607" spans="1:21" s="1046" customFormat="1" ht="18.600000000000001" customHeight="1">
      <c r="B607" s="1035"/>
      <c r="C607" s="1035"/>
      <c r="E607" s="1075"/>
      <c r="F607" s="1075"/>
      <c r="G607" s="1098"/>
      <c r="H607" s="1093"/>
      <c r="I607" s="1098"/>
      <c r="K607" s="801"/>
      <c r="L607" s="801"/>
      <c r="M607" s="1098"/>
      <c r="N607" s="962"/>
      <c r="O607" s="963"/>
      <c r="P607" s="964"/>
      <c r="Q607" s="1042"/>
      <c r="R607" s="1043"/>
      <c r="S607" s="1044"/>
      <c r="T607" s="1045"/>
      <c r="U607" s="187"/>
    </row>
    <row r="608" spans="1:21" s="1046" customFormat="1" ht="18.600000000000001" customHeight="1">
      <c r="B608" s="1035"/>
      <c r="C608" s="1035"/>
      <c r="E608" s="1075"/>
      <c r="F608" s="1075"/>
      <c r="G608" s="1098"/>
      <c r="I608" s="1098"/>
      <c r="K608" s="801"/>
      <c r="L608" s="801"/>
      <c r="M608" s="1127"/>
      <c r="N608" s="962"/>
      <c r="O608" s="963"/>
      <c r="P608" s="964"/>
      <c r="Q608" s="1042"/>
      <c r="R608" s="1043"/>
      <c r="S608" s="1044"/>
      <c r="T608" s="1045"/>
      <c r="U608" s="187"/>
    </row>
    <row r="609" spans="2:21" s="1046" customFormat="1" ht="18.600000000000001" customHeight="1">
      <c r="B609" s="1035"/>
      <c r="C609" s="1035"/>
      <c r="E609" s="1075"/>
      <c r="F609" s="1075"/>
      <c r="G609" s="801"/>
      <c r="H609" s="801"/>
      <c r="I609" s="801"/>
      <c r="J609" s="801"/>
      <c r="K609" s="801"/>
      <c r="L609" s="801"/>
      <c r="M609" s="801"/>
      <c r="N609" s="962"/>
      <c r="O609" s="963"/>
      <c r="P609" s="964"/>
      <c r="Q609" s="1042"/>
      <c r="R609" s="1043"/>
      <c r="S609" s="1044"/>
      <c r="T609" s="1045"/>
      <c r="U609" s="187"/>
    </row>
    <row r="610" spans="2:21" s="1046" customFormat="1" ht="18.600000000000001" customHeight="1">
      <c r="B610" s="1035"/>
      <c r="C610" s="1035"/>
      <c r="E610" s="1075"/>
      <c r="F610" s="1075"/>
      <c r="G610" s="1098"/>
      <c r="I610" s="801"/>
      <c r="J610" s="801"/>
      <c r="K610" s="801"/>
      <c r="L610" s="801"/>
      <c r="M610" s="1127"/>
      <c r="N610" s="962"/>
      <c r="O610" s="963"/>
      <c r="P610" s="964"/>
      <c r="Q610" s="1042"/>
      <c r="R610" s="1043"/>
      <c r="S610" s="1044"/>
      <c r="T610" s="1045"/>
      <c r="U610" s="187"/>
    </row>
    <row r="611" spans="2:21" s="1046" customFormat="1" ht="18.600000000000001" customHeight="1">
      <c r="B611" s="1035"/>
      <c r="C611" s="1035"/>
      <c r="E611" s="1075"/>
      <c r="F611" s="1075"/>
      <c r="G611" s="801"/>
      <c r="H611" s="801"/>
      <c r="I611" s="801"/>
      <c r="J611" s="801"/>
      <c r="K611" s="1098"/>
      <c r="M611" s="1098"/>
      <c r="N611" s="962"/>
      <c r="O611" s="963"/>
      <c r="P611" s="964"/>
      <c r="Q611" s="1042"/>
      <c r="R611" s="1043"/>
      <c r="S611" s="1044"/>
      <c r="T611" s="1045"/>
      <c r="U611" s="187"/>
    </row>
    <row r="612" spans="2:21" s="1046" customFormat="1" ht="18.600000000000001" customHeight="1">
      <c r="B612" s="1035"/>
      <c r="C612" s="1035"/>
      <c r="E612" s="1075"/>
      <c r="F612" s="1075"/>
      <c r="G612" s="1098"/>
      <c r="H612" s="1093"/>
      <c r="I612" s="1098"/>
      <c r="K612" s="801"/>
      <c r="L612" s="801"/>
      <c r="M612" s="1093"/>
      <c r="N612" s="962"/>
      <c r="O612" s="963"/>
      <c r="P612" s="964"/>
      <c r="Q612" s="1042"/>
      <c r="R612" s="1043"/>
      <c r="S612" s="1044"/>
      <c r="T612" s="1045"/>
      <c r="U612" s="187"/>
    </row>
    <row r="613" spans="2:21" s="1046" customFormat="1" ht="18.600000000000001" customHeight="1">
      <c r="B613" s="1035"/>
      <c r="C613" s="1035"/>
      <c r="E613" s="1075"/>
      <c r="F613" s="1075"/>
      <c r="G613" s="1098"/>
      <c r="H613" s="1093"/>
      <c r="I613" s="1098"/>
      <c r="K613" s="801"/>
      <c r="L613" s="801"/>
      <c r="M613" s="1093"/>
      <c r="N613" s="962"/>
      <c r="O613" s="963"/>
      <c r="P613" s="964"/>
      <c r="Q613" s="1042"/>
      <c r="R613" s="1043"/>
      <c r="S613" s="1044"/>
      <c r="T613" s="1045"/>
      <c r="U613" s="187"/>
    </row>
    <row r="614" spans="2:21" s="1046" customFormat="1" ht="18.600000000000001" customHeight="1">
      <c r="B614" s="1035"/>
      <c r="C614" s="1035"/>
      <c r="E614" s="1075"/>
      <c r="F614" s="1075"/>
      <c r="G614" s="1098"/>
      <c r="H614" s="1093"/>
      <c r="I614" s="1098"/>
      <c r="K614" s="801"/>
      <c r="L614" s="801"/>
      <c r="M614" s="1098"/>
      <c r="N614" s="962"/>
      <c r="O614" s="963"/>
      <c r="P614" s="964"/>
      <c r="Q614" s="1042"/>
      <c r="R614" s="1043"/>
      <c r="S614" s="1044"/>
      <c r="T614" s="1045"/>
      <c r="U614" s="187"/>
    </row>
    <row r="615" spans="2:21" s="1046" customFormat="1" ht="18.600000000000001" customHeight="1">
      <c r="B615" s="1035"/>
      <c r="C615" s="1035"/>
      <c r="E615" s="1075"/>
      <c r="F615" s="1075"/>
      <c r="G615" s="1098"/>
      <c r="I615" s="1098"/>
      <c r="K615" s="801"/>
      <c r="L615" s="801"/>
      <c r="M615" s="1127"/>
      <c r="N615" s="962"/>
      <c r="O615" s="963"/>
      <c r="P615" s="964"/>
      <c r="Q615" s="1042"/>
      <c r="R615" s="1043"/>
      <c r="S615" s="1044"/>
      <c r="T615" s="1045"/>
      <c r="U615" s="187"/>
    </row>
    <row r="616" spans="2:21" s="1046" customFormat="1" ht="18.600000000000001" customHeight="1">
      <c r="B616" s="1035"/>
      <c r="C616" s="1035"/>
      <c r="E616" s="1075"/>
      <c r="F616" s="1075"/>
      <c r="G616" s="1098"/>
      <c r="H616" s="1130"/>
      <c r="I616" s="801"/>
      <c r="J616" s="1130"/>
      <c r="K616" s="801"/>
      <c r="L616" s="1130"/>
      <c r="M616" s="1130"/>
      <c r="N616" s="962"/>
      <c r="O616" s="963"/>
      <c r="P616" s="964"/>
      <c r="Q616" s="1042"/>
      <c r="R616" s="1043"/>
      <c r="S616" s="1044"/>
      <c r="T616" s="1045"/>
      <c r="U616" s="187"/>
    </row>
    <row r="617" spans="2:21" s="1046" customFormat="1" ht="18.600000000000001" customHeight="1">
      <c r="B617" s="1035"/>
      <c r="C617" s="1035"/>
      <c r="E617" s="1075"/>
      <c r="F617" s="1075"/>
      <c r="G617" s="1098"/>
      <c r="H617" s="801"/>
      <c r="I617" s="801"/>
      <c r="J617" s="801"/>
      <c r="K617" s="801"/>
      <c r="L617" s="801"/>
      <c r="M617" s="801"/>
      <c r="N617" s="962"/>
      <c r="O617" s="963"/>
      <c r="P617" s="964"/>
      <c r="Q617" s="1042"/>
      <c r="R617" s="1043"/>
      <c r="S617" s="1044"/>
      <c r="T617" s="1045"/>
      <c r="U617" s="187"/>
    </row>
    <row r="618" spans="2:21" s="1046" customFormat="1" ht="18.600000000000001" customHeight="1">
      <c r="B618" s="1035"/>
      <c r="C618" s="1035"/>
      <c r="E618" s="1075"/>
      <c r="F618" s="1075"/>
      <c r="G618" s="1098"/>
      <c r="H618" s="801"/>
      <c r="I618" s="801"/>
      <c r="J618" s="801"/>
      <c r="K618" s="801"/>
      <c r="L618" s="801"/>
      <c r="M618" s="801"/>
      <c r="N618" s="962"/>
      <c r="O618" s="963"/>
      <c r="P618" s="964"/>
      <c r="Q618" s="1042"/>
      <c r="R618" s="1043"/>
      <c r="S618" s="1044"/>
      <c r="T618" s="1045"/>
      <c r="U618" s="187"/>
    </row>
    <row r="619" spans="2:21" s="1046" customFormat="1" ht="18.600000000000001" customHeight="1">
      <c r="B619" s="1035"/>
      <c r="C619" s="1035"/>
      <c r="E619" s="1075"/>
      <c r="F619" s="1075"/>
      <c r="G619" s="1098"/>
      <c r="H619" s="801"/>
      <c r="I619" s="801"/>
      <c r="J619" s="801"/>
      <c r="K619" s="801"/>
      <c r="L619" s="801"/>
      <c r="M619" s="801"/>
      <c r="N619" s="962"/>
      <c r="O619" s="963"/>
      <c r="P619" s="964"/>
      <c r="Q619" s="1042"/>
      <c r="R619" s="1043"/>
      <c r="S619" s="1044"/>
      <c r="T619" s="1045"/>
      <c r="U619" s="187"/>
    </row>
    <row r="620" spans="2:21" s="1046" customFormat="1" ht="18.600000000000001" customHeight="1">
      <c r="B620" s="1035"/>
      <c r="C620" s="1035"/>
      <c r="G620" s="801"/>
      <c r="H620" s="801"/>
      <c r="I620" s="801"/>
      <c r="J620" s="801"/>
      <c r="K620" s="801"/>
      <c r="L620" s="801"/>
      <c r="M620" s="801"/>
      <c r="N620" s="962"/>
      <c r="O620" s="963"/>
      <c r="P620" s="964"/>
      <c r="Q620" s="1042"/>
      <c r="R620" s="1043"/>
      <c r="S620" s="1044"/>
      <c r="T620" s="1045"/>
      <c r="U620" s="187"/>
    </row>
    <row r="621" spans="2:21" s="1046" customFormat="1" ht="18.600000000000001" customHeight="1">
      <c r="B621" s="1035"/>
      <c r="C621" s="1035"/>
      <c r="E621" s="1075"/>
      <c r="F621" s="1075"/>
      <c r="G621" s="1098"/>
      <c r="I621" s="801"/>
      <c r="J621" s="801"/>
      <c r="K621" s="801"/>
      <c r="L621" s="801"/>
      <c r="M621" s="1127"/>
      <c r="N621" s="962"/>
      <c r="O621" s="963"/>
      <c r="P621" s="964"/>
      <c r="Q621" s="1042"/>
      <c r="R621" s="1043"/>
      <c r="S621" s="1044"/>
      <c r="T621" s="1045"/>
      <c r="U621" s="187"/>
    </row>
    <row r="622" spans="2:21" s="1046" customFormat="1" ht="18.600000000000001" customHeight="1">
      <c r="B622" s="1035"/>
      <c r="C622" s="1035"/>
      <c r="E622" s="1075"/>
      <c r="F622" s="1075"/>
      <c r="G622" s="801"/>
      <c r="H622" s="801"/>
      <c r="I622" s="801"/>
      <c r="J622" s="801"/>
      <c r="K622" s="1098"/>
      <c r="M622" s="1098"/>
      <c r="N622" s="962"/>
      <c r="O622" s="963"/>
      <c r="P622" s="964"/>
      <c r="Q622" s="1042"/>
      <c r="R622" s="1043"/>
      <c r="S622" s="1044"/>
      <c r="T622" s="1045"/>
      <c r="U622" s="187"/>
    </row>
    <row r="623" spans="2:21" s="1046" customFormat="1" ht="18.600000000000001" customHeight="1">
      <c r="B623" s="1035"/>
      <c r="C623" s="1035"/>
      <c r="F623" s="1075"/>
      <c r="G623" s="801"/>
      <c r="H623" s="801"/>
      <c r="I623" s="1098"/>
      <c r="K623" s="801"/>
      <c r="L623" s="801"/>
      <c r="M623" s="1093"/>
      <c r="N623" s="962"/>
      <c r="O623" s="963"/>
      <c r="P623" s="964"/>
      <c r="Q623" s="1042"/>
      <c r="R623" s="1043"/>
      <c r="S623" s="1044"/>
      <c r="T623" s="1045"/>
      <c r="U623" s="187"/>
    </row>
    <row r="624" spans="2:21" s="1046" customFormat="1" ht="18.600000000000001" customHeight="1">
      <c r="B624" s="1035"/>
      <c r="C624" s="1035"/>
      <c r="F624" s="1075"/>
      <c r="G624" s="801"/>
      <c r="H624" s="801"/>
      <c r="I624" s="1098"/>
      <c r="K624" s="801"/>
      <c r="L624" s="801"/>
      <c r="M624" s="1093"/>
      <c r="N624" s="962"/>
      <c r="O624" s="963"/>
      <c r="P624" s="964"/>
      <c r="Q624" s="1042"/>
      <c r="R624" s="1043"/>
      <c r="S624" s="1044"/>
      <c r="T624" s="1045"/>
      <c r="U624" s="187"/>
    </row>
    <row r="625" spans="1:21" s="1046" customFormat="1" ht="18.600000000000001" customHeight="1">
      <c r="B625" s="1035"/>
      <c r="C625" s="1035"/>
      <c r="E625" s="1098"/>
      <c r="F625" s="1075"/>
      <c r="G625" s="801"/>
      <c r="H625" s="801"/>
      <c r="I625" s="1127"/>
      <c r="K625" s="801"/>
      <c r="L625" s="801"/>
      <c r="M625" s="1098"/>
      <c r="N625" s="962"/>
      <c r="O625" s="963"/>
      <c r="P625" s="964"/>
      <c r="Q625" s="1042"/>
      <c r="R625" s="1043"/>
      <c r="S625" s="1044"/>
      <c r="T625" s="1045"/>
      <c r="U625" s="187"/>
    </row>
    <row r="626" spans="1:21" s="1046" customFormat="1" ht="18.600000000000001" customHeight="1">
      <c r="B626" s="1035"/>
      <c r="C626" s="1035"/>
      <c r="F626" s="1075"/>
      <c r="G626" s="801"/>
      <c r="H626" s="801"/>
      <c r="K626" s="801"/>
      <c r="L626" s="801"/>
      <c r="M626" s="1127"/>
      <c r="N626" s="962"/>
      <c r="O626" s="963"/>
      <c r="P626" s="964"/>
      <c r="Q626" s="1042"/>
      <c r="R626" s="1043"/>
      <c r="S626" s="1044"/>
      <c r="T626" s="1045"/>
      <c r="U626" s="187"/>
    </row>
    <row r="627" spans="1:21" s="1046" customFormat="1" ht="18.600000000000001" customHeight="1">
      <c r="B627" s="1035"/>
      <c r="C627" s="1035"/>
      <c r="E627" s="1075"/>
      <c r="F627" s="1075"/>
      <c r="G627" s="801"/>
      <c r="H627" s="801"/>
      <c r="I627" s="1098"/>
      <c r="K627" s="801"/>
      <c r="L627" s="801"/>
      <c r="M627" s="1098"/>
      <c r="N627" s="962"/>
      <c r="O627" s="963"/>
      <c r="P627" s="964"/>
      <c r="Q627" s="1042"/>
      <c r="R627" s="1043"/>
      <c r="S627" s="1044"/>
      <c r="T627" s="1045"/>
      <c r="U627" s="187"/>
    </row>
    <row r="628" spans="1:21" s="1046" customFormat="1" ht="18.600000000000001" customHeight="1">
      <c r="B628" s="1035"/>
      <c r="C628" s="1035"/>
      <c r="E628" s="1075"/>
      <c r="F628" s="1075"/>
      <c r="G628" s="801"/>
      <c r="H628" s="801"/>
      <c r="I628" s="1098"/>
      <c r="K628" s="801"/>
      <c r="L628" s="801"/>
      <c r="M628" s="1093"/>
      <c r="N628" s="962"/>
      <c r="O628" s="963"/>
      <c r="P628" s="964"/>
      <c r="Q628" s="1042"/>
      <c r="R628" s="1043"/>
      <c r="S628" s="1044"/>
      <c r="T628" s="1045"/>
      <c r="U628" s="187"/>
    </row>
    <row r="629" spans="1:21" s="1046" customFormat="1" ht="18.600000000000001" customHeight="1">
      <c r="B629" s="1035"/>
      <c r="C629" s="1035"/>
      <c r="E629" s="1075"/>
      <c r="F629" s="1075"/>
      <c r="G629" s="1098"/>
      <c r="H629" s="801"/>
      <c r="I629" s="801"/>
      <c r="J629" s="801"/>
      <c r="K629" s="801"/>
      <c r="L629" s="801"/>
      <c r="M629" s="801"/>
      <c r="N629" s="962"/>
      <c r="O629" s="963"/>
      <c r="P629" s="964"/>
      <c r="Q629" s="1042"/>
      <c r="R629" s="1043"/>
      <c r="S629" s="1044"/>
      <c r="T629" s="1045"/>
      <c r="U629" s="187"/>
    </row>
    <row r="630" spans="1:21" s="1046" customFormat="1" ht="18.600000000000001" customHeight="1">
      <c r="A630" s="801"/>
      <c r="B630" s="1037"/>
      <c r="C630" s="1037"/>
      <c r="D630" s="801"/>
      <c r="E630" s="801"/>
      <c r="F630" s="801"/>
      <c r="G630" s="801"/>
      <c r="H630" s="801"/>
      <c r="I630" s="801"/>
      <c r="J630" s="801"/>
      <c r="K630" s="801"/>
      <c r="L630" s="801"/>
      <c r="M630" s="801"/>
      <c r="N630" s="962"/>
      <c r="O630" s="963"/>
      <c r="P630" s="964"/>
      <c r="Q630" s="1042"/>
      <c r="R630" s="1043"/>
      <c r="S630" s="1044"/>
      <c r="T630" s="1045"/>
      <c r="U630" s="187"/>
    </row>
    <row r="631" spans="1:21" s="1046" customFormat="1" ht="18.600000000000001" customHeight="1">
      <c r="B631" s="1129"/>
      <c r="C631" s="1035"/>
      <c r="E631" s="1075"/>
      <c r="F631" s="1131"/>
      <c r="G631" s="1132"/>
      <c r="H631" s="1132"/>
      <c r="I631" s="1098"/>
      <c r="K631" s="801"/>
      <c r="L631" s="801"/>
      <c r="M631" s="1098"/>
      <c r="N631" s="962"/>
      <c r="O631" s="963"/>
      <c r="P631" s="964"/>
      <c r="Q631" s="1042"/>
      <c r="R631" s="1043"/>
      <c r="S631" s="1044"/>
      <c r="T631" s="1045"/>
      <c r="U631" s="187"/>
    </row>
    <row r="632" spans="1:21" s="1046" customFormat="1" ht="18.600000000000001" customHeight="1">
      <c r="B632" s="1129"/>
      <c r="C632" s="1035"/>
      <c r="E632" s="1075"/>
      <c r="F632" s="1075"/>
      <c r="G632" s="1098"/>
      <c r="I632" s="801"/>
      <c r="J632" s="801"/>
      <c r="K632" s="801"/>
      <c r="L632" s="801"/>
      <c r="M632" s="1127"/>
      <c r="N632" s="962"/>
      <c r="O632" s="963"/>
      <c r="P632" s="964"/>
      <c r="Q632" s="1042"/>
      <c r="R632" s="1043"/>
      <c r="S632" s="1044"/>
      <c r="T632" s="1045"/>
      <c r="U632" s="187"/>
    </row>
    <row r="633" spans="1:21" s="1046" customFormat="1" ht="18.600000000000001" customHeight="1">
      <c r="B633" s="1035"/>
      <c r="C633" s="1035"/>
      <c r="E633" s="1105"/>
      <c r="F633" s="1075"/>
      <c r="G633" s="801"/>
      <c r="H633" s="801"/>
      <c r="I633" s="801"/>
      <c r="J633" s="801"/>
      <c r="K633" s="1098"/>
      <c r="M633" s="1098"/>
      <c r="N633" s="962"/>
      <c r="O633" s="963"/>
      <c r="P633" s="964"/>
      <c r="Q633" s="1042"/>
      <c r="R633" s="1043"/>
      <c r="S633" s="1044"/>
      <c r="T633" s="1045"/>
      <c r="U633" s="187"/>
    </row>
    <row r="634" spans="1:21" s="1046" customFormat="1" ht="18.600000000000001" customHeight="1">
      <c r="B634" s="1035"/>
      <c r="C634" s="1035"/>
      <c r="F634" s="1075"/>
      <c r="G634" s="801"/>
      <c r="H634" s="801"/>
      <c r="I634" s="1098"/>
      <c r="K634" s="801"/>
      <c r="L634" s="801"/>
      <c r="M634" s="1127"/>
      <c r="N634" s="962"/>
      <c r="O634" s="963"/>
      <c r="P634" s="964"/>
      <c r="Q634" s="1042"/>
      <c r="R634" s="1043"/>
      <c r="S634" s="1044"/>
      <c r="T634" s="1045"/>
      <c r="U634" s="187"/>
    </row>
    <row r="635" spans="1:21" s="1046" customFormat="1" ht="18.600000000000001" customHeight="1">
      <c r="B635" s="1035"/>
      <c r="C635" s="1035"/>
      <c r="E635" s="1075"/>
      <c r="F635" s="1075"/>
      <c r="G635" s="801"/>
      <c r="H635" s="801"/>
      <c r="I635" s="1098"/>
      <c r="K635" s="801"/>
      <c r="L635" s="801"/>
      <c r="M635" s="1098"/>
      <c r="N635" s="962"/>
      <c r="O635" s="963"/>
      <c r="P635" s="964"/>
      <c r="Q635" s="1042"/>
      <c r="R635" s="1043"/>
      <c r="S635" s="1044"/>
      <c r="T635" s="1045"/>
      <c r="U635" s="187"/>
    </row>
    <row r="636" spans="1:21" s="1046" customFormat="1" ht="18.600000000000001" customHeight="1">
      <c r="B636" s="1035"/>
      <c r="C636" s="1035"/>
      <c r="E636" s="1075"/>
      <c r="F636" s="1075"/>
      <c r="G636" s="801"/>
      <c r="H636" s="801"/>
      <c r="I636" s="1098"/>
      <c r="K636" s="801"/>
      <c r="L636" s="801"/>
      <c r="M636" s="1098"/>
      <c r="N636" s="962"/>
      <c r="O636" s="963"/>
      <c r="P636" s="964"/>
      <c r="Q636" s="1042"/>
      <c r="R636" s="1043"/>
      <c r="S636" s="1044"/>
      <c r="T636" s="1045"/>
      <c r="U636" s="187"/>
    </row>
    <row r="637" spans="1:21" s="1046" customFormat="1" ht="18.600000000000001" customHeight="1">
      <c r="B637" s="1035"/>
      <c r="C637" s="1035"/>
      <c r="E637" s="1075"/>
      <c r="F637" s="1075"/>
      <c r="G637" s="801"/>
      <c r="H637" s="801"/>
      <c r="I637" s="1098"/>
      <c r="K637" s="801"/>
      <c r="L637" s="801"/>
      <c r="M637" s="1098"/>
      <c r="N637" s="962"/>
      <c r="O637" s="963"/>
      <c r="P637" s="964"/>
      <c r="Q637" s="1042"/>
      <c r="R637" s="1043"/>
      <c r="S637" s="1044"/>
      <c r="T637" s="1045"/>
      <c r="U637" s="187"/>
    </row>
    <row r="638" spans="1:21" s="1046" customFormat="1" ht="18.600000000000001" customHeight="1">
      <c r="B638" s="1035"/>
      <c r="C638" s="1035"/>
      <c r="E638" s="1098"/>
      <c r="F638" s="1075"/>
      <c r="G638" s="801"/>
      <c r="H638" s="801"/>
      <c r="I638" s="1127"/>
      <c r="K638" s="801"/>
      <c r="L638" s="801"/>
      <c r="M638" s="1098"/>
      <c r="N638" s="962"/>
      <c r="O638" s="963"/>
      <c r="P638" s="964"/>
      <c r="Q638" s="1042"/>
      <c r="R638" s="1043"/>
      <c r="S638" s="1044"/>
      <c r="T638" s="1045"/>
      <c r="U638" s="187"/>
    </row>
    <row r="639" spans="1:21" s="1046" customFormat="1" ht="18.600000000000001" customHeight="1">
      <c r="B639" s="1035"/>
      <c r="C639" s="1035"/>
      <c r="E639" s="1075"/>
      <c r="F639" s="1075"/>
      <c r="G639" s="801"/>
      <c r="H639" s="801"/>
      <c r="I639" s="1098"/>
      <c r="K639" s="801"/>
      <c r="L639" s="801"/>
      <c r="M639" s="1098"/>
      <c r="N639" s="962"/>
      <c r="O639" s="963"/>
      <c r="P639" s="964"/>
      <c r="Q639" s="1042"/>
      <c r="R639" s="1043"/>
      <c r="S639" s="1044"/>
      <c r="T639" s="1045"/>
      <c r="U639" s="187"/>
    </row>
    <row r="640" spans="1:21" s="1046" customFormat="1" ht="18.600000000000001" customHeight="1">
      <c r="B640" s="1035"/>
      <c r="C640" s="1035"/>
      <c r="E640" s="1105"/>
      <c r="F640" s="1075"/>
      <c r="G640" s="801"/>
      <c r="H640" s="801"/>
      <c r="I640" s="1098"/>
      <c r="K640" s="801"/>
      <c r="L640" s="801"/>
      <c r="M640" s="1098"/>
      <c r="N640" s="962"/>
      <c r="O640" s="963"/>
      <c r="P640" s="964"/>
      <c r="Q640" s="1042"/>
      <c r="R640" s="1043"/>
      <c r="S640" s="1044"/>
      <c r="T640" s="1045"/>
      <c r="U640" s="187"/>
    </row>
    <row r="641" spans="2:21" s="1046" customFormat="1" ht="18.600000000000001" customHeight="1">
      <c r="B641" s="1035"/>
      <c r="C641" s="1035"/>
      <c r="E641" s="1075"/>
      <c r="F641" s="1075"/>
      <c r="G641" s="1132"/>
      <c r="H641" s="1132"/>
      <c r="I641" s="1098"/>
      <c r="K641" s="801"/>
      <c r="L641" s="801"/>
      <c r="M641" s="1098"/>
      <c r="N641" s="962"/>
      <c r="O641" s="963"/>
      <c r="P641" s="964"/>
      <c r="Q641" s="1042"/>
      <c r="R641" s="1043"/>
      <c r="S641" s="1044"/>
      <c r="T641" s="1045"/>
      <c r="U641" s="187"/>
    </row>
    <row r="642" spans="2:21" s="1046" customFormat="1" ht="18.600000000000001" customHeight="1">
      <c r="B642" s="1035"/>
      <c r="C642" s="1035"/>
      <c r="E642" s="1075"/>
      <c r="F642" s="1105"/>
      <c r="G642" s="1098"/>
      <c r="H642" s="801"/>
      <c r="I642" s="801"/>
      <c r="J642" s="801"/>
      <c r="K642" s="801"/>
      <c r="L642" s="801"/>
      <c r="M642" s="801"/>
      <c r="N642" s="962"/>
      <c r="O642" s="963"/>
      <c r="P642" s="964"/>
      <c r="Q642" s="1042"/>
      <c r="R642" s="1043"/>
      <c r="S642" s="1044"/>
      <c r="T642" s="1045"/>
      <c r="U642" s="187"/>
    </row>
    <row r="643" spans="2:21" s="1046" customFormat="1" ht="18.600000000000001" customHeight="1">
      <c r="B643" s="1035"/>
      <c r="C643" s="1035"/>
      <c r="E643" s="1075"/>
      <c r="F643" s="1075"/>
      <c r="G643" s="1098"/>
      <c r="I643" s="801"/>
      <c r="J643" s="801"/>
      <c r="K643" s="801"/>
      <c r="L643" s="801"/>
      <c r="M643" s="1098"/>
      <c r="N643" s="962"/>
      <c r="O643" s="963"/>
      <c r="P643" s="964"/>
      <c r="Q643" s="1042"/>
      <c r="R643" s="1043"/>
      <c r="S643" s="1044"/>
      <c r="T643" s="1045"/>
      <c r="U643" s="187"/>
    </row>
    <row r="644" spans="2:21" s="1046" customFormat="1" ht="18.600000000000001" customHeight="1">
      <c r="B644" s="1035"/>
      <c r="C644" s="1035"/>
      <c r="E644" s="1075"/>
      <c r="F644" s="1075"/>
      <c r="G644" s="801"/>
      <c r="H644" s="801"/>
      <c r="I644" s="801"/>
      <c r="J644" s="801"/>
      <c r="K644" s="1098"/>
      <c r="M644" s="1098"/>
      <c r="N644" s="962"/>
      <c r="O644" s="963"/>
      <c r="P644" s="964"/>
      <c r="Q644" s="1042"/>
      <c r="R644" s="1043"/>
      <c r="S644" s="1044"/>
      <c r="T644" s="1045"/>
      <c r="U644" s="187"/>
    </row>
    <row r="645" spans="2:21" s="1046" customFormat="1" ht="18.600000000000001" customHeight="1">
      <c r="B645" s="1035"/>
      <c r="C645" s="1035"/>
      <c r="E645" s="1075"/>
      <c r="F645" s="1105"/>
      <c r="G645" s="801"/>
      <c r="H645" s="801"/>
      <c r="I645" s="1098"/>
      <c r="K645" s="801"/>
      <c r="L645" s="801"/>
      <c r="M645" s="1098"/>
      <c r="N645" s="962"/>
      <c r="O645" s="963"/>
      <c r="P645" s="964"/>
      <c r="Q645" s="1042"/>
      <c r="R645" s="1043"/>
      <c r="S645" s="1044"/>
      <c r="T645" s="1045"/>
      <c r="U645" s="187"/>
    </row>
    <row r="646" spans="2:21" s="1046" customFormat="1" ht="18.600000000000001" customHeight="1">
      <c r="B646" s="1035"/>
      <c r="C646" s="1035"/>
      <c r="E646" s="1075"/>
      <c r="F646" s="1075"/>
      <c r="G646" s="1098"/>
      <c r="H646" s="801"/>
      <c r="I646" s="1098"/>
      <c r="K646" s="801"/>
      <c r="L646" s="801"/>
      <c r="M646" s="1098"/>
      <c r="N646" s="962"/>
      <c r="O646" s="963"/>
      <c r="P646" s="964"/>
      <c r="Q646" s="1042"/>
      <c r="R646" s="1043"/>
      <c r="S646" s="1044"/>
      <c r="T646" s="1045"/>
      <c r="U646" s="187"/>
    </row>
    <row r="647" spans="2:21" s="1046" customFormat="1" ht="18.600000000000001" customHeight="1">
      <c r="B647" s="1035"/>
      <c r="C647" s="1035"/>
      <c r="E647" s="1075"/>
      <c r="F647" s="1075"/>
      <c r="G647" s="1098"/>
      <c r="H647" s="801"/>
      <c r="I647" s="801"/>
      <c r="J647" s="801"/>
      <c r="K647" s="801"/>
      <c r="L647" s="801"/>
      <c r="M647" s="801"/>
      <c r="N647" s="962"/>
      <c r="O647" s="963"/>
      <c r="P647" s="964"/>
      <c r="Q647" s="1042"/>
      <c r="R647" s="1043"/>
      <c r="S647" s="1044"/>
      <c r="T647" s="1045"/>
      <c r="U647" s="187"/>
    </row>
    <row r="648" spans="2:21" s="1046" customFormat="1" ht="18.600000000000001" customHeight="1">
      <c r="B648" s="1035"/>
      <c r="C648" s="1035"/>
      <c r="E648" s="1075"/>
      <c r="F648" s="1075"/>
      <c r="G648" s="1098"/>
      <c r="I648" s="801"/>
      <c r="K648" s="801"/>
      <c r="M648" s="1093"/>
      <c r="N648" s="962"/>
      <c r="O648" s="963"/>
      <c r="P648" s="964"/>
      <c r="Q648" s="1042"/>
      <c r="R648" s="1043"/>
      <c r="S648" s="1044"/>
      <c r="T648" s="1045"/>
      <c r="U648" s="187"/>
    </row>
    <row r="649" spans="2:21" s="1046" customFormat="1" ht="18.600000000000001" customHeight="1">
      <c r="B649" s="1035"/>
      <c r="C649" s="1035"/>
      <c r="E649" s="1075"/>
      <c r="F649" s="1075"/>
      <c r="G649" s="1098"/>
      <c r="H649" s="801"/>
      <c r="I649" s="801"/>
      <c r="J649" s="801"/>
      <c r="K649" s="801"/>
      <c r="L649" s="801"/>
      <c r="M649" s="801"/>
      <c r="N649" s="962"/>
      <c r="O649" s="963"/>
      <c r="P649" s="964"/>
      <c r="Q649" s="1042"/>
      <c r="R649" s="1043"/>
      <c r="S649" s="1044"/>
      <c r="T649" s="1045"/>
      <c r="U649" s="187"/>
    </row>
    <row r="650" spans="2:21" s="1046" customFormat="1" ht="18.600000000000001" customHeight="1">
      <c r="B650" s="1035"/>
      <c r="C650" s="1035"/>
      <c r="E650" s="1075"/>
      <c r="F650" s="1075"/>
      <c r="G650" s="1098"/>
      <c r="H650" s="1130"/>
      <c r="I650" s="801"/>
      <c r="J650" s="1130"/>
      <c r="K650" s="801"/>
      <c r="L650" s="1130"/>
      <c r="M650" s="1130"/>
      <c r="N650" s="962"/>
      <c r="O650" s="963"/>
      <c r="P650" s="964"/>
      <c r="Q650" s="1042"/>
      <c r="R650" s="1043"/>
      <c r="S650" s="1044"/>
      <c r="T650" s="1045"/>
      <c r="U650" s="187"/>
    </row>
    <row r="651" spans="2:21" s="1046" customFormat="1" ht="18.600000000000001" customHeight="1">
      <c r="B651" s="1035"/>
      <c r="C651" s="1035"/>
      <c r="E651" s="1075"/>
      <c r="F651" s="1075"/>
      <c r="G651" s="1098"/>
      <c r="H651" s="801"/>
      <c r="I651" s="801"/>
      <c r="J651" s="801"/>
      <c r="K651" s="801"/>
      <c r="L651" s="801"/>
      <c r="M651" s="801"/>
      <c r="N651" s="962"/>
      <c r="O651" s="963"/>
      <c r="P651" s="964"/>
      <c r="Q651" s="1042"/>
      <c r="R651" s="1043"/>
      <c r="S651" s="1044"/>
      <c r="T651" s="1045"/>
      <c r="U651" s="187"/>
    </row>
    <row r="652" spans="2:21" s="1046" customFormat="1" ht="18.600000000000001" customHeight="1">
      <c r="B652" s="1035"/>
      <c r="C652" s="1035"/>
      <c r="E652" s="1075"/>
      <c r="F652" s="1075"/>
      <c r="G652" s="1098"/>
      <c r="H652" s="801"/>
      <c r="I652" s="801"/>
      <c r="J652" s="801"/>
      <c r="K652" s="801"/>
      <c r="L652" s="801"/>
      <c r="M652" s="801"/>
      <c r="N652" s="962"/>
      <c r="O652" s="963"/>
      <c r="P652" s="964"/>
      <c r="Q652" s="1042"/>
      <c r="R652" s="1043"/>
      <c r="S652" s="1044"/>
      <c r="T652" s="1045"/>
      <c r="U652" s="187"/>
    </row>
    <row r="653" spans="2:21" s="1046" customFormat="1" ht="18.600000000000001" customHeight="1">
      <c r="B653" s="1035"/>
      <c r="C653" s="1035"/>
      <c r="E653" s="1075"/>
      <c r="F653" s="1075"/>
      <c r="G653" s="1098"/>
      <c r="H653" s="801"/>
      <c r="I653" s="801"/>
      <c r="J653" s="801"/>
      <c r="K653" s="801"/>
      <c r="L653" s="801"/>
      <c r="M653" s="801"/>
      <c r="N653" s="962"/>
      <c r="O653" s="963"/>
      <c r="P653" s="964"/>
      <c r="Q653" s="1042"/>
      <c r="R653" s="1043"/>
      <c r="S653" s="1044"/>
      <c r="T653" s="1045"/>
      <c r="U653" s="187"/>
    </row>
    <row r="654" spans="2:21" s="1046" customFormat="1" ht="18.600000000000001" customHeight="1">
      <c r="B654" s="1035"/>
      <c r="C654" s="1035"/>
      <c r="E654" s="1075"/>
      <c r="F654" s="1075"/>
      <c r="G654" s="1098"/>
      <c r="I654" s="801"/>
      <c r="K654" s="801"/>
      <c r="M654" s="1093"/>
      <c r="N654" s="962"/>
      <c r="O654" s="963"/>
      <c r="P654" s="964"/>
      <c r="Q654" s="1042"/>
      <c r="R654" s="1043"/>
      <c r="S654" s="1044"/>
      <c r="T654" s="1045"/>
      <c r="U654" s="187"/>
    </row>
    <row r="655" spans="2:21" s="1046" customFormat="1" ht="18.600000000000001" customHeight="1">
      <c r="B655" s="1035"/>
      <c r="C655" s="1035"/>
      <c r="E655" s="1075"/>
      <c r="F655" s="1075"/>
      <c r="G655" s="1098"/>
      <c r="H655" s="801"/>
      <c r="I655" s="801"/>
      <c r="J655" s="801"/>
      <c r="K655" s="801"/>
      <c r="L655" s="801"/>
      <c r="M655" s="801"/>
      <c r="N655" s="962"/>
      <c r="O655" s="963"/>
      <c r="P655" s="964"/>
      <c r="Q655" s="1042"/>
      <c r="R655" s="1043"/>
      <c r="S655" s="1044"/>
      <c r="T655" s="1045"/>
      <c r="U655" s="187"/>
    </row>
    <row r="656" spans="2:21" s="1046" customFormat="1" ht="18.600000000000001" customHeight="1">
      <c r="B656" s="1035"/>
      <c r="C656" s="1035"/>
      <c r="E656" s="1075"/>
      <c r="F656" s="1075"/>
      <c r="G656" s="1098"/>
      <c r="I656" s="801"/>
      <c r="K656" s="801"/>
      <c r="M656" s="1093"/>
      <c r="N656" s="962"/>
      <c r="O656" s="963"/>
      <c r="P656" s="964"/>
      <c r="Q656" s="1042"/>
      <c r="R656" s="1043"/>
      <c r="S656" s="1044"/>
      <c r="T656" s="1045"/>
      <c r="U656" s="187"/>
    </row>
    <row r="657" spans="1:21" s="1046" customFormat="1" ht="18.600000000000001" customHeight="1">
      <c r="B657" s="1035"/>
      <c r="C657" s="1035"/>
      <c r="E657" s="1075"/>
      <c r="F657" s="1075"/>
      <c r="G657" s="1098"/>
      <c r="H657" s="801"/>
      <c r="I657" s="801"/>
      <c r="J657" s="801"/>
      <c r="K657" s="801"/>
      <c r="L657" s="801"/>
      <c r="M657" s="801"/>
      <c r="N657" s="962"/>
      <c r="O657" s="963"/>
      <c r="P657" s="964"/>
      <c r="Q657" s="1042"/>
      <c r="R657" s="1043"/>
      <c r="S657" s="1044"/>
      <c r="T657" s="1045"/>
      <c r="U657" s="187"/>
    </row>
    <row r="658" spans="1:21" s="1046" customFormat="1" ht="18.600000000000001" customHeight="1">
      <c r="B658" s="1035"/>
      <c r="C658" s="1035"/>
      <c r="E658" s="1075"/>
      <c r="F658" s="1075"/>
      <c r="G658" s="1098"/>
      <c r="I658" s="1133"/>
      <c r="K658" s="801"/>
      <c r="M658" s="1093"/>
      <c r="N658" s="962"/>
      <c r="O658" s="963"/>
      <c r="P658" s="964"/>
      <c r="Q658" s="1042"/>
      <c r="R658" s="1043"/>
      <c r="S658" s="1044"/>
      <c r="T658" s="1045"/>
      <c r="U658" s="187"/>
    </row>
    <row r="659" spans="1:21" s="1046" customFormat="1" ht="18.600000000000001" customHeight="1">
      <c r="B659" s="1035"/>
      <c r="C659" s="1035"/>
      <c r="E659" s="1075"/>
      <c r="F659" s="1075"/>
      <c r="G659" s="1098"/>
      <c r="H659" s="801"/>
      <c r="I659" s="801"/>
      <c r="J659" s="801"/>
      <c r="K659" s="801"/>
      <c r="L659" s="801"/>
      <c r="M659" s="801"/>
      <c r="N659" s="962"/>
      <c r="O659" s="963"/>
      <c r="P659" s="964"/>
      <c r="Q659" s="1042"/>
      <c r="R659" s="1043"/>
      <c r="S659" s="1044"/>
      <c r="T659" s="1045"/>
      <c r="U659" s="187"/>
    </row>
    <row r="660" spans="1:21" s="1046" customFormat="1" ht="18.600000000000001" customHeight="1">
      <c r="B660" s="1035"/>
      <c r="C660" s="1035"/>
      <c r="E660" s="1075"/>
      <c r="F660" s="1075"/>
      <c r="G660" s="1098"/>
      <c r="I660" s="801"/>
      <c r="K660" s="801"/>
      <c r="M660" s="1093"/>
      <c r="N660" s="962"/>
      <c r="O660" s="963"/>
      <c r="P660" s="964"/>
      <c r="Q660" s="1042"/>
      <c r="R660" s="1043"/>
      <c r="S660" s="1044"/>
      <c r="T660" s="1045"/>
      <c r="U660" s="187"/>
    </row>
    <row r="661" spans="1:21" s="1046" customFormat="1" ht="18.600000000000001" customHeight="1">
      <c r="B661" s="1035"/>
      <c r="C661" s="1035"/>
      <c r="E661" s="1075"/>
      <c r="F661" s="1075"/>
      <c r="G661" s="1098"/>
      <c r="H661" s="801"/>
      <c r="I661" s="801"/>
      <c r="J661" s="801"/>
      <c r="K661" s="801"/>
      <c r="L661" s="801"/>
      <c r="M661" s="801"/>
      <c r="N661" s="962"/>
      <c r="O661" s="963"/>
      <c r="P661" s="964"/>
      <c r="Q661" s="1042"/>
      <c r="R661" s="1043"/>
      <c r="S661" s="1044"/>
      <c r="T661" s="1045"/>
      <c r="U661" s="187"/>
    </row>
    <row r="662" spans="1:21" s="1046" customFormat="1" ht="18.600000000000001" customHeight="1">
      <c r="B662" s="1035"/>
      <c r="C662" s="1035"/>
      <c r="E662" s="1075"/>
      <c r="F662" s="1075"/>
      <c r="G662" s="1098"/>
      <c r="I662" s="801"/>
      <c r="K662" s="801"/>
      <c r="M662" s="1093"/>
      <c r="N662" s="962"/>
      <c r="O662" s="963"/>
      <c r="P662" s="964"/>
      <c r="Q662" s="1042"/>
      <c r="R662" s="1043"/>
      <c r="S662" s="1044"/>
      <c r="T662" s="1045"/>
      <c r="U662" s="187"/>
    </row>
    <row r="663" spans="1:21" s="1046" customFormat="1" ht="18.600000000000001" customHeight="1">
      <c r="B663" s="1035"/>
      <c r="C663" s="1035"/>
      <c r="E663" s="1075"/>
      <c r="F663" s="1075"/>
      <c r="G663" s="1098"/>
      <c r="H663" s="801"/>
      <c r="I663" s="801"/>
      <c r="J663" s="801"/>
      <c r="K663" s="801"/>
      <c r="L663" s="801"/>
      <c r="M663" s="801"/>
      <c r="N663" s="962"/>
      <c r="O663" s="963"/>
      <c r="P663" s="964"/>
      <c r="Q663" s="1042"/>
      <c r="R663" s="1043"/>
      <c r="S663" s="1044"/>
      <c r="T663" s="1045"/>
      <c r="U663" s="187"/>
    </row>
    <row r="664" spans="1:21" s="1046" customFormat="1" ht="18.600000000000001" customHeight="1">
      <c r="A664" s="801"/>
      <c r="B664" s="1037"/>
      <c r="C664" s="1037"/>
      <c r="D664" s="801"/>
      <c r="E664" s="801"/>
      <c r="F664" s="801"/>
      <c r="G664" s="801"/>
      <c r="H664" s="801"/>
      <c r="I664" s="801"/>
      <c r="J664" s="801"/>
      <c r="K664" s="801"/>
      <c r="L664" s="801"/>
      <c r="M664" s="801"/>
      <c r="N664" s="962"/>
      <c r="O664" s="963"/>
      <c r="P664" s="964"/>
      <c r="Q664" s="1042"/>
      <c r="R664" s="1043"/>
      <c r="S664" s="1044"/>
      <c r="T664" s="1045"/>
      <c r="U664" s="187"/>
    </row>
    <row r="665" spans="1:21" s="1046" customFormat="1" ht="18.600000000000001" customHeight="1">
      <c r="B665" s="1035"/>
      <c r="C665" s="1035"/>
      <c r="E665" s="1075"/>
      <c r="F665" s="1075"/>
      <c r="G665" s="1098"/>
      <c r="I665" s="801"/>
      <c r="K665" s="801"/>
      <c r="M665" s="1093"/>
      <c r="N665" s="962"/>
      <c r="O665" s="963"/>
      <c r="P665" s="964"/>
      <c r="Q665" s="1042"/>
      <c r="R665" s="1043"/>
      <c r="S665" s="1044"/>
      <c r="T665" s="1045"/>
      <c r="U665" s="187"/>
    </row>
    <row r="666" spans="1:21" s="1046" customFormat="1" ht="18.600000000000001" customHeight="1">
      <c r="B666" s="1035"/>
      <c r="C666" s="1035"/>
      <c r="E666" s="1075"/>
      <c r="F666" s="1075"/>
      <c r="G666" s="1098"/>
      <c r="H666" s="801"/>
      <c r="I666" s="801"/>
      <c r="J666" s="801"/>
      <c r="K666" s="801"/>
      <c r="L666" s="801"/>
      <c r="M666" s="801"/>
      <c r="N666" s="962"/>
      <c r="O666" s="963"/>
      <c r="P666" s="964"/>
      <c r="Q666" s="1042"/>
      <c r="R666" s="1043"/>
      <c r="S666" s="1044"/>
      <c r="T666" s="1045"/>
      <c r="U666" s="187"/>
    </row>
    <row r="667" spans="1:21" s="1046" customFormat="1" ht="18.600000000000001" customHeight="1">
      <c r="B667" s="1035"/>
      <c r="C667" s="1035"/>
      <c r="E667" s="1075"/>
      <c r="F667" s="1075"/>
      <c r="G667" s="1098"/>
      <c r="I667" s="801"/>
      <c r="K667" s="801"/>
      <c r="M667" s="1093"/>
      <c r="N667" s="962"/>
      <c r="O667" s="963"/>
      <c r="P667" s="964"/>
      <c r="Q667" s="1042"/>
      <c r="R667" s="1043"/>
      <c r="S667" s="1044"/>
      <c r="T667" s="1045"/>
      <c r="U667" s="187"/>
    </row>
    <row r="668" spans="1:21" s="1046" customFormat="1" ht="18.600000000000001" customHeight="1">
      <c r="B668" s="1035"/>
      <c r="C668" s="1035"/>
      <c r="E668" s="1075"/>
      <c r="F668" s="1075"/>
      <c r="G668" s="1098"/>
      <c r="H668" s="801"/>
      <c r="I668" s="801"/>
      <c r="J668" s="801"/>
      <c r="K668" s="801"/>
      <c r="L668" s="801"/>
      <c r="M668" s="801"/>
      <c r="N668" s="962"/>
      <c r="O668" s="963"/>
      <c r="P668" s="964"/>
      <c r="Q668" s="1042"/>
      <c r="R668" s="1043"/>
      <c r="S668" s="1044"/>
      <c r="T668" s="1045"/>
      <c r="U668" s="187"/>
    </row>
    <row r="669" spans="1:21" s="1046" customFormat="1" ht="18.600000000000001" customHeight="1">
      <c r="B669" s="1035"/>
      <c r="C669" s="1035"/>
      <c r="E669" s="1075"/>
      <c r="F669" s="1075"/>
      <c r="G669" s="1098"/>
      <c r="I669" s="801"/>
      <c r="K669" s="801"/>
      <c r="M669" s="1093"/>
      <c r="N669" s="962"/>
      <c r="O669" s="963"/>
      <c r="P669" s="964"/>
      <c r="Q669" s="1042"/>
      <c r="R669" s="1043"/>
      <c r="S669" s="1044"/>
      <c r="T669" s="1045"/>
      <c r="U669" s="187"/>
    </row>
    <row r="670" spans="1:21" s="1046" customFormat="1" ht="18.600000000000001" customHeight="1">
      <c r="B670" s="1035"/>
      <c r="C670" s="1035"/>
      <c r="E670" s="1075"/>
      <c r="F670" s="1075"/>
      <c r="G670" s="1098"/>
      <c r="H670" s="801"/>
      <c r="I670" s="801"/>
      <c r="J670" s="801"/>
      <c r="K670" s="801"/>
      <c r="L670" s="801"/>
      <c r="M670" s="801"/>
      <c r="N670" s="962"/>
      <c r="O670" s="963"/>
      <c r="P670" s="964"/>
      <c r="Q670" s="1042"/>
      <c r="R670" s="1043"/>
      <c r="S670" s="1044"/>
      <c r="T670" s="1045"/>
      <c r="U670" s="187"/>
    </row>
    <row r="671" spans="1:21" s="1046" customFormat="1" ht="18.600000000000001" customHeight="1">
      <c r="B671" s="1035"/>
      <c r="C671" s="1035"/>
      <c r="E671" s="1075"/>
      <c r="F671" s="1075"/>
      <c r="G671" s="1098"/>
      <c r="I671" s="801"/>
      <c r="K671" s="801"/>
      <c r="M671" s="1093"/>
      <c r="N671" s="962"/>
      <c r="O671" s="963"/>
      <c r="P671" s="964"/>
      <c r="Q671" s="1042"/>
      <c r="R671" s="1043"/>
      <c r="S671" s="1044"/>
      <c r="T671" s="1045"/>
      <c r="U671" s="187"/>
    </row>
    <row r="672" spans="1:21" s="1046" customFormat="1" ht="18.600000000000001" customHeight="1">
      <c r="B672" s="1035"/>
      <c r="C672" s="1035"/>
      <c r="E672" s="1075"/>
      <c r="F672" s="1075"/>
      <c r="G672" s="1098"/>
      <c r="H672" s="801"/>
      <c r="I672" s="801"/>
      <c r="J672" s="801"/>
      <c r="K672" s="801"/>
      <c r="L672" s="801"/>
      <c r="M672" s="801"/>
      <c r="N672" s="962"/>
      <c r="O672" s="963"/>
      <c r="P672" s="964"/>
      <c r="Q672" s="1042"/>
      <c r="R672" s="1043"/>
      <c r="S672" s="1044"/>
      <c r="T672" s="1045"/>
      <c r="U672" s="187"/>
    </row>
    <row r="673" spans="1:21" s="1046" customFormat="1" ht="18.600000000000001" customHeight="1">
      <c r="B673" s="1035"/>
      <c r="C673" s="1035"/>
      <c r="E673" s="1075"/>
      <c r="F673" s="1075"/>
      <c r="G673" s="1098"/>
      <c r="I673" s="801"/>
      <c r="K673" s="801"/>
      <c r="M673" s="1093"/>
      <c r="N673" s="962"/>
      <c r="O673" s="963"/>
      <c r="P673" s="964"/>
      <c r="Q673" s="1042"/>
      <c r="R673" s="1043"/>
      <c r="S673" s="1044"/>
      <c r="T673" s="1045"/>
      <c r="U673" s="187"/>
    </row>
    <row r="674" spans="1:21" s="1046" customFormat="1" ht="18.600000000000001" customHeight="1">
      <c r="B674" s="1035"/>
      <c r="C674" s="1035"/>
      <c r="E674" s="1075"/>
      <c r="F674" s="1075"/>
      <c r="G674" s="1098"/>
      <c r="H674" s="801"/>
      <c r="I674" s="801"/>
      <c r="J674" s="801"/>
      <c r="K674" s="801"/>
      <c r="L674" s="801"/>
      <c r="M674" s="801"/>
      <c r="N674" s="962"/>
      <c r="O674" s="963"/>
      <c r="P674" s="964"/>
      <c r="Q674" s="1042"/>
      <c r="R674" s="1043"/>
      <c r="S674" s="1044"/>
      <c r="T674" s="1045"/>
      <c r="U674" s="187"/>
    </row>
    <row r="675" spans="1:21" s="1046" customFormat="1" ht="18.600000000000001" customHeight="1">
      <c r="B675" s="1035"/>
      <c r="C675" s="1035"/>
      <c r="E675" s="1075"/>
      <c r="F675" s="1075"/>
      <c r="G675" s="1098"/>
      <c r="I675" s="801"/>
      <c r="K675" s="801"/>
      <c r="M675" s="1093"/>
      <c r="N675" s="962"/>
      <c r="O675" s="963"/>
      <c r="P675" s="964"/>
      <c r="Q675" s="1042"/>
      <c r="R675" s="1043"/>
      <c r="S675" s="1044"/>
      <c r="T675" s="1045"/>
      <c r="U675" s="187"/>
    </row>
    <row r="676" spans="1:21" s="1046" customFormat="1" ht="18.600000000000001" customHeight="1">
      <c r="B676" s="1035"/>
      <c r="C676" s="1035"/>
      <c r="E676" s="1075"/>
      <c r="F676" s="1075"/>
      <c r="G676" s="1098"/>
      <c r="H676" s="801"/>
      <c r="I676" s="801"/>
      <c r="J676" s="801"/>
      <c r="K676" s="801"/>
      <c r="L676" s="801"/>
      <c r="M676" s="801"/>
      <c r="N676" s="962"/>
      <c r="O676" s="963"/>
      <c r="P676" s="964"/>
      <c r="Q676" s="1042"/>
      <c r="R676" s="1043"/>
      <c r="S676" s="1044"/>
      <c r="T676" s="1045"/>
      <c r="U676" s="187"/>
    </row>
    <row r="677" spans="1:21" s="1046" customFormat="1" ht="18.600000000000001" customHeight="1">
      <c r="B677" s="1035"/>
      <c r="C677" s="1035"/>
      <c r="E677" s="1075"/>
      <c r="F677" s="1075"/>
      <c r="G677" s="1098"/>
      <c r="H677" s="1093"/>
      <c r="I677" s="1098"/>
      <c r="K677" s="801"/>
      <c r="L677" s="801"/>
      <c r="M677" s="1127"/>
      <c r="N677" s="962"/>
      <c r="O677" s="963"/>
      <c r="P677" s="964"/>
      <c r="Q677" s="1042"/>
      <c r="R677" s="1043"/>
      <c r="S677" s="1044"/>
      <c r="T677" s="1045"/>
      <c r="U677" s="187"/>
    </row>
    <row r="678" spans="1:21" s="1046" customFormat="1" ht="18.600000000000001" customHeight="1">
      <c r="B678" s="1035"/>
      <c r="C678" s="1035"/>
      <c r="E678" s="1075"/>
      <c r="F678" s="1075"/>
      <c r="G678" s="1098"/>
      <c r="H678" s="801"/>
      <c r="I678" s="801"/>
      <c r="J678" s="801"/>
      <c r="K678" s="801"/>
      <c r="L678" s="801"/>
      <c r="M678" s="801"/>
      <c r="N678" s="962"/>
      <c r="O678" s="963"/>
      <c r="P678" s="964"/>
      <c r="Q678" s="1042"/>
      <c r="R678" s="1043"/>
      <c r="S678" s="1044"/>
      <c r="T678" s="1045"/>
      <c r="U678" s="187"/>
    </row>
    <row r="679" spans="1:21" s="1046" customFormat="1" ht="18.600000000000001" customHeight="1">
      <c r="B679" s="1035"/>
      <c r="C679" s="1035"/>
      <c r="E679" s="1075"/>
      <c r="F679" s="1075"/>
      <c r="G679" s="1098"/>
      <c r="I679" s="801"/>
      <c r="K679" s="801"/>
      <c r="M679" s="1093"/>
      <c r="N679" s="962"/>
      <c r="O679" s="963"/>
      <c r="P679" s="964"/>
      <c r="Q679" s="1042"/>
      <c r="R679" s="1043"/>
      <c r="S679" s="1044"/>
      <c r="T679" s="1045"/>
      <c r="U679" s="187"/>
    </row>
    <row r="680" spans="1:21" s="1046" customFormat="1" ht="18.600000000000001" customHeight="1">
      <c r="B680" s="1035"/>
      <c r="C680" s="1035"/>
      <c r="E680" s="1075"/>
      <c r="F680" s="1075"/>
      <c r="G680" s="1098"/>
      <c r="H680" s="801"/>
      <c r="I680" s="801"/>
      <c r="J680" s="801"/>
      <c r="K680" s="801"/>
      <c r="L680" s="801"/>
      <c r="M680" s="801"/>
      <c r="N680" s="962"/>
      <c r="O680" s="963"/>
      <c r="P680" s="964"/>
      <c r="Q680" s="1042"/>
      <c r="R680" s="1043"/>
      <c r="S680" s="1044"/>
      <c r="T680" s="1045"/>
      <c r="U680" s="187"/>
    </row>
    <row r="681" spans="1:21" s="1046" customFormat="1" ht="18.600000000000001" customHeight="1">
      <c r="A681" s="801"/>
      <c r="B681" s="1037"/>
      <c r="C681" s="1037"/>
      <c r="D681" s="801"/>
      <c r="E681" s="801"/>
      <c r="F681" s="801"/>
      <c r="G681" s="801"/>
      <c r="H681" s="801"/>
      <c r="I681" s="801"/>
      <c r="J681" s="801"/>
      <c r="K681" s="801"/>
      <c r="L681" s="801"/>
      <c r="M681" s="801"/>
      <c r="N681" s="962"/>
      <c r="O681" s="963"/>
      <c r="P681" s="964"/>
      <c r="Q681" s="1042"/>
      <c r="R681" s="1043"/>
      <c r="S681" s="1044"/>
      <c r="T681" s="1045"/>
      <c r="U681" s="187"/>
    </row>
    <row r="682" spans="1:21" s="1046" customFormat="1" ht="18.600000000000001" customHeight="1">
      <c r="B682" s="1035"/>
      <c r="C682" s="1035"/>
      <c r="E682" s="1075"/>
      <c r="F682" s="1075"/>
      <c r="G682" s="1098"/>
      <c r="I682" s="801"/>
      <c r="K682" s="801"/>
      <c r="M682" s="1093"/>
      <c r="N682" s="962"/>
      <c r="O682" s="963"/>
      <c r="P682" s="964"/>
      <c r="Q682" s="1042"/>
      <c r="R682" s="1043"/>
      <c r="S682" s="1044"/>
      <c r="T682" s="1045"/>
      <c r="U682" s="187"/>
    </row>
    <row r="683" spans="1:21" s="1046" customFormat="1" ht="18.600000000000001" customHeight="1">
      <c r="B683" s="1035"/>
      <c r="C683" s="1035"/>
      <c r="E683" s="1075"/>
      <c r="F683" s="1075"/>
      <c r="G683" s="1098"/>
      <c r="H683" s="801"/>
      <c r="I683" s="801"/>
      <c r="J683" s="801"/>
      <c r="K683" s="801"/>
      <c r="L683" s="801"/>
      <c r="M683" s="801"/>
      <c r="N683" s="962"/>
      <c r="O683" s="963"/>
      <c r="P683" s="964"/>
      <c r="Q683" s="1042"/>
      <c r="R683" s="1043"/>
      <c r="S683" s="1044"/>
      <c r="T683" s="1045"/>
      <c r="U683" s="187"/>
    </row>
    <row r="684" spans="1:21" s="1046" customFormat="1" ht="18.600000000000001" customHeight="1">
      <c r="B684" s="1035"/>
      <c r="C684" s="1035"/>
      <c r="E684" s="1075"/>
      <c r="F684" s="1075"/>
      <c r="G684" s="1098"/>
      <c r="I684" s="801"/>
      <c r="K684" s="801"/>
      <c r="M684" s="1093"/>
      <c r="N684" s="962"/>
      <c r="O684" s="963"/>
      <c r="P684" s="964"/>
      <c r="Q684" s="1042"/>
      <c r="R684" s="1043"/>
      <c r="S684" s="1044"/>
      <c r="T684" s="1045"/>
      <c r="U684" s="187"/>
    </row>
    <row r="685" spans="1:21" s="1046" customFormat="1" ht="18.600000000000001" customHeight="1">
      <c r="B685" s="1035"/>
      <c r="C685" s="1035"/>
      <c r="E685" s="1075"/>
      <c r="F685" s="1075"/>
      <c r="G685" s="1098"/>
      <c r="H685" s="801"/>
      <c r="I685" s="801"/>
      <c r="J685" s="801"/>
      <c r="K685" s="801"/>
      <c r="L685" s="801"/>
      <c r="M685" s="801"/>
      <c r="N685" s="962"/>
      <c r="O685" s="963"/>
      <c r="P685" s="964"/>
      <c r="Q685" s="1042"/>
      <c r="R685" s="1043"/>
      <c r="S685" s="1044"/>
      <c r="T685" s="1045"/>
      <c r="U685" s="187"/>
    </row>
    <row r="686" spans="1:21" s="1046" customFormat="1" ht="18.600000000000001" customHeight="1">
      <c r="B686" s="1035"/>
      <c r="C686" s="1035"/>
      <c r="E686" s="1075"/>
      <c r="F686" s="1075"/>
      <c r="G686" s="1098"/>
      <c r="I686" s="801"/>
      <c r="K686" s="801"/>
      <c r="M686" s="1093"/>
      <c r="N686" s="962"/>
      <c r="O686" s="963"/>
      <c r="P686" s="964"/>
      <c r="Q686" s="1042"/>
      <c r="R686" s="1043"/>
      <c r="S686" s="1044"/>
      <c r="T686" s="1045"/>
      <c r="U686" s="187"/>
    </row>
    <row r="687" spans="1:21" s="1046" customFormat="1" ht="18.600000000000001" customHeight="1">
      <c r="B687" s="1035"/>
      <c r="C687" s="1035"/>
      <c r="E687" s="1075"/>
      <c r="F687" s="1075"/>
      <c r="G687" s="1098"/>
      <c r="H687" s="801"/>
      <c r="I687" s="801"/>
      <c r="J687" s="801"/>
      <c r="K687" s="801"/>
      <c r="L687" s="801"/>
      <c r="M687" s="801"/>
      <c r="N687" s="962"/>
      <c r="O687" s="963"/>
      <c r="P687" s="964"/>
      <c r="Q687" s="1042"/>
      <c r="R687" s="1043"/>
      <c r="S687" s="1044"/>
      <c r="T687" s="1045"/>
      <c r="U687" s="187"/>
    </row>
    <row r="688" spans="1:21" s="1046" customFormat="1" ht="18.600000000000001" customHeight="1">
      <c r="B688" s="1035"/>
      <c r="C688" s="1035"/>
      <c r="E688" s="1075"/>
      <c r="F688" s="1075"/>
      <c r="G688" s="1098"/>
      <c r="I688" s="801"/>
      <c r="K688" s="801"/>
      <c r="M688" s="1093"/>
      <c r="N688" s="962"/>
      <c r="O688" s="963"/>
      <c r="P688" s="964"/>
      <c r="Q688" s="1042"/>
      <c r="R688" s="1043"/>
      <c r="S688" s="1044"/>
      <c r="T688" s="1045"/>
      <c r="U688" s="187"/>
    </row>
    <row r="689" spans="2:21" s="1046" customFormat="1" ht="18.600000000000001" customHeight="1">
      <c r="B689" s="1035"/>
      <c r="C689" s="1035"/>
      <c r="E689" s="1075"/>
      <c r="F689" s="1075"/>
      <c r="G689" s="1098"/>
      <c r="H689" s="801"/>
      <c r="I689" s="801"/>
      <c r="J689" s="801"/>
      <c r="K689" s="801"/>
      <c r="L689" s="801"/>
      <c r="M689" s="801"/>
      <c r="N689" s="962"/>
      <c r="O689" s="963"/>
      <c r="P689" s="964"/>
      <c r="Q689" s="1042"/>
      <c r="R689" s="1043"/>
      <c r="S689" s="1044"/>
      <c r="T689" s="1045"/>
      <c r="U689" s="187"/>
    </row>
    <row r="690" spans="2:21" s="1046" customFormat="1" ht="18.600000000000001" customHeight="1">
      <c r="B690" s="1035"/>
      <c r="C690" s="1035"/>
      <c r="E690" s="1075"/>
      <c r="F690" s="1075"/>
      <c r="G690" s="1098"/>
      <c r="I690" s="801"/>
      <c r="K690" s="801"/>
      <c r="M690" s="1093"/>
      <c r="N690" s="962"/>
      <c r="O690" s="963"/>
      <c r="P690" s="964"/>
      <c r="Q690" s="1042"/>
      <c r="R690" s="1043"/>
      <c r="S690" s="1044"/>
      <c r="T690" s="1045"/>
      <c r="U690" s="187"/>
    </row>
    <row r="691" spans="2:21" s="1046" customFormat="1" ht="18.600000000000001" customHeight="1">
      <c r="B691" s="1035"/>
      <c r="C691" s="1035"/>
      <c r="E691" s="1075"/>
      <c r="F691" s="1075"/>
      <c r="G691" s="1098"/>
      <c r="H691" s="801"/>
      <c r="I691" s="801"/>
      <c r="J691" s="801"/>
      <c r="K691" s="801"/>
      <c r="L691" s="801"/>
      <c r="M691" s="801"/>
      <c r="N691" s="962"/>
      <c r="O691" s="963"/>
      <c r="P691" s="964"/>
      <c r="Q691" s="1042"/>
      <c r="R691" s="1043"/>
      <c r="S691" s="1044"/>
      <c r="T691" s="1045"/>
      <c r="U691" s="187"/>
    </row>
    <row r="692" spans="2:21" s="1046" customFormat="1" ht="18.600000000000001" customHeight="1">
      <c r="B692" s="1035"/>
      <c r="C692" s="1035"/>
      <c r="E692" s="1075"/>
      <c r="F692" s="1075"/>
      <c r="G692" s="1098"/>
      <c r="I692" s="801"/>
      <c r="K692" s="801"/>
      <c r="M692" s="1093"/>
      <c r="N692" s="962"/>
      <c r="O692" s="963"/>
      <c r="P692" s="964"/>
      <c r="Q692" s="1042"/>
      <c r="R692" s="1043"/>
      <c r="S692" s="1044"/>
      <c r="T692" s="1045"/>
      <c r="U692" s="187"/>
    </row>
    <row r="693" spans="2:21" s="1046" customFormat="1" ht="18.600000000000001" customHeight="1">
      <c r="B693" s="1035"/>
      <c r="C693" s="1035"/>
      <c r="E693" s="1075"/>
      <c r="F693" s="1075"/>
      <c r="G693" s="1098"/>
      <c r="H693" s="801"/>
      <c r="I693" s="801"/>
      <c r="J693" s="801"/>
      <c r="K693" s="801"/>
      <c r="L693" s="801"/>
      <c r="M693" s="801"/>
      <c r="N693" s="962"/>
      <c r="O693" s="963"/>
      <c r="P693" s="964"/>
      <c r="Q693" s="1042"/>
      <c r="R693" s="1043"/>
      <c r="S693" s="1044"/>
      <c r="T693" s="1045"/>
      <c r="U693" s="187"/>
    </row>
    <row r="694" spans="2:21" s="1046" customFormat="1" ht="18.600000000000001" customHeight="1">
      <c r="B694" s="1035"/>
      <c r="C694" s="1035"/>
      <c r="E694" s="1075"/>
      <c r="F694" s="1075"/>
      <c r="G694" s="1098"/>
      <c r="I694" s="801"/>
      <c r="K694" s="801"/>
      <c r="M694" s="1093"/>
      <c r="N694" s="962"/>
      <c r="O694" s="963"/>
      <c r="P694" s="964"/>
      <c r="Q694" s="1042"/>
      <c r="R694" s="1043"/>
      <c r="S694" s="1044"/>
      <c r="T694" s="1045"/>
      <c r="U694" s="187"/>
    </row>
    <row r="695" spans="2:21" s="1046" customFormat="1" ht="18.600000000000001" customHeight="1">
      <c r="B695" s="1035"/>
      <c r="C695" s="1035"/>
      <c r="E695" s="1075"/>
      <c r="F695" s="1075"/>
      <c r="G695" s="1098"/>
      <c r="H695" s="801"/>
      <c r="I695" s="801"/>
      <c r="J695" s="801"/>
      <c r="K695" s="801"/>
      <c r="L695" s="801"/>
      <c r="M695" s="801"/>
      <c r="N695" s="962"/>
      <c r="O695" s="963"/>
      <c r="P695" s="964"/>
      <c r="Q695" s="1042"/>
      <c r="R695" s="1043"/>
      <c r="S695" s="1044"/>
      <c r="T695" s="1045"/>
      <c r="U695" s="187"/>
    </row>
    <row r="696" spans="2:21" s="1046" customFormat="1" ht="18.600000000000001" customHeight="1">
      <c r="B696" s="1035"/>
      <c r="C696" s="1035"/>
      <c r="E696" s="1075"/>
      <c r="F696" s="1075"/>
      <c r="G696" s="1098"/>
      <c r="I696" s="801"/>
      <c r="K696" s="801"/>
      <c r="M696" s="1093"/>
      <c r="N696" s="962"/>
      <c r="O696" s="963"/>
      <c r="P696" s="964"/>
      <c r="Q696" s="1042"/>
      <c r="R696" s="1043"/>
      <c r="S696" s="1044"/>
      <c r="T696" s="1045"/>
      <c r="U696" s="187"/>
    </row>
    <row r="697" spans="2:21" s="1046" customFormat="1" ht="18.600000000000001" customHeight="1">
      <c r="B697" s="1035"/>
      <c r="C697" s="1035"/>
      <c r="E697" s="1075"/>
      <c r="F697" s="1075"/>
      <c r="G697" s="1098"/>
      <c r="H697" s="801"/>
      <c r="I697" s="801"/>
      <c r="J697" s="801"/>
      <c r="K697" s="801"/>
      <c r="L697" s="801"/>
      <c r="M697" s="801"/>
      <c r="N697" s="962"/>
      <c r="O697" s="963"/>
      <c r="P697" s="964"/>
      <c r="Q697" s="1042"/>
      <c r="R697" s="1043"/>
      <c r="S697" s="1044"/>
      <c r="T697" s="1045"/>
      <c r="U697" s="187"/>
    </row>
    <row r="698" spans="2:21" s="1046" customFormat="1" ht="18.600000000000001" customHeight="1">
      <c r="B698" s="1035"/>
      <c r="C698" s="1035"/>
      <c r="G698" s="1098"/>
      <c r="I698" s="801"/>
      <c r="J698" s="801"/>
      <c r="K698" s="801"/>
      <c r="L698" s="801"/>
      <c r="M698" s="801"/>
      <c r="N698" s="962"/>
      <c r="O698" s="963"/>
      <c r="P698" s="964"/>
      <c r="Q698" s="1042"/>
      <c r="R698" s="1043"/>
      <c r="S698" s="1044"/>
      <c r="T698" s="1045"/>
      <c r="U698" s="187"/>
    </row>
    <row r="699" spans="2:21" s="1046" customFormat="1" ht="18.600000000000001" customHeight="1">
      <c r="B699" s="1035"/>
      <c r="C699" s="1035"/>
      <c r="E699" s="1075"/>
      <c r="F699" s="1075"/>
      <c r="G699" s="1098"/>
      <c r="I699" s="801"/>
      <c r="J699" s="801"/>
      <c r="K699" s="801"/>
      <c r="L699" s="801"/>
      <c r="M699" s="1093"/>
      <c r="N699" s="962"/>
      <c r="O699" s="963"/>
      <c r="P699" s="964"/>
      <c r="Q699" s="1042"/>
      <c r="R699" s="1043"/>
      <c r="S699" s="1044"/>
      <c r="T699" s="1045"/>
      <c r="U699" s="187"/>
    </row>
    <row r="700" spans="2:21" s="1046" customFormat="1" ht="18.600000000000001" customHeight="1">
      <c r="B700" s="1035"/>
      <c r="C700" s="1035"/>
      <c r="E700" s="1075"/>
      <c r="F700" s="1075"/>
      <c r="G700" s="1098"/>
      <c r="H700" s="1093"/>
      <c r="I700" s="1098"/>
      <c r="K700" s="1098"/>
      <c r="M700" s="1098"/>
      <c r="N700" s="962"/>
      <c r="O700" s="963"/>
      <c r="P700" s="964"/>
      <c r="Q700" s="1042"/>
      <c r="R700" s="1043"/>
      <c r="S700" s="1044"/>
      <c r="T700" s="1045"/>
      <c r="U700" s="187"/>
    </row>
    <row r="701" spans="2:21" s="1046" customFormat="1" ht="18.600000000000001" customHeight="1">
      <c r="B701" s="1035"/>
      <c r="C701" s="1035"/>
      <c r="E701" s="1098"/>
      <c r="F701" s="1075"/>
      <c r="G701" s="1098"/>
      <c r="H701" s="1093"/>
      <c r="I701" s="1098"/>
      <c r="K701" s="801"/>
      <c r="L701" s="801"/>
      <c r="M701" s="1093"/>
      <c r="N701" s="962"/>
      <c r="O701" s="963"/>
      <c r="P701" s="964"/>
      <c r="Q701" s="1042"/>
      <c r="R701" s="1043"/>
      <c r="S701" s="1044"/>
      <c r="T701" s="1045"/>
      <c r="U701" s="187"/>
    </row>
    <row r="702" spans="2:21" s="1046" customFormat="1" ht="18.600000000000001" customHeight="1">
      <c r="B702" s="1035"/>
      <c r="C702" s="1035"/>
      <c r="E702" s="1075"/>
      <c r="F702" s="1075"/>
      <c r="G702" s="1098"/>
      <c r="I702" s="1098"/>
      <c r="K702" s="801"/>
      <c r="L702" s="801"/>
      <c r="M702" s="1093"/>
      <c r="N702" s="962"/>
      <c r="O702" s="963"/>
      <c r="P702" s="964"/>
      <c r="Q702" s="1042"/>
      <c r="R702" s="1043"/>
      <c r="S702" s="1044"/>
      <c r="T702" s="1045"/>
      <c r="U702" s="187"/>
    </row>
    <row r="703" spans="2:21" s="1046" customFormat="1" ht="18.600000000000001" customHeight="1">
      <c r="B703" s="1035"/>
      <c r="C703" s="1035"/>
      <c r="E703" s="1075"/>
      <c r="F703" s="1075"/>
      <c r="G703" s="1098"/>
      <c r="H703" s="1093"/>
      <c r="I703" s="1098"/>
      <c r="K703" s="801"/>
      <c r="L703" s="801"/>
      <c r="M703" s="1093"/>
      <c r="N703" s="962"/>
      <c r="O703" s="963"/>
      <c r="P703" s="964"/>
      <c r="Q703" s="1042"/>
      <c r="R703" s="1043"/>
      <c r="S703" s="1044"/>
      <c r="T703" s="1045"/>
      <c r="U703" s="187"/>
    </row>
    <row r="704" spans="2:21" s="1046" customFormat="1" ht="18.600000000000001" customHeight="1">
      <c r="B704" s="1035"/>
      <c r="C704" s="1035"/>
      <c r="E704" s="1075"/>
      <c r="F704" s="1075"/>
      <c r="G704" s="1098"/>
      <c r="H704" s="801"/>
      <c r="I704" s="801"/>
      <c r="J704" s="801"/>
      <c r="K704" s="801"/>
      <c r="L704" s="801"/>
      <c r="M704" s="801"/>
      <c r="N704" s="962"/>
      <c r="O704" s="963"/>
      <c r="P704" s="964"/>
      <c r="Q704" s="1042"/>
      <c r="R704" s="1043"/>
      <c r="S704" s="1044"/>
      <c r="T704" s="1045"/>
      <c r="U704" s="187"/>
    </row>
    <row r="705" spans="1:21" s="1046" customFormat="1" ht="18.600000000000001" customHeight="1">
      <c r="B705" s="1035"/>
      <c r="C705" s="1035"/>
      <c r="G705" s="1098"/>
      <c r="I705" s="801"/>
      <c r="J705" s="801"/>
      <c r="K705" s="801"/>
      <c r="L705" s="801"/>
      <c r="M705" s="801"/>
      <c r="N705" s="962"/>
      <c r="O705" s="963"/>
      <c r="P705" s="964"/>
      <c r="Q705" s="1042"/>
      <c r="R705" s="1043"/>
      <c r="S705" s="1044"/>
      <c r="T705" s="1045"/>
      <c r="U705" s="187"/>
    </row>
    <row r="706" spans="1:21" s="1046" customFormat="1" ht="18.600000000000001" customHeight="1">
      <c r="B706" s="1035"/>
      <c r="C706" s="1035"/>
      <c r="E706" s="1075"/>
      <c r="F706" s="1075"/>
      <c r="G706" s="1098"/>
      <c r="I706" s="801"/>
      <c r="J706" s="801"/>
      <c r="K706" s="801"/>
      <c r="L706" s="801"/>
      <c r="M706" s="1093"/>
      <c r="N706" s="962"/>
      <c r="O706" s="963"/>
      <c r="P706" s="964"/>
      <c r="Q706" s="1042"/>
      <c r="R706" s="1043"/>
      <c r="S706" s="1044"/>
      <c r="T706" s="1045"/>
      <c r="U706" s="187"/>
    </row>
    <row r="707" spans="1:21" s="1046" customFormat="1" ht="18.600000000000001" customHeight="1">
      <c r="B707" s="1035"/>
      <c r="C707" s="1035"/>
      <c r="E707" s="1105"/>
      <c r="F707" s="1075"/>
      <c r="G707" s="1098"/>
      <c r="H707" s="1093"/>
      <c r="I707" s="1098"/>
      <c r="K707" s="1098"/>
      <c r="M707" s="1098"/>
      <c r="N707" s="962"/>
      <c r="O707" s="963"/>
      <c r="P707" s="964"/>
      <c r="Q707" s="1042"/>
      <c r="R707" s="1043"/>
      <c r="S707" s="1044"/>
      <c r="T707" s="1045"/>
      <c r="U707" s="187"/>
    </row>
    <row r="708" spans="1:21" s="1046" customFormat="1" ht="18.600000000000001" customHeight="1">
      <c r="B708" s="1035"/>
      <c r="C708" s="1035"/>
      <c r="E708" s="1098"/>
      <c r="F708" s="1075"/>
      <c r="G708" s="1098"/>
      <c r="H708" s="1093"/>
      <c r="I708" s="1098"/>
      <c r="K708" s="801"/>
      <c r="L708" s="801"/>
      <c r="M708" s="1093"/>
      <c r="N708" s="962"/>
      <c r="O708" s="963"/>
      <c r="P708" s="964"/>
      <c r="Q708" s="1042"/>
      <c r="R708" s="1043"/>
      <c r="S708" s="1044"/>
      <c r="T708" s="1045"/>
      <c r="U708" s="187"/>
    </row>
    <row r="709" spans="1:21" s="1046" customFormat="1" ht="18.600000000000001" customHeight="1">
      <c r="B709" s="1035"/>
      <c r="C709" s="1035"/>
      <c r="E709" s="1105"/>
      <c r="F709" s="1075"/>
      <c r="G709" s="1098"/>
      <c r="H709" s="1093"/>
      <c r="I709" s="1098"/>
      <c r="K709" s="801"/>
      <c r="L709" s="801"/>
      <c r="M709" s="1093"/>
      <c r="N709" s="962"/>
      <c r="O709" s="963"/>
      <c r="P709" s="964"/>
      <c r="Q709" s="1042"/>
      <c r="R709" s="1043"/>
      <c r="S709" s="1044"/>
      <c r="T709" s="1045"/>
      <c r="U709" s="187"/>
    </row>
    <row r="710" spans="1:21" s="1046" customFormat="1" ht="18.600000000000001" customHeight="1">
      <c r="B710" s="1035"/>
      <c r="C710" s="1035"/>
      <c r="E710" s="1075"/>
      <c r="F710" s="1075"/>
      <c r="G710" s="1098"/>
      <c r="H710" s="801"/>
      <c r="I710" s="801"/>
      <c r="J710" s="801"/>
      <c r="K710" s="801"/>
      <c r="L710" s="801"/>
      <c r="M710" s="801"/>
      <c r="N710" s="962"/>
      <c r="O710" s="963"/>
      <c r="P710" s="964"/>
      <c r="Q710" s="1042"/>
      <c r="R710" s="1043"/>
      <c r="S710" s="1044"/>
      <c r="T710" s="1045"/>
      <c r="U710" s="187"/>
    </row>
    <row r="711" spans="1:21" s="1046" customFormat="1" ht="18.600000000000001" customHeight="1">
      <c r="A711" s="801"/>
      <c r="B711" s="1037"/>
      <c r="C711" s="1037"/>
      <c r="D711" s="801"/>
      <c r="E711" s="801"/>
      <c r="F711" s="801"/>
      <c r="G711" s="801"/>
      <c r="H711" s="801"/>
      <c r="I711" s="801"/>
      <c r="J711" s="801"/>
      <c r="K711" s="801"/>
      <c r="L711" s="801"/>
      <c r="M711" s="801"/>
      <c r="N711" s="962"/>
      <c r="O711" s="963"/>
      <c r="P711" s="964"/>
      <c r="Q711" s="1042"/>
      <c r="R711" s="1043"/>
      <c r="S711" s="1044"/>
      <c r="T711" s="1045"/>
      <c r="U711" s="187"/>
    </row>
    <row r="712" spans="1:21" s="1046" customFormat="1" ht="18.600000000000001" customHeight="1">
      <c r="B712" s="1035"/>
      <c r="C712" s="1035"/>
      <c r="G712" s="1098"/>
      <c r="I712" s="801"/>
      <c r="J712" s="801"/>
      <c r="K712" s="801"/>
      <c r="L712" s="801"/>
      <c r="M712" s="801"/>
      <c r="N712" s="962"/>
      <c r="O712" s="963"/>
      <c r="P712" s="964"/>
      <c r="Q712" s="1042"/>
      <c r="R712" s="1043"/>
      <c r="S712" s="1044"/>
      <c r="T712" s="1045"/>
      <c r="U712" s="187"/>
    </row>
    <row r="713" spans="1:21" s="1046" customFormat="1" ht="18.600000000000001" customHeight="1">
      <c r="B713" s="1035"/>
      <c r="C713" s="1035"/>
      <c r="E713" s="1075"/>
      <c r="F713" s="1075"/>
      <c r="G713" s="1098"/>
      <c r="I713" s="801"/>
      <c r="J713" s="801"/>
      <c r="K713" s="801"/>
      <c r="L713" s="801"/>
      <c r="M713" s="1093"/>
      <c r="N713" s="962"/>
      <c r="O713" s="963"/>
      <c r="P713" s="964"/>
      <c r="Q713" s="1042"/>
      <c r="R713" s="1043"/>
      <c r="S713" s="1044"/>
      <c r="T713" s="1045"/>
      <c r="U713" s="187"/>
    </row>
    <row r="714" spans="1:21" s="1046" customFormat="1" ht="18.600000000000001" customHeight="1">
      <c r="B714" s="1035"/>
      <c r="C714" s="1035"/>
      <c r="E714" s="1105"/>
      <c r="F714" s="1075"/>
      <c r="G714" s="1098"/>
      <c r="H714" s="1093"/>
      <c r="I714" s="1098"/>
      <c r="K714" s="1098"/>
      <c r="M714" s="1098"/>
      <c r="N714" s="962"/>
      <c r="O714" s="963"/>
      <c r="P714" s="964"/>
      <c r="Q714" s="1042"/>
      <c r="R714" s="1043"/>
      <c r="S714" s="1044"/>
      <c r="T714" s="1045"/>
      <c r="U714" s="187"/>
    </row>
    <row r="715" spans="1:21" s="1046" customFormat="1" ht="18.600000000000001" customHeight="1">
      <c r="B715" s="1035"/>
      <c r="C715" s="1035"/>
      <c r="E715" s="1098"/>
      <c r="F715" s="1075"/>
      <c r="G715" s="1098"/>
      <c r="H715" s="1093"/>
      <c r="I715" s="1098"/>
      <c r="K715" s="801"/>
      <c r="L715" s="801"/>
      <c r="M715" s="1093"/>
      <c r="N715" s="962"/>
      <c r="O715" s="963"/>
      <c r="P715" s="964"/>
      <c r="Q715" s="1042"/>
      <c r="R715" s="1043"/>
      <c r="S715" s="1044"/>
      <c r="T715" s="1045"/>
      <c r="U715" s="187"/>
    </row>
    <row r="716" spans="1:21" s="1046" customFormat="1" ht="18.600000000000001" customHeight="1">
      <c r="B716" s="1035"/>
      <c r="C716" s="1035"/>
      <c r="E716" s="1105"/>
      <c r="F716" s="1075"/>
      <c r="G716" s="1098"/>
      <c r="H716" s="1093"/>
      <c r="I716" s="1098"/>
      <c r="K716" s="801"/>
      <c r="L716" s="801"/>
      <c r="M716" s="1093"/>
      <c r="N716" s="962"/>
      <c r="O716" s="963"/>
      <c r="P716" s="964"/>
      <c r="Q716" s="1042"/>
      <c r="R716" s="1043"/>
      <c r="S716" s="1044"/>
      <c r="T716" s="1045"/>
      <c r="U716" s="187"/>
    </row>
    <row r="717" spans="1:21" s="1046" customFormat="1" ht="18.600000000000001" customHeight="1">
      <c r="B717" s="1035"/>
      <c r="C717" s="1035"/>
      <c r="E717" s="1075"/>
      <c r="F717" s="1075"/>
      <c r="G717" s="1098"/>
      <c r="H717" s="801"/>
      <c r="I717" s="801"/>
      <c r="J717" s="801"/>
      <c r="K717" s="801"/>
      <c r="L717" s="801"/>
      <c r="M717" s="801"/>
      <c r="N717" s="962"/>
      <c r="O717" s="963"/>
      <c r="P717" s="964"/>
      <c r="Q717" s="1042"/>
      <c r="R717" s="1043"/>
      <c r="S717" s="1044"/>
      <c r="T717" s="1045"/>
      <c r="U717" s="187"/>
    </row>
    <row r="718" spans="1:21" s="1046" customFormat="1" ht="18.600000000000001" customHeight="1">
      <c r="B718" s="1035"/>
      <c r="C718" s="1035"/>
      <c r="G718" s="1098"/>
      <c r="I718" s="801"/>
      <c r="J718" s="801"/>
      <c r="K718" s="801"/>
      <c r="L718" s="801"/>
      <c r="M718" s="801"/>
      <c r="N718" s="962"/>
      <c r="O718" s="963"/>
      <c r="P718" s="964"/>
      <c r="Q718" s="1042"/>
      <c r="R718" s="1043"/>
      <c r="S718" s="1044"/>
      <c r="T718" s="1045"/>
      <c r="U718" s="187"/>
    </row>
    <row r="719" spans="1:21" s="1046" customFormat="1" ht="18.600000000000001" customHeight="1">
      <c r="B719" s="1035"/>
      <c r="C719" s="1035"/>
      <c r="E719" s="1075"/>
      <c r="F719" s="1075"/>
      <c r="G719" s="1098"/>
      <c r="I719" s="801"/>
      <c r="J719" s="801"/>
      <c r="K719" s="801"/>
      <c r="L719" s="801"/>
      <c r="M719" s="1093"/>
      <c r="N719" s="962"/>
      <c r="O719" s="963"/>
      <c r="P719" s="964"/>
      <c r="Q719" s="1042"/>
      <c r="R719" s="1043"/>
      <c r="S719" s="1044"/>
      <c r="T719" s="1045"/>
      <c r="U719" s="187"/>
    </row>
    <row r="720" spans="1:21" s="1046" customFormat="1" ht="18.600000000000001" customHeight="1">
      <c r="B720" s="1035"/>
      <c r="C720" s="1035"/>
      <c r="E720" s="1105"/>
      <c r="F720" s="1075"/>
      <c r="G720" s="1098"/>
      <c r="H720" s="1093"/>
      <c r="I720" s="1098"/>
      <c r="K720" s="1098"/>
      <c r="M720" s="1098"/>
      <c r="N720" s="962"/>
      <c r="O720" s="963"/>
      <c r="P720" s="964"/>
      <c r="Q720" s="1042"/>
      <c r="R720" s="1043"/>
      <c r="S720" s="1044"/>
      <c r="T720" s="1045"/>
      <c r="U720" s="187"/>
    </row>
    <row r="721" spans="2:21" s="1046" customFormat="1" ht="18.600000000000001" customHeight="1">
      <c r="B721" s="1035"/>
      <c r="C721" s="1035"/>
      <c r="E721" s="1098"/>
      <c r="F721" s="1075"/>
      <c r="G721" s="1098"/>
      <c r="H721" s="1093"/>
      <c r="I721" s="1098"/>
      <c r="K721" s="801"/>
      <c r="L721" s="801"/>
      <c r="M721" s="1093"/>
      <c r="N721" s="962"/>
      <c r="O721" s="963"/>
      <c r="P721" s="964"/>
      <c r="Q721" s="1042"/>
      <c r="R721" s="1043"/>
      <c r="S721" s="1044"/>
      <c r="T721" s="1045"/>
      <c r="U721" s="187"/>
    </row>
    <row r="722" spans="2:21" s="1046" customFormat="1" ht="18.600000000000001" customHeight="1">
      <c r="B722" s="1035"/>
      <c r="C722" s="1035"/>
      <c r="E722" s="1105"/>
      <c r="F722" s="1075"/>
      <c r="G722" s="1098"/>
      <c r="H722" s="1093"/>
      <c r="I722" s="1098"/>
      <c r="K722" s="801"/>
      <c r="L722" s="801"/>
      <c r="M722" s="1093"/>
      <c r="N722" s="962"/>
      <c r="O722" s="963"/>
      <c r="P722" s="964"/>
      <c r="Q722" s="1042"/>
      <c r="R722" s="1043"/>
      <c r="S722" s="1044"/>
      <c r="T722" s="1045"/>
      <c r="U722" s="187"/>
    </row>
    <row r="723" spans="2:21" s="1046" customFormat="1" ht="18.600000000000001" customHeight="1">
      <c r="B723" s="1035"/>
      <c r="C723" s="1035"/>
      <c r="E723" s="1075"/>
      <c r="F723" s="1075"/>
      <c r="G723" s="1098"/>
      <c r="H723" s="801"/>
      <c r="I723" s="801"/>
      <c r="J723" s="801"/>
      <c r="K723" s="801"/>
      <c r="L723" s="801"/>
      <c r="M723" s="801"/>
      <c r="N723" s="962"/>
      <c r="O723" s="963"/>
      <c r="P723" s="964"/>
      <c r="Q723" s="1042"/>
      <c r="R723" s="1043"/>
      <c r="S723" s="1044"/>
      <c r="T723" s="1045"/>
      <c r="U723" s="187"/>
    </row>
    <row r="724" spans="2:21" s="1046" customFormat="1" ht="18.600000000000001" customHeight="1">
      <c r="B724" s="1035"/>
      <c r="C724" s="1035"/>
      <c r="G724" s="1098"/>
      <c r="I724" s="801"/>
      <c r="J724" s="801"/>
      <c r="K724" s="801"/>
      <c r="L724" s="801"/>
      <c r="M724" s="801"/>
      <c r="N724" s="962"/>
      <c r="O724" s="963"/>
      <c r="P724" s="964"/>
      <c r="Q724" s="1042"/>
      <c r="R724" s="1043"/>
      <c r="S724" s="1044"/>
      <c r="T724" s="1045"/>
      <c r="U724" s="187"/>
    </row>
    <row r="725" spans="2:21" s="1046" customFormat="1" ht="18.600000000000001" customHeight="1">
      <c r="B725" s="1035"/>
      <c r="C725" s="1035"/>
      <c r="E725" s="1075"/>
      <c r="F725" s="1075"/>
      <c r="G725" s="1098"/>
      <c r="I725" s="801"/>
      <c r="J725" s="801"/>
      <c r="K725" s="801"/>
      <c r="L725" s="801"/>
      <c r="M725" s="1093"/>
      <c r="N725" s="962"/>
      <c r="O725" s="963"/>
      <c r="P725" s="964"/>
      <c r="Q725" s="1042"/>
      <c r="R725" s="1043"/>
      <c r="S725" s="1044"/>
      <c r="T725" s="1045"/>
      <c r="U725" s="187"/>
    </row>
    <row r="726" spans="2:21" s="1046" customFormat="1" ht="18.600000000000001" customHeight="1">
      <c r="B726" s="1035"/>
      <c r="C726" s="1035"/>
      <c r="E726" s="1105"/>
      <c r="F726" s="1075"/>
      <c r="G726" s="1098"/>
      <c r="H726" s="1093"/>
      <c r="I726" s="1098"/>
      <c r="K726" s="1098"/>
      <c r="M726" s="1098"/>
      <c r="N726" s="962"/>
      <c r="O726" s="963"/>
      <c r="P726" s="964"/>
      <c r="Q726" s="1042"/>
      <c r="R726" s="1043"/>
      <c r="S726" s="1044"/>
      <c r="T726" s="1045"/>
      <c r="U726" s="187"/>
    </row>
    <row r="727" spans="2:21" s="1046" customFormat="1" ht="18.600000000000001" customHeight="1">
      <c r="B727" s="1035"/>
      <c r="C727" s="1035"/>
      <c r="E727" s="1098"/>
      <c r="F727" s="1075"/>
      <c r="G727" s="1098"/>
      <c r="H727" s="1093"/>
      <c r="I727" s="1098"/>
      <c r="K727" s="801"/>
      <c r="L727" s="801"/>
      <c r="M727" s="1093"/>
      <c r="N727" s="962"/>
      <c r="O727" s="963"/>
      <c r="P727" s="964"/>
      <c r="Q727" s="1042"/>
      <c r="R727" s="1043"/>
      <c r="S727" s="1044"/>
      <c r="T727" s="1045"/>
      <c r="U727" s="187"/>
    </row>
    <row r="728" spans="2:21" s="1046" customFormat="1" ht="18.600000000000001" customHeight="1">
      <c r="B728" s="1035"/>
      <c r="C728" s="1035"/>
      <c r="E728" s="1105"/>
      <c r="F728" s="1075"/>
      <c r="G728" s="1098"/>
      <c r="H728" s="1093"/>
      <c r="I728" s="1098"/>
      <c r="K728" s="801"/>
      <c r="L728" s="801"/>
      <c r="M728" s="1093"/>
      <c r="N728" s="962"/>
      <c r="O728" s="963"/>
      <c r="P728" s="964"/>
      <c r="Q728" s="1042"/>
      <c r="R728" s="1043"/>
      <c r="S728" s="1044"/>
      <c r="T728" s="1045"/>
      <c r="U728" s="187"/>
    </row>
    <row r="729" spans="2:21" s="1046" customFormat="1" ht="18.600000000000001" customHeight="1">
      <c r="B729" s="1035"/>
      <c r="C729" s="1035"/>
      <c r="E729" s="1075"/>
      <c r="F729" s="1075"/>
      <c r="G729" s="1098"/>
      <c r="H729" s="801"/>
      <c r="I729" s="801"/>
      <c r="J729" s="801"/>
      <c r="K729" s="801"/>
      <c r="L729" s="801"/>
      <c r="M729" s="801"/>
      <c r="N729" s="962"/>
      <c r="O729" s="963"/>
      <c r="P729" s="964"/>
      <c r="Q729" s="1042"/>
      <c r="R729" s="1043"/>
      <c r="S729" s="1044"/>
      <c r="T729" s="1045"/>
      <c r="U729" s="187"/>
    </row>
    <row r="730" spans="2:21" s="1046" customFormat="1" ht="18.600000000000001" customHeight="1">
      <c r="B730" s="1035"/>
      <c r="C730" s="1035"/>
      <c r="G730" s="1098"/>
      <c r="I730" s="801"/>
      <c r="J730" s="801"/>
      <c r="K730" s="801"/>
      <c r="L730" s="801"/>
      <c r="M730" s="801"/>
      <c r="N730" s="962"/>
      <c r="O730" s="963"/>
      <c r="P730" s="964"/>
      <c r="Q730" s="1042"/>
      <c r="R730" s="1043"/>
      <c r="S730" s="1044"/>
      <c r="T730" s="1045"/>
      <c r="U730" s="187"/>
    </row>
    <row r="731" spans="2:21" s="1046" customFormat="1" ht="18.600000000000001" customHeight="1">
      <c r="B731" s="1035"/>
      <c r="C731" s="1035"/>
      <c r="E731" s="1075"/>
      <c r="F731" s="1075"/>
      <c r="G731" s="1098"/>
      <c r="I731" s="801"/>
      <c r="J731" s="801"/>
      <c r="K731" s="801"/>
      <c r="L731" s="801"/>
      <c r="M731" s="1093"/>
      <c r="N731" s="962"/>
      <c r="O731" s="963"/>
      <c r="P731" s="964"/>
      <c r="Q731" s="1042"/>
      <c r="R731" s="1043"/>
      <c r="S731" s="1044"/>
      <c r="T731" s="1045"/>
      <c r="U731" s="187"/>
    </row>
    <row r="732" spans="2:21" s="1046" customFormat="1" ht="18.600000000000001" customHeight="1">
      <c r="B732" s="1035"/>
      <c r="C732" s="1035"/>
      <c r="E732" s="1105"/>
      <c r="F732" s="1075"/>
      <c r="G732" s="1098"/>
      <c r="H732" s="1093"/>
      <c r="I732" s="1098"/>
      <c r="K732" s="1098"/>
      <c r="M732" s="1098"/>
      <c r="N732" s="962"/>
      <c r="O732" s="963"/>
      <c r="P732" s="964"/>
      <c r="Q732" s="1042"/>
      <c r="R732" s="1043"/>
      <c r="S732" s="1044"/>
      <c r="T732" s="1045"/>
      <c r="U732" s="187"/>
    </row>
    <row r="733" spans="2:21" s="1046" customFormat="1" ht="18.600000000000001" customHeight="1">
      <c r="B733" s="1035"/>
      <c r="C733" s="1035"/>
      <c r="E733" s="1098"/>
      <c r="F733" s="1075"/>
      <c r="G733" s="1098"/>
      <c r="H733" s="1093"/>
      <c r="I733" s="1098"/>
      <c r="K733" s="801"/>
      <c r="L733" s="801"/>
      <c r="M733" s="1093"/>
      <c r="N733" s="962"/>
      <c r="O733" s="963"/>
      <c r="P733" s="964"/>
      <c r="Q733" s="1042"/>
      <c r="R733" s="1043"/>
      <c r="S733" s="1044"/>
      <c r="T733" s="1045"/>
      <c r="U733" s="187"/>
    </row>
    <row r="734" spans="2:21" s="1046" customFormat="1" ht="18.600000000000001" customHeight="1">
      <c r="B734" s="1035"/>
      <c r="C734" s="1035"/>
      <c r="E734" s="1105"/>
      <c r="F734" s="1075"/>
      <c r="G734" s="1098"/>
      <c r="H734" s="1093"/>
      <c r="I734" s="1098"/>
      <c r="K734" s="801"/>
      <c r="L734" s="801"/>
      <c r="M734" s="1093"/>
      <c r="N734" s="962"/>
      <c r="O734" s="963"/>
      <c r="P734" s="964"/>
      <c r="Q734" s="1042"/>
      <c r="R734" s="1043"/>
      <c r="S734" s="1044"/>
      <c r="T734" s="1045"/>
      <c r="U734" s="187"/>
    </row>
    <row r="735" spans="2:21" s="1046" customFormat="1" ht="18.600000000000001" customHeight="1">
      <c r="B735" s="1035"/>
      <c r="C735" s="1035"/>
      <c r="E735" s="1075"/>
      <c r="F735" s="1075"/>
      <c r="G735" s="1098"/>
      <c r="H735" s="801"/>
      <c r="I735" s="801"/>
      <c r="J735" s="801"/>
      <c r="K735" s="801"/>
      <c r="L735" s="801"/>
      <c r="M735" s="801"/>
      <c r="N735" s="962"/>
      <c r="O735" s="963"/>
      <c r="P735" s="964"/>
      <c r="Q735" s="1042"/>
      <c r="R735" s="1043"/>
      <c r="S735" s="1044"/>
      <c r="T735" s="1045"/>
      <c r="U735" s="187"/>
    </row>
    <row r="736" spans="2:21" s="1046" customFormat="1" ht="18.600000000000001" customHeight="1">
      <c r="B736" s="1035"/>
      <c r="C736" s="1035"/>
      <c r="G736" s="1098"/>
      <c r="I736" s="801"/>
      <c r="J736" s="801"/>
      <c r="K736" s="801"/>
      <c r="L736" s="801"/>
      <c r="M736" s="801"/>
      <c r="N736" s="962"/>
      <c r="O736" s="963"/>
      <c r="P736" s="964"/>
      <c r="Q736" s="1042"/>
      <c r="R736" s="1043"/>
      <c r="S736" s="1044"/>
      <c r="T736" s="1045"/>
      <c r="U736" s="187"/>
    </row>
    <row r="737" spans="1:21" s="1046" customFormat="1" ht="18.600000000000001" customHeight="1">
      <c r="B737" s="1035"/>
      <c r="C737" s="1035"/>
      <c r="E737" s="1075"/>
      <c r="F737" s="1075"/>
      <c r="G737" s="1098"/>
      <c r="I737" s="801"/>
      <c r="J737" s="801"/>
      <c r="K737" s="801"/>
      <c r="L737" s="801"/>
      <c r="M737" s="1093"/>
      <c r="N737" s="962"/>
      <c r="O737" s="963"/>
      <c r="P737" s="964"/>
      <c r="Q737" s="1042"/>
      <c r="R737" s="1043"/>
      <c r="S737" s="1044"/>
      <c r="T737" s="1045"/>
      <c r="U737" s="187"/>
    </row>
    <row r="738" spans="1:21" s="1046" customFormat="1" ht="18.600000000000001" customHeight="1">
      <c r="B738" s="1035"/>
      <c r="C738" s="1035"/>
      <c r="E738" s="1105"/>
      <c r="F738" s="1075"/>
      <c r="G738" s="1098"/>
      <c r="H738" s="1093"/>
      <c r="I738" s="1098"/>
      <c r="K738" s="1098"/>
      <c r="M738" s="1098"/>
      <c r="N738" s="962"/>
      <c r="O738" s="963"/>
      <c r="P738" s="964"/>
      <c r="Q738" s="1042"/>
      <c r="R738" s="1043"/>
      <c r="S738" s="1044"/>
      <c r="T738" s="1045"/>
      <c r="U738" s="187"/>
    </row>
    <row r="739" spans="1:21" s="1046" customFormat="1" ht="18.600000000000001" customHeight="1">
      <c r="B739" s="1035"/>
      <c r="C739" s="1035"/>
      <c r="E739" s="1098"/>
      <c r="F739" s="1075"/>
      <c r="G739" s="1098"/>
      <c r="H739" s="1093"/>
      <c r="I739" s="1098"/>
      <c r="K739" s="801"/>
      <c r="L739" s="801"/>
      <c r="M739" s="1093"/>
      <c r="N739" s="962"/>
      <c r="O739" s="963"/>
      <c r="P739" s="964"/>
      <c r="Q739" s="1042"/>
      <c r="R739" s="1043"/>
      <c r="S739" s="1044"/>
      <c r="T739" s="1045"/>
      <c r="U739" s="187"/>
    </row>
    <row r="740" spans="1:21" s="1046" customFormat="1" ht="18.600000000000001" customHeight="1">
      <c r="B740" s="1035"/>
      <c r="C740" s="1035"/>
      <c r="E740" s="1105"/>
      <c r="F740" s="1075"/>
      <c r="G740" s="1098"/>
      <c r="H740" s="1093"/>
      <c r="I740" s="1098"/>
      <c r="K740" s="801"/>
      <c r="L740" s="801"/>
      <c r="M740" s="1093"/>
      <c r="N740" s="962"/>
      <c r="O740" s="963"/>
      <c r="P740" s="964"/>
      <c r="Q740" s="1042"/>
      <c r="R740" s="1043"/>
      <c r="S740" s="1044"/>
      <c r="T740" s="1045"/>
      <c r="U740" s="187"/>
    </row>
    <row r="741" spans="1:21" s="1046" customFormat="1" ht="18.600000000000001" customHeight="1">
      <c r="B741" s="1035"/>
      <c r="C741" s="1035"/>
      <c r="E741" s="1075"/>
      <c r="F741" s="1075"/>
      <c r="G741" s="1098"/>
      <c r="H741" s="801"/>
      <c r="I741" s="801"/>
      <c r="J741" s="801"/>
      <c r="K741" s="801"/>
      <c r="L741" s="801"/>
      <c r="M741" s="801"/>
      <c r="N741" s="962"/>
      <c r="O741" s="963"/>
      <c r="P741" s="964"/>
      <c r="Q741" s="1042"/>
      <c r="R741" s="1043"/>
      <c r="S741" s="1044"/>
      <c r="T741" s="1045"/>
      <c r="U741" s="187"/>
    </row>
    <row r="742" spans="1:21" s="1046" customFormat="1" ht="18.600000000000001" customHeight="1">
      <c r="B742" s="1035"/>
      <c r="C742" s="1035"/>
      <c r="G742" s="1098"/>
      <c r="I742" s="801"/>
      <c r="J742" s="801"/>
      <c r="K742" s="801"/>
      <c r="L742" s="801"/>
      <c r="M742" s="801"/>
      <c r="N742" s="962"/>
      <c r="O742" s="963"/>
      <c r="P742" s="964"/>
      <c r="Q742" s="1042"/>
      <c r="R742" s="1043"/>
      <c r="S742" s="1044"/>
      <c r="T742" s="1045"/>
      <c r="U742" s="187"/>
    </row>
    <row r="743" spans="1:21" s="1046" customFormat="1" ht="18.600000000000001" customHeight="1">
      <c r="B743" s="1035"/>
      <c r="C743" s="1035"/>
      <c r="E743" s="1075"/>
      <c r="F743" s="1075"/>
      <c r="G743" s="1098"/>
      <c r="I743" s="801"/>
      <c r="J743" s="801"/>
      <c r="K743" s="801"/>
      <c r="L743" s="801"/>
      <c r="M743" s="1093"/>
      <c r="N743" s="962"/>
      <c r="O743" s="963"/>
      <c r="P743" s="964"/>
      <c r="Q743" s="1042"/>
      <c r="R743" s="1043"/>
      <c r="S743" s="1044"/>
      <c r="T743" s="1045"/>
      <c r="U743" s="187"/>
    </row>
    <row r="744" spans="1:21" s="1046" customFormat="1" ht="18.600000000000001" customHeight="1">
      <c r="B744" s="1035"/>
      <c r="C744" s="1035"/>
      <c r="E744" s="1105"/>
      <c r="F744" s="1075"/>
      <c r="G744" s="1098"/>
      <c r="H744" s="1093"/>
      <c r="I744" s="1098"/>
      <c r="K744" s="1098"/>
      <c r="M744" s="1098"/>
      <c r="N744" s="962"/>
      <c r="O744" s="963"/>
      <c r="P744" s="964"/>
      <c r="Q744" s="1042"/>
      <c r="R744" s="1043"/>
      <c r="S744" s="1044"/>
      <c r="T744" s="1045"/>
      <c r="U744" s="187"/>
    </row>
    <row r="745" spans="1:21" s="1046" customFormat="1" ht="18.600000000000001" customHeight="1">
      <c r="A745" s="801"/>
      <c r="B745" s="1037"/>
      <c r="C745" s="1037"/>
      <c r="D745" s="801"/>
      <c r="E745" s="801"/>
      <c r="F745" s="801"/>
      <c r="G745" s="801"/>
      <c r="H745" s="801"/>
      <c r="I745" s="801"/>
      <c r="J745" s="801"/>
      <c r="K745" s="801"/>
      <c r="L745" s="801"/>
      <c r="M745" s="801"/>
      <c r="N745" s="962"/>
      <c r="O745" s="963"/>
      <c r="P745" s="964"/>
      <c r="Q745" s="1042"/>
      <c r="R745" s="1043"/>
      <c r="S745" s="1044"/>
      <c r="T745" s="1045"/>
      <c r="U745" s="187"/>
    </row>
    <row r="746" spans="1:21" s="1046" customFormat="1" ht="18.600000000000001" customHeight="1">
      <c r="B746" s="1035"/>
      <c r="C746" s="1035"/>
      <c r="E746" s="1098"/>
      <c r="F746" s="1075"/>
      <c r="G746" s="1098"/>
      <c r="H746" s="1093"/>
      <c r="I746" s="1098"/>
      <c r="K746" s="801"/>
      <c r="L746" s="801"/>
      <c r="M746" s="1093"/>
      <c r="N746" s="962"/>
      <c r="O746" s="963"/>
      <c r="P746" s="964"/>
      <c r="Q746" s="1042"/>
      <c r="R746" s="1043"/>
      <c r="S746" s="1044"/>
      <c r="T746" s="1045"/>
      <c r="U746" s="187"/>
    </row>
    <row r="747" spans="1:21" s="1046" customFormat="1" ht="18.600000000000001" customHeight="1">
      <c r="B747" s="1035"/>
      <c r="C747" s="1035"/>
      <c r="E747" s="1075"/>
      <c r="F747" s="1075"/>
      <c r="G747" s="1098"/>
      <c r="H747" s="1093"/>
      <c r="I747" s="1098"/>
      <c r="K747" s="801"/>
      <c r="L747" s="801"/>
      <c r="M747" s="1093"/>
      <c r="N747" s="962"/>
      <c r="O747" s="963"/>
      <c r="P747" s="964"/>
      <c r="Q747" s="1042"/>
      <c r="R747" s="1043"/>
      <c r="S747" s="1044"/>
      <c r="T747" s="1045"/>
      <c r="U747" s="187"/>
    </row>
    <row r="748" spans="1:21" s="1046" customFormat="1" ht="18.600000000000001" customHeight="1">
      <c r="B748" s="1035"/>
      <c r="C748" s="1035"/>
      <c r="E748" s="1105"/>
      <c r="F748" s="1075"/>
      <c r="G748" s="1098"/>
      <c r="H748" s="1093"/>
      <c r="I748" s="1098"/>
      <c r="K748" s="801"/>
      <c r="L748" s="801"/>
      <c r="M748" s="1093"/>
      <c r="N748" s="962"/>
      <c r="O748" s="963"/>
      <c r="P748" s="964"/>
      <c r="Q748" s="1042"/>
      <c r="R748" s="1043"/>
      <c r="S748" s="1044"/>
      <c r="T748" s="1045"/>
      <c r="U748" s="187"/>
    </row>
    <row r="749" spans="1:21" s="1046" customFormat="1" ht="18.600000000000001" customHeight="1">
      <c r="B749" s="1035"/>
      <c r="C749" s="1035"/>
      <c r="E749" s="1075"/>
      <c r="F749" s="1075"/>
      <c r="G749" s="1098"/>
      <c r="H749" s="801"/>
      <c r="I749" s="801"/>
      <c r="J749" s="801"/>
      <c r="K749" s="801"/>
      <c r="L749" s="801"/>
      <c r="M749" s="801"/>
      <c r="N749" s="962"/>
      <c r="O749" s="963"/>
      <c r="P749" s="964"/>
      <c r="Q749" s="1042"/>
      <c r="R749" s="1043"/>
      <c r="S749" s="1044"/>
      <c r="T749" s="1045"/>
      <c r="U749" s="187"/>
    </row>
    <row r="750" spans="1:21" s="1046" customFormat="1" ht="18.600000000000001" customHeight="1">
      <c r="B750" s="1035"/>
      <c r="C750" s="1035"/>
      <c r="G750" s="1098"/>
      <c r="I750" s="801"/>
      <c r="J750" s="801"/>
      <c r="K750" s="801"/>
      <c r="L750" s="801"/>
      <c r="M750" s="801"/>
      <c r="N750" s="962"/>
      <c r="O750" s="963"/>
      <c r="P750" s="964"/>
      <c r="Q750" s="1042"/>
      <c r="R750" s="1043"/>
      <c r="S750" s="1044"/>
      <c r="T750" s="1045"/>
      <c r="U750" s="187"/>
    </row>
    <row r="751" spans="1:21" s="1046" customFormat="1" ht="18.600000000000001" customHeight="1">
      <c r="B751" s="1035"/>
      <c r="C751" s="1035"/>
      <c r="E751" s="1075"/>
      <c r="F751" s="1075"/>
      <c r="G751" s="1098"/>
      <c r="I751" s="801"/>
      <c r="J751" s="801"/>
      <c r="K751" s="801"/>
      <c r="L751" s="801"/>
      <c r="M751" s="1093"/>
      <c r="N751" s="962"/>
      <c r="O751" s="963"/>
      <c r="P751" s="964"/>
      <c r="Q751" s="1042"/>
      <c r="R751" s="1043"/>
      <c r="S751" s="1044"/>
      <c r="T751" s="1045"/>
      <c r="U751" s="187"/>
    </row>
    <row r="752" spans="1:21" s="1046" customFormat="1" ht="18.600000000000001" customHeight="1">
      <c r="B752" s="1035"/>
      <c r="C752" s="1035"/>
      <c r="E752" s="1105"/>
      <c r="F752" s="1075"/>
      <c r="G752" s="1098"/>
      <c r="H752" s="1093"/>
      <c r="I752" s="1098"/>
      <c r="K752" s="1098"/>
      <c r="M752" s="1098"/>
      <c r="N752" s="962"/>
      <c r="O752" s="963"/>
      <c r="P752" s="964"/>
      <c r="Q752" s="1042"/>
      <c r="R752" s="1043"/>
      <c r="S752" s="1044"/>
      <c r="T752" s="1045"/>
      <c r="U752" s="187"/>
    </row>
    <row r="753" spans="1:21" s="1046" customFormat="1" ht="18.600000000000001" customHeight="1">
      <c r="B753" s="1035"/>
      <c r="C753" s="1035"/>
      <c r="E753" s="1098"/>
      <c r="F753" s="1075"/>
      <c r="G753" s="1098"/>
      <c r="H753" s="1093"/>
      <c r="I753" s="1098"/>
      <c r="K753" s="801"/>
      <c r="L753" s="801"/>
      <c r="M753" s="1093"/>
      <c r="N753" s="962"/>
      <c r="O753" s="963"/>
      <c r="P753" s="964"/>
      <c r="Q753" s="1042"/>
      <c r="R753" s="1043"/>
      <c r="S753" s="1044"/>
      <c r="T753" s="1045"/>
      <c r="U753" s="187"/>
    </row>
    <row r="754" spans="1:21" s="1046" customFormat="1" ht="18.600000000000001" customHeight="1">
      <c r="B754" s="1035"/>
      <c r="C754" s="1035"/>
      <c r="E754" s="1105"/>
      <c r="F754" s="1075"/>
      <c r="G754" s="1098"/>
      <c r="H754" s="1093"/>
      <c r="I754" s="1098"/>
      <c r="K754" s="801"/>
      <c r="L754" s="801"/>
      <c r="M754" s="1093"/>
      <c r="N754" s="962"/>
      <c r="O754" s="963"/>
      <c r="P754" s="964"/>
      <c r="Q754" s="1042"/>
      <c r="R754" s="1043"/>
      <c r="S754" s="1044"/>
      <c r="T754" s="1045"/>
      <c r="U754" s="187"/>
    </row>
    <row r="755" spans="1:21" s="1046" customFormat="1" ht="18.600000000000001" customHeight="1">
      <c r="B755" s="1035"/>
      <c r="C755" s="1035"/>
      <c r="E755" s="1075"/>
      <c r="F755" s="1075"/>
      <c r="G755" s="1098"/>
      <c r="H755" s="801"/>
      <c r="I755" s="801"/>
      <c r="J755" s="801"/>
      <c r="K755" s="801"/>
      <c r="L755" s="801"/>
      <c r="M755" s="801"/>
      <c r="N755" s="962"/>
      <c r="O755" s="963"/>
      <c r="P755" s="964"/>
      <c r="Q755" s="1042"/>
      <c r="R755" s="1043"/>
      <c r="S755" s="1044"/>
      <c r="T755" s="1045"/>
      <c r="U755" s="187"/>
    </row>
    <row r="756" spans="1:21" s="1046" customFormat="1" ht="18.600000000000001" customHeight="1">
      <c r="B756" s="1035"/>
      <c r="C756" s="1035"/>
      <c r="E756" s="1075"/>
      <c r="F756" s="1075"/>
      <c r="G756" s="1098"/>
      <c r="I756" s="801"/>
      <c r="J756" s="801"/>
      <c r="K756" s="801"/>
      <c r="L756" s="801"/>
      <c r="M756" s="801"/>
      <c r="N756" s="962"/>
      <c r="O756" s="963"/>
      <c r="P756" s="964"/>
      <c r="Q756" s="1042"/>
      <c r="R756" s="1043"/>
      <c r="S756" s="1044"/>
      <c r="T756" s="1045"/>
      <c r="U756" s="187"/>
    </row>
    <row r="757" spans="1:21" s="1046" customFormat="1" ht="18.600000000000001" customHeight="1">
      <c r="B757" s="1035"/>
      <c r="C757" s="1035"/>
      <c r="E757" s="1075"/>
      <c r="F757" s="1075"/>
      <c r="G757" s="1098"/>
      <c r="I757" s="801"/>
      <c r="J757" s="801"/>
      <c r="K757" s="801"/>
      <c r="L757" s="801"/>
      <c r="M757" s="1093"/>
      <c r="N757" s="962"/>
      <c r="O757" s="963"/>
      <c r="P757" s="964"/>
      <c r="Q757" s="1042"/>
      <c r="R757" s="1043"/>
      <c r="S757" s="1044"/>
      <c r="T757" s="1045"/>
      <c r="U757" s="187"/>
    </row>
    <row r="758" spans="1:21" s="1046" customFormat="1" ht="18.600000000000001" customHeight="1">
      <c r="B758" s="1035"/>
      <c r="C758" s="1035"/>
      <c r="E758" s="1075"/>
      <c r="F758" s="1075"/>
      <c r="G758" s="1098"/>
      <c r="H758" s="1093"/>
      <c r="I758" s="1098"/>
      <c r="K758" s="801"/>
      <c r="L758" s="801"/>
      <c r="M758" s="1093"/>
      <c r="N758" s="962"/>
      <c r="O758" s="963"/>
      <c r="P758" s="964"/>
      <c r="Q758" s="1042"/>
      <c r="R758" s="1043"/>
      <c r="S758" s="1044"/>
      <c r="T758" s="1045"/>
      <c r="U758" s="187"/>
    </row>
    <row r="759" spans="1:21" s="1046" customFormat="1" ht="18.600000000000001" customHeight="1">
      <c r="B759" s="1035"/>
      <c r="C759" s="1035"/>
      <c r="E759" s="1075"/>
      <c r="F759" s="1075"/>
      <c r="G759" s="1098"/>
      <c r="H759" s="1093"/>
      <c r="I759" s="1098"/>
      <c r="K759" s="801"/>
      <c r="L759" s="801"/>
      <c r="M759" s="1093"/>
      <c r="N759" s="962"/>
      <c r="O759" s="963"/>
      <c r="P759" s="964"/>
      <c r="Q759" s="1042"/>
      <c r="R759" s="1043"/>
      <c r="S759" s="1044"/>
      <c r="T759" s="1045"/>
      <c r="U759" s="187"/>
    </row>
    <row r="760" spans="1:21" s="1046" customFormat="1" ht="18.600000000000001" customHeight="1">
      <c r="B760" s="1035"/>
      <c r="C760" s="1035"/>
      <c r="E760" s="1075"/>
      <c r="F760" s="1075"/>
      <c r="G760" s="1098"/>
      <c r="H760" s="1093"/>
      <c r="I760" s="1098"/>
      <c r="K760" s="801"/>
      <c r="L760" s="801"/>
      <c r="M760" s="1093"/>
      <c r="N760" s="962"/>
      <c r="O760" s="963"/>
      <c r="P760" s="964"/>
      <c r="Q760" s="1042"/>
      <c r="R760" s="1043"/>
      <c r="S760" s="1044"/>
      <c r="T760" s="1045"/>
      <c r="U760" s="187"/>
    </row>
    <row r="761" spans="1:21" s="1046" customFormat="1" ht="18.600000000000001" customHeight="1">
      <c r="B761" s="1035"/>
      <c r="C761" s="1035"/>
      <c r="E761" s="1075"/>
      <c r="F761" s="1075"/>
      <c r="G761" s="1098"/>
      <c r="H761" s="801"/>
      <c r="I761" s="801"/>
      <c r="J761" s="801"/>
      <c r="K761" s="801"/>
      <c r="L761" s="801"/>
      <c r="M761" s="801"/>
      <c r="N761" s="962"/>
      <c r="O761" s="963"/>
      <c r="P761" s="964"/>
      <c r="Q761" s="1042"/>
      <c r="R761" s="1043"/>
      <c r="S761" s="1044"/>
      <c r="T761" s="1045"/>
      <c r="U761" s="187"/>
    </row>
    <row r="762" spans="1:21" s="1046" customFormat="1" ht="18.600000000000001" customHeight="1">
      <c r="B762" s="1035"/>
      <c r="C762" s="1035"/>
      <c r="E762" s="1075"/>
      <c r="F762" s="1075"/>
      <c r="G762" s="1098"/>
      <c r="H762" s="801"/>
      <c r="I762" s="801"/>
      <c r="J762" s="801"/>
      <c r="K762" s="801"/>
      <c r="L762" s="801"/>
      <c r="M762" s="801"/>
      <c r="N762" s="962"/>
      <c r="O762" s="963"/>
      <c r="P762" s="964"/>
      <c r="Q762" s="1042"/>
      <c r="R762" s="1043"/>
      <c r="S762" s="1044"/>
      <c r="T762" s="1045"/>
      <c r="U762" s="187"/>
    </row>
    <row r="763" spans="1:21" s="1046" customFormat="1" ht="18.600000000000001" customHeight="1">
      <c r="B763" s="1035"/>
      <c r="C763" s="1035"/>
      <c r="E763" s="1075"/>
      <c r="F763" s="1075"/>
      <c r="G763" s="1093"/>
      <c r="I763" s="801"/>
      <c r="K763" s="801"/>
      <c r="M763" s="1093"/>
      <c r="N763" s="962"/>
      <c r="O763" s="963"/>
      <c r="P763" s="964"/>
      <c r="Q763" s="1042"/>
      <c r="R763" s="1043"/>
      <c r="S763" s="1044"/>
      <c r="T763" s="1045"/>
      <c r="U763" s="187"/>
    </row>
    <row r="764" spans="1:21" s="1046" customFormat="1" ht="18.600000000000001" customHeight="1">
      <c r="B764" s="1035"/>
      <c r="C764" s="1035"/>
      <c r="E764" s="1075"/>
      <c r="F764" s="1075"/>
      <c r="G764" s="1098"/>
      <c r="H764" s="801"/>
      <c r="I764" s="801"/>
      <c r="J764" s="801"/>
      <c r="K764" s="801"/>
      <c r="L764" s="801"/>
      <c r="M764" s="801"/>
      <c r="N764" s="962"/>
      <c r="O764" s="963"/>
      <c r="P764" s="964"/>
      <c r="Q764" s="1042"/>
      <c r="R764" s="1043"/>
      <c r="S764" s="1044"/>
      <c r="T764" s="1045"/>
      <c r="U764" s="187"/>
    </row>
    <row r="765" spans="1:21" s="1046" customFormat="1" ht="18.600000000000001" customHeight="1">
      <c r="B765" s="1035"/>
      <c r="C765" s="1035"/>
      <c r="E765" s="1075"/>
      <c r="F765" s="1075"/>
      <c r="G765" s="1098"/>
      <c r="H765" s="1130"/>
      <c r="I765" s="801"/>
      <c r="J765" s="1130"/>
      <c r="K765" s="801"/>
      <c r="L765" s="1130"/>
      <c r="M765" s="1130"/>
      <c r="N765" s="962"/>
      <c r="O765" s="963"/>
      <c r="P765" s="964"/>
      <c r="Q765" s="1042"/>
      <c r="R765" s="1043"/>
      <c r="S765" s="1044"/>
      <c r="T765" s="1045"/>
      <c r="U765" s="187"/>
    </row>
    <row r="766" spans="1:21" s="1046" customFormat="1" ht="18.600000000000001" customHeight="1">
      <c r="A766" s="801"/>
      <c r="B766" s="1037"/>
      <c r="C766" s="1037"/>
      <c r="D766" s="801"/>
      <c r="E766" s="801"/>
      <c r="F766" s="801"/>
      <c r="G766" s="801"/>
      <c r="H766" s="801"/>
      <c r="I766" s="801"/>
      <c r="J766" s="801"/>
      <c r="K766" s="801"/>
      <c r="L766" s="801"/>
      <c r="M766" s="801"/>
      <c r="N766" s="962"/>
      <c r="O766" s="963"/>
      <c r="P766" s="964"/>
      <c r="Q766" s="1042"/>
      <c r="R766" s="1043"/>
      <c r="S766" s="1044"/>
      <c r="T766" s="1045"/>
      <c r="U766" s="187"/>
    </row>
    <row r="767" spans="1:21" s="1046" customFormat="1" ht="18.600000000000001" customHeight="1">
      <c r="B767" s="1035"/>
      <c r="C767" s="1035"/>
      <c r="N767" s="962"/>
      <c r="O767" s="963"/>
      <c r="P767" s="964"/>
      <c r="Q767" s="1042"/>
      <c r="R767" s="1043"/>
      <c r="S767" s="1044"/>
      <c r="T767" s="1045"/>
      <c r="U767" s="187"/>
    </row>
    <row r="768" spans="1:21" s="1046" customFormat="1" ht="18.600000000000001" customHeight="1">
      <c r="B768" s="1035"/>
      <c r="C768" s="1035"/>
      <c r="N768" s="962"/>
      <c r="O768" s="963"/>
      <c r="P768" s="964"/>
      <c r="Q768" s="1042"/>
      <c r="R768" s="1043"/>
      <c r="S768" s="1044"/>
      <c r="T768" s="1045"/>
      <c r="U768" s="187"/>
    </row>
    <row r="769" spans="2:21" s="1046" customFormat="1" ht="18.600000000000001" customHeight="1">
      <c r="B769" s="1035"/>
      <c r="C769" s="1035"/>
      <c r="N769" s="962"/>
      <c r="O769" s="963"/>
      <c r="P769" s="964"/>
      <c r="Q769" s="1042"/>
      <c r="R769" s="1043"/>
      <c r="S769" s="1044"/>
      <c r="T769" s="1045"/>
      <c r="U769" s="187"/>
    </row>
    <row r="770" spans="2:21" s="1046" customFormat="1" ht="18.600000000000001" customHeight="1">
      <c r="B770" s="1035"/>
      <c r="C770" s="1035"/>
      <c r="N770" s="962"/>
      <c r="O770" s="963"/>
      <c r="P770" s="964"/>
      <c r="Q770" s="1042"/>
      <c r="R770" s="1043"/>
      <c r="S770" s="1044"/>
      <c r="T770" s="1045"/>
      <c r="U770" s="187"/>
    </row>
    <row r="771" spans="2:21" s="1046" customFormat="1" ht="18.600000000000001" customHeight="1">
      <c r="B771" s="1035"/>
      <c r="C771" s="1035"/>
      <c r="N771" s="962"/>
      <c r="O771" s="963"/>
      <c r="P771" s="964"/>
      <c r="Q771" s="1042"/>
      <c r="R771" s="1043"/>
      <c r="S771" s="1044"/>
      <c r="T771" s="1045"/>
      <c r="U771" s="187"/>
    </row>
    <row r="772" spans="2:21" s="1046" customFormat="1" ht="18.600000000000001" customHeight="1">
      <c r="B772" s="1035"/>
      <c r="C772" s="1035"/>
      <c r="N772" s="962"/>
      <c r="O772" s="963"/>
      <c r="P772" s="964"/>
      <c r="Q772" s="1042"/>
      <c r="R772" s="1043"/>
      <c r="S772" s="1044"/>
      <c r="T772" s="1045"/>
      <c r="U772" s="187"/>
    </row>
    <row r="773" spans="2:21" s="1046" customFormat="1" ht="18.600000000000001" customHeight="1">
      <c r="B773" s="1035"/>
      <c r="C773" s="1035"/>
      <c r="N773" s="962"/>
      <c r="O773" s="963"/>
      <c r="P773" s="964"/>
      <c r="Q773" s="1042"/>
      <c r="R773" s="1043"/>
      <c r="S773" s="1044"/>
      <c r="T773" s="1045"/>
      <c r="U773" s="187"/>
    </row>
    <row r="774" spans="2:21" s="1046" customFormat="1" ht="18.600000000000001" customHeight="1">
      <c r="B774" s="1035"/>
      <c r="C774" s="1035"/>
      <c r="N774" s="962"/>
      <c r="O774" s="963"/>
      <c r="P774" s="964"/>
      <c r="Q774" s="1042"/>
      <c r="R774" s="1043"/>
      <c r="S774" s="1044"/>
      <c r="T774" s="1045"/>
      <c r="U774" s="187"/>
    </row>
    <row r="775" spans="2:21" s="1046" customFormat="1" ht="18.600000000000001" customHeight="1">
      <c r="B775" s="1035"/>
      <c r="C775" s="1035"/>
      <c r="N775" s="962"/>
      <c r="O775" s="963"/>
      <c r="P775" s="964"/>
      <c r="Q775" s="1042"/>
      <c r="R775" s="1043"/>
      <c r="S775" s="1044"/>
      <c r="T775" s="1045"/>
      <c r="U775" s="187"/>
    </row>
    <row r="776" spans="2:21" s="1046" customFormat="1" ht="18.600000000000001" customHeight="1">
      <c r="B776" s="1035"/>
      <c r="C776" s="1035"/>
      <c r="N776" s="962"/>
      <c r="O776" s="963"/>
      <c r="P776" s="964"/>
      <c r="Q776" s="1042"/>
      <c r="R776" s="1043"/>
      <c r="S776" s="1044"/>
      <c r="T776" s="1045"/>
      <c r="U776" s="187"/>
    </row>
    <row r="777" spans="2:21" s="1046" customFormat="1" ht="18.600000000000001" customHeight="1">
      <c r="B777" s="1035"/>
      <c r="C777" s="1035"/>
      <c r="N777" s="962"/>
      <c r="O777" s="963"/>
      <c r="P777" s="964"/>
      <c r="Q777" s="1042"/>
      <c r="R777" s="1043"/>
      <c r="S777" s="1044"/>
      <c r="T777" s="1045"/>
      <c r="U777" s="187"/>
    </row>
    <row r="778" spans="2:21" s="1046" customFormat="1" ht="18.600000000000001" customHeight="1">
      <c r="B778" s="1035"/>
      <c r="C778" s="1035"/>
      <c r="N778" s="962"/>
      <c r="O778" s="963"/>
      <c r="P778" s="964"/>
      <c r="Q778" s="1042"/>
      <c r="R778" s="1043"/>
      <c r="S778" s="1044"/>
      <c r="T778" s="1045"/>
      <c r="U778" s="187"/>
    </row>
    <row r="779" spans="2:21" s="1046" customFormat="1" ht="18.600000000000001" customHeight="1">
      <c r="B779" s="1035"/>
      <c r="C779" s="1035"/>
      <c r="N779" s="962"/>
      <c r="O779" s="963"/>
      <c r="P779" s="964"/>
      <c r="Q779" s="1042"/>
      <c r="R779" s="1043"/>
      <c r="S779" s="1044"/>
      <c r="T779" s="1045"/>
      <c r="U779" s="187"/>
    </row>
    <row r="780" spans="2:21" s="1046" customFormat="1" ht="18.600000000000001" customHeight="1">
      <c r="B780" s="1035"/>
      <c r="C780" s="1035"/>
      <c r="N780" s="962"/>
      <c r="O780" s="963"/>
      <c r="P780" s="964"/>
      <c r="Q780" s="1042"/>
      <c r="R780" s="1043"/>
      <c r="S780" s="1044"/>
      <c r="T780" s="1045"/>
      <c r="U780" s="187"/>
    </row>
    <row r="781" spans="2:21" s="1046" customFormat="1" ht="18.600000000000001" customHeight="1">
      <c r="B781" s="1035"/>
      <c r="C781" s="1035"/>
      <c r="N781" s="962"/>
      <c r="O781" s="963"/>
      <c r="P781" s="964"/>
      <c r="Q781" s="1042"/>
      <c r="R781" s="1043"/>
      <c r="S781" s="1044"/>
      <c r="T781" s="1045"/>
      <c r="U781" s="187"/>
    </row>
    <row r="782" spans="2:21" s="1046" customFormat="1" ht="18.600000000000001" customHeight="1">
      <c r="B782" s="1035"/>
      <c r="C782" s="1035"/>
      <c r="N782" s="962"/>
      <c r="O782" s="963"/>
      <c r="P782" s="964"/>
      <c r="Q782" s="1042"/>
      <c r="R782" s="1043"/>
      <c r="S782" s="1044"/>
      <c r="T782" s="1045"/>
      <c r="U782" s="187"/>
    </row>
    <row r="783" spans="2:21" s="1046" customFormat="1" ht="18.600000000000001" customHeight="1">
      <c r="B783" s="1035"/>
      <c r="C783" s="1035"/>
      <c r="N783" s="962"/>
      <c r="O783" s="963"/>
      <c r="P783" s="964"/>
      <c r="Q783" s="1042"/>
      <c r="R783" s="1043"/>
      <c r="S783" s="1044"/>
      <c r="T783" s="1045"/>
      <c r="U783" s="187"/>
    </row>
    <row r="784" spans="2:21" s="1046" customFormat="1" ht="18.600000000000001" customHeight="1">
      <c r="B784" s="1035"/>
      <c r="C784" s="1035"/>
      <c r="N784" s="962"/>
      <c r="O784" s="963"/>
      <c r="P784" s="964"/>
      <c r="Q784" s="1042"/>
      <c r="R784" s="1043"/>
      <c r="S784" s="1044"/>
      <c r="T784" s="1045"/>
      <c r="U784" s="187"/>
    </row>
    <row r="785" spans="2:21" s="1046" customFormat="1" ht="18.600000000000001" customHeight="1">
      <c r="B785" s="1035"/>
      <c r="C785" s="1035"/>
      <c r="N785" s="962"/>
      <c r="O785" s="963"/>
      <c r="P785" s="964"/>
      <c r="Q785" s="1042"/>
      <c r="R785" s="1043"/>
      <c r="S785" s="1044"/>
      <c r="T785" s="1045"/>
      <c r="U785" s="187"/>
    </row>
    <row r="786" spans="2:21" s="1046" customFormat="1" ht="18.600000000000001" customHeight="1">
      <c r="B786" s="1035"/>
      <c r="C786" s="1035"/>
      <c r="N786" s="962"/>
      <c r="O786" s="963"/>
      <c r="P786" s="964"/>
      <c r="Q786" s="1042"/>
      <c r="R786" s="1043"/>
      <c r="S786" s="1044"/>
      <c r="T786" s="1045"/>
      <c r="U786" s="187"/>
    </row>
    <row r="787" spans="2:21" s="1046" customFormat="1" ht="18.600000000000001" customHeight="1">
      <c r="B787" s="1035"/>
      <c r="C787" s="1035"/>
      <c r="N787" s="962"/>
      <c r="O787" s="963"/>
      <c r="P787" s="964"/>
      <c r="Q787" s="1042"/>
      <c r="R787" s="1043"/>
      <c r="S787" s="1044"/>
      <c r="T787" s="1045"/>
      <c r="U787" s="187"/>
    </row>
    <row r="788" spans="2:21" s="1046" customFormat="1" ht="18.600000000000001" customHeight="1">
      <c r="B788" s="1035"/>
      <c r="C788" s="1035"/>
      <c r="N788" s="962"/>
      <c r="O788" s="963"/>
      <c r="P788" s="964"/>
      <c r="Q788" s="1042"/>
      <c r="R788" s="1043"/>
      <c r="S788" s="1044"/>
      <c r="T788" s="1045"/>
      <c r="U788" s="187"/>
    </row>
    <row r="789" spans="2:21" s="1046" customFormat="1" ht="18.600000000000001" customHeight="1">
      <c r="B789" s="1035"/>
      <c r="C789" s="1035"/>
      <c r="N789" s="962"/>
      <c r="O789" s="963"/>
      <c r="P789" s="964"/>
      <c r="Q789" s="1042"/>
      <c r="R789" s="1043"/>
      <c r="S789" s="1044"/>
      <c r="T789" s="1045"/>
      <c r="U789" s="187"/>
    </row>
    <row r="790" spans="2:21" s="1046" customFormat="1" ht="18.600000000000001" customHeight="1">
      <c r="B790" s="1035"/>
      <c r="C790" s="1035"/>
      <c r="N790" s="962"/>
      <c r="O790" s="963"/>
      <c r="P790" s="964"/>
      <c r="Q790" s="1042"/>
      <c r="R790" s="1043"/>
      <c r="S790" s="1044"/>
      <c r="T790" s="1045"/>
      <c r="U790" s="187"/>
    </row>
    <row r="791" spans="2:21" s="1046" customFormat="1" ht="18.600000000000001" customHeight="1">
      <c r="B791" s="1035"/>
      <c r="C791" s="1035"/>
      <c r="N791" s="962"/>
      <c r="O791" s="963"/>
      <c r="P791" s="964"/>
      <c r="Q791" s="1042"/>
      <c r="R791" s="1043"/>
      <c r="S791" s="1044"/>
      <c r="T791" s="1045"/>
      <c r="U791" s="187"/>
    </row>
    <row r="792" spans="2:21" s="1046" customFormat="1" ht="18.600000000000001" customHeight="1">
      <c r="B792" s="1035"/>
      <c r="C792" s="1035"/>
      <c r="N792" s="962"/>
      <c r="O792" s="963"/>
      <c r="P792" s="964"/>
      <c r="Q792" s="1042"/>
      <c r="R792" s="1043"/>
      <c r="S792" s="1044"/>
      <c r="T792" s="1045"/>
      <c r="U792" s="187"/>
    </row>
    <row r="793" spans="2:21" s="1046" customFormat="1" ht="18.600000000000001" customHeight="1">
      <c r="B793" s="1035"/>
      <c r="C793" s="1035"/>
      <c r="N793" s="962"/>
      <c r="O793" s="963"/>
      <c r="P793" s="964"/>
      <c r="Q793" s="1042"/>
      <c r="R793" s="1043"/>
      <c r="S793" s="1044"/>
      <c r="T793" s="1045"/>
      <c r="U793" s="187"/>
    </row>
    <row r="794" spans="2:21" s="1046" customFormat="1" ht="18.600000000000001" customHeight="1">
      <c r="B794" s="1035"/>
      <c r="C794" s="1035"/>
      <c r="N794" s="962"/>
      <c r="O794" s="963"/>
      <c r="P794" s="964"/>
      <c r="Q794" s="1042"/>
      <c r="R794" s="1043"/>
      <c r="S794" s="1044"/>
      <c r="T794" s="1045"/>
      <c r="U794" s="187"/>
    </row>
    <row r="795" spans="2:21" s="1046" customFormat="1" ht="18.600000000000001" customHeight="1">
      <c r="B795" s="1035"/>
      <c r="C795" s="1035"/>
      <c r="N795" s="962"/>
      <c r="O795" s="963"/>
      <c r="P795" s="964"/>
      <c r="Q795" s="1042"/>
      <c r="R795" s="1043"/>
      <c r="S795" s="1044"/>
      <c r="T795" s="1045"/>
      <c r="U795" s="187"/>
    </row>
    <row r="796" spans="2:21" s="1046" customFormat="1" ht="18.600000000000001" customHeight="1">
      <c r="B796" s="1035"/>
      <c r="C796" s="1035"/>
      <c r="N796" s="962"/>
      <c r="O796" s="963"/>
      <c r="P796" s="964"/>
      <c r="Q796" s="1042"/>
      <c r="R796" s="1043"/>
      <c r="S796" s="1044"/>
      <c r="T796" s="1045"/>
      <c r="U796" s="187"/>
    </row>
    <row r="797" spans="2:21" s="1046" customFormat="1" ht="18.600000000000001" customHeight="1">
      <c r="B797" s="1035"/>
      <c r="C797" s="1035"/>
      <c r="N797" s="962"/>
      <c r="O797" s="963"/>
      <c r="P797" s="964"/>
      <c r="Q797" s="1042"/>
      <c r="R797" s="1043"/>
      <c r="S797" s="1044"/>
      <c r="T797" s="1045"/>
      <c r="U797" s="187"/>
    </row>
    <row r="798" spans="2:21" s="1046" customFormat="1" ht="18.600000000000001" customHeight="1">
      <c r="B798" s="1035"/>
      <c r="C798" s="1035"/>
      <c r="N798" s="962"/>
      <c r="O798" s="963"/>
      <c r="P798" s="964"/>
      <c r="Q798" s="1042"/>
      <c r="R798" s="1043"/>
      <c r="S798" s="1044"/>
      <c r="T798" s="1045"/>
      <c r="U798" s="187"/>
    </row>
    <row r="799" spans="2:21" s="1046" customFormat="1" ht="18.600000000000001" customHeight="1">
      <c r="B799" s="1035"/>
      <c r="C799" s="1035"/>
      <c r="N799" s="962"/>
      <c r="O799" s="963"/>
      <c r="P799" s="964"/>
      <c r="Q799" s="1042"/>
      <c r="R799" s="1043"/>
      <c r="S799" s="1044"/>
      <c r="T799" s="1045"/>
      <c r="U799" s="187"/>
    </row>
    <row r="800" spans="2:21" s="1046" customFormat="1" ht="18.600000000000001" customHeight="1">
      <c r="B800" s="1035"/>
      <c r="C800" s="1035"/>
      <c r="N800" s="962"/>
      <c r="O800" s="963"/>
      <c r="P800" s="964"/>
      <c r="Q800" s="1042"/>
      <c r="R800" s="1043"/>
      <c r="S800" s="1044"/>
      <c r="T800" s="1045"/>
      <c r="U800" s="187"/>
    </row>
    <row r="801" spans="2:21" s="1046" customFormat="1" ht="18.600000000000001" customHeight="1">
      <c r="B801" s="1035"/>
      <c r="C801" s="1035"/>
      <c r="N801" s="962"/>
      <c r="O801" s="963"/>
      <c r="P801" s="964"/>
      <c r="Q801" s="1042"/>
      <c r="R801" s="1043"/>
      <c r="S801" s="1044"/>
      <c r="T801" s="1045"/>
      <c r="U801" s="187"/>
    </row>
    <row r="802" spans="2:21" s="1046" customFormat="1" ht="18.600000000000001" customHeight="1">
      <c r="B802" s="1035"/>
      <c r="C802" s="1035"/>
      <c r="N802" s="962"/>
      <c r="O802" s="963"/>
      <c r="P802" s="964"/>
      <c r="Q802" s="1042"/>
      <c r="R802" s="1043"/>
      <c r="S802" s="1044"/>
      <c r="T802" s="1045"/>
      <c r="U802" s="187"/>
    </row>
    <row r="803" spans="2:21" s="1046" customFormat="1" ht="18.600000000000001" customHeight="1">
      <c r="B803" s="1035"/>
      <c r="C803" s="1035"/>
      <c r="N803" s="962"/>
      <c r="O803" s="963"/>
      <c r="P803" s="964"/>
      <c r="Q803" s="1042"/>
      <c r="R803" s="1043"/>
      <c r="S803" s="1044"/>
      <c r="T803" s="1045"/>
      <c r="U803" s="187"/>
    </row>
    <row r="804" spans="2:21" s="1046" customFormat="1" ht="18.600000000000001" customHeight="1">
      <c r="B804" s="1035"/>
      <c r="C804" s="1035"/>
      <c r="N804" s="962"/>
      <c r="O804" s="963"/>
      <c r="P804" s="964"/>
      <c r="Q804" s="1042"/>
      <c r="R804" s="1043"/>
      <c r="S804" s="1044"/>
      <c r="T804" s="1045"/>
      <c r="U804" s="187"/>
    </row>
    <row r="805" spans="2:21" s="1046" customFormat="1" ht="18.600000000000001" customHeight="1">
      <c r="B805" s="1035"/>
      <c r="C805" s="1035"/>
      <c r="N805" s="962"/>
      <c r="O805" s="963"/>
      <c r="P805" s="964"/>
      <c r="Q805" s="1042"/>
      <c r="R805" s="1043"/>
      <c r="S805" s="1044"/>
      <c r="T805" s="1045"/>
      <c r="U805" s="187"/>
    </row>
    <row r="806" spans="2:21" s="1046" customFormat="1" ht="18.600000000000001" customHeight="1">
      <c r="B806" s="1035"/>
      <c r="C806" s="1035"/>
      <c r="N806" s="962"/>
      <c r="O806" s="963"/>
      <c r="P806" s="964"/>
      <c r="Q806" s="1042"/>
      <c r="R806" s="1043"/>
      <c r="S806" s="1044"/>
      <c r="T806" s="1045"/>
      <c r="U806" s="187"/>
    </row>
    <row r="807" spans="2:21" s="1046" customFormat="1" ht="18.600000000000001" customHeight="1">
      <c r="B807" s="1035"/>
      <c r="C807" s="1035"/>
      <c r="N807" s="962"/>
      <c r="O807" s="963"/>
      <c r="P807" s="964"/>
      <c r="Q807" s="1042"/>
      <c r="R807" s="1043"/>
      <c r="S807" s="1044"/>
      <c r="T807" s="1045"/>
      <c r="U807" s="187"/>
    </row>
    <row r="808" spans="2:21" s="1046" customFormat="1" ht="18.600000000000001" customHeight="1">
      <c r="B808" s="1035"/>
      <c r="C808" s="1035"/>
      <c r="N808" s="962"/>
      <c r="O808" s="963"/>
      <c r="P808" s="964"/>
      <c r="Q808" s="1042"/>
      <c r="R808" s="1043"/>
      <c r="S808" s="1044"/>
      <c r="T808" s="1045"/>
      <c r="U808" s="187"/>
    </row>
    <row r="809" spans="2:21" s="1046" customFormat="1" ht="18.600000000000001" customHeight="1">
      <c r="B809" s="1035"/>
      <c r="C809" s="1035"/>
      <c r="N809" s="962"/>
      <c r="O809" s="963"/>
      <c r="P809" s="964"/>
      <c r="Q809" s="1042"/>
      <c r="R809" s="1043"/>
      <c r="S809" s="1044"/>
      <c r="T809" s="1045"/>
      <c r="U809" s="187"/>
    </row>
    <row r="810" spans="2:21" s="1046" customFormat="1" ht="18.600000000000001" customHeight="1">
      <c r="B810" s="1035"/>
      <c r="C810" s="1035"/>
      <c r="N810" s="962"/>
      <c r="O810" s="963"/>
      <c r="P810" s="964"/>
      <c r="Q810" s="1042"/>
      <c r="R810" s="1043"/>
      <c r="S810" s="1044"/>
      <c r="T810" s="1045"/>
      <c r="U810" s="187"/>
    </row>
    <row r="811" spans="2:21" s="1046" customFormat="1" ht="18.600000000000001" customHeight="1">
      <c r="B811" s="1035"/>
      <c r="C811" s="1035"/>
      <c r="N811" s="962"/>
      <c r="O811" s="963"/>
      <c r="P811" s="964"/>
      <c r="Q811" s="1042"/>
      <c r="R811" s="1043"/>
      <c r="S811" s="1044"/>
      <c r="T811" s="1045"/>
      <c r="U811" s="187"/>
    </row>
    <row r="812" spans="2:21" s="1046" customFormat="1" ht="18.600000000000001" customHeight="1">
      <c r="B812" s="1035"/>
      <c r="C812" s="1035"/>
      <c r="N812" s="962"/>
      <c r="O812" s="963"/>
      <c r="P812" s="964"/>
      <c r="Q812" s="1042"/>
      <c r="R812" s="1043"/>
      <c r="S812" s="1044"/>
      <c r="T812" s="1045"/>
      <c r="U812" s="187"/>
    </row>
    <row r="813" spans="2:21" s="1046" customFormat="1" ht="18.600000000000001" customHeight="1">
      <c r="B813" s="1035"/>
      <c r="C813" s="1035"/>
      <c r="N813" s="962"/>
      <c r="O813" s="963"/>
      <c r="P813" s="964"/>
      <c r="Q813" s="1042"/>
      <c r="R813" s="1043"/>
      <c r="S813" s="1044"/>
      <c r="T813" s="1045"/>
      <c r="U813" s="187"/>
    </row>
    <row r="814" spans="2:21" s="1046" customFormat="1" ht="18.600000000000001" customHeight="1">
      <c r="B814" s="1035"/>
      <c r="C814" s="1035"/>
      <c r="N814" s="962"/>
      <c r="O814" s="963"/>
      <c r="P814" s="964"/>
      <c r="Q814" s="1042"/>
      <c r="R814" s="1043"/>
      <c r="S814" s="1044"/>
      <c r="T814" s="1045"/>
      <c r="U814" s="187"/>
    </row>
    <row r="815" spans="2:21" s="1046" customFormat="1" ht="18.600000000000001" customHeight="1">
      <c r="B815" s="1035"/>
      <c r="C815" s="1035"/>
      <c r="N815" s="962"/>
      <c r="O815" s="963"/>
      <c r="P815" s="964"/>
      <c r="Q815" s="1042"/>
      <c r="R815" s="1043"/>
      <c r="S815" s="1044"/>
      <c r="T815" s="1045"/>
      <c r="U815" s="187"/>
    </row>
    <row r="816" spans="2:21" s="1046" customFormat="1" ht="18.600000000000001" customHeight="1">
      <c r="B816" s="1035"/>
      <c r="C816" s="1035"/>
      <c r="N816" s="962"/>
      <c r="O816" s="963"/>
      <c r="P816" s="964"/>
      <c r="Q816" s="1042"/>
      <c r="R816" s="1043"/>
      <c r="S816" s="1044"/>
      <c r="T816" s="1045"/>
      <c r="U816" s="187"/>
    </row>
    <row r="817" spans="2:21" s="1046" customFormat="1" ht="18.600000000000001" customHeight="1">
      <c r="B817" s="1035"/>
      <c r="C817" s="1035"/>
      <c r="N817" s="962"/>
      <c r="O817" s="963"/>
      <c r="P817" s="964"/>
      <c r="Q817" s="1042"/>
      <c r="R817" s="1043"/>
      <c r="S817" s="1044"/>
      <c r="T817" s="1045"/>
      <c r="U817" s="187"/>
    </row>
    <row r="818" spans="2:21" s="1046" customFormat="1" ht="18.600000000000001" customHeight="1">
      <c r="B818" s="1035"/>
      <c r="C818" s="1035"/>
      <c r="N818" s="962"/>
      <c r="O818" s="963"/>
      <c r="P818" s="964"/>
      <c r="Q818" s="1042"/>
      <c r="R818" s="1043"/>
      <c r="S818" s="1044"/>
      <c r="T818" s="1045"/>
      <c r="U818" s="187"/>
    </row>
    <row r="819" spans="2:21" s="1046" customFormat="1" ht="18.600000000000001" customHeight="1">
      <c r="B819" s="1035"/>
      <c r="C819" s="1035"/>
      <c r="N819" s="962"/>
      <c r="O819" s="963"/>
      <c r="P819" s="964"/>
      <c r="Q819" s="1042"/>
      <c r="R819" s="1043"/>
      <c r="S819" s="1044"/>
      <c r="T819" s="1045"/>
      <c r="U819" s="187"/>
    </row>
    <row r="820" spans="2:21" s="1046" customFormat="1" ht="18.600000000000001" customHeight="1">
      <c r="B820" s="1035"/>
      <c r="C820" s="1035"/>
      <c r="N820" s="962"/>
      <c r="O820" s="963"/>
      <c r="P820" s="964"/>
      <c r="Q820" s="1042"/>
      <c r="R820" s="1043"/>
      <c r="S820" s="1044"/>
      <c r="T820" s="1045"/>
      <c r="U820" s="187"/>
    </row>
    <row r="821" spans="2:21" s="1046" customFormat="1" ht="18.600000000000001" customHeight="1">
      <c r="B821" s="1035"/>
      <c r="C821" s="1035"/>
      <c r="N821" s="962"/>
      <c r="O821" s="963"/>
      <c r="P821" s="964"/>
      <c r="Q821" s="1042"/>
      <c r="R821" s="1043"/>
      <c r="S821" s="1044"/>
      <c r="T821" s="1045"/>
      <c r="U821" s="187"/>
    </row>
    <row r="822" spans="2:21" s="1046" customFormat="1" ht="18.600000000000001" customHeight="1">
      <c r="B822" s="1035"/>
      <c r="C822" s="1035"/>
      <c r="N822" s="962"/>
      <c r="O822" s="963"/>
      <c r="P822" s="964"/>
      <c r="Q822" s="1042"/>
      <c r="R822" s="1043"/>
      <c r="S822" s="1044"/>
      <c r="T822" s="1045"/>
      <c r="U822" s="187"/>
    </row>
    <row r="823" spans="2:21" s="1046" customFormat="1" ht="18.600000000000001" customHeight="1">
      <c r="B823" s="1035"/>
      <c r="C823" s="1035"/>
      <c r="N823" s="962"/>
      <c r="O823" s="963"/>
      <c r="P823" s="964"/>
      <c r="Q823" s="1042"/>
      <c r="R823" s="1043"/>
      <c r="S823" s="1044"/>
      <c r="T823" s="1045"/>
      <c r="U823" s="187"/>
    </row>
    <row r="824" spans="2:21" s="1046" customFormat="1" ht="18.600000000000001" customHeight="1">
      <c r="B824" s="1035"/>
      <c r="C824" s="1035"/>
      <c r="N824" s="962"/>
      <c r="O824" s="963"/>
      <c r="P824" s="964"/>
      <c r="Q824" s="1042"/>
      <c r="R824" s="1043"/>
      <c r="S824" s="1044"/>
      <c r="T824" s="1045"/>
      <c r="U824" s="187"/>
    </row>
    <row r="825" spans="2:21" s="1046" customFormat="1" ht="18.600000000000001" customHeight="1">
      <c r="B825" s="1035"/>
      <c r="C825" s="1035"/>
      <c r="N825" s="962"/>
      <c r="O825" s="963"/>
      <c r="P825" s="964"/>
      <c r="Q825" s="1042"/>
      <c r="R825" s="1043"/>
      <c r="S825" s="1044"/>
      <c r="T825" s="1045"/>
      <c r="U825" s="187"/>
    </row>
    <row r="826" spans="2:21" s="1046" customFormat="1" ht="18.600000000000001" customHeight="1">
      <c r="B826" s="1035"/>
      <c r="C826" s="1035"/>
      <c r="N826" s="962"/>
      <c r="O826" s="963"/>
      <c r="P826" s="964"/>
      <c r="Q826" s="1042"/>
      <c r="R826" s="1043"/>
      <c r="S826" s="1044"/>
      <c r="T826" s="1045"/>
      <c r="U826" s="187"/>
    </row>
    <row r="827" spans="2:21" s="1046" customFormat="1" ht="18.600000000000001" customHeight="1">
      <c r="B827" s="1035"/>
      <c r="C827" s="1035"/>
      <c r="N827" s="962"/>
      <c r="O827" s="963"/>
      <c r="P827" s="964"/>
      <c r="Q827" s="1042"/>
      <c r="R827" s="1043"/>
      <c r="S827" s="1044"/>
      <c r="T827" s="1045"/>
      <c r="U827" s="187"/>
    </row>
    <row r="828" spans="2:21" s="1046" customFormat="1" ht="18.600000000000001" customHeight="1">
      <c r="B828" s="1035"/>
      <c r="C828" s="1035"/>
      <c r="N828" s="962"/>
      <c r="O828" s="963"/>
      <c r="P828" s="964"/>
      <c r="Q828" s="1042"/>
      <c r="R828" s="1043"/>
      <c r="S828" s="1044"/>
      <c r="T828" s="1045"/>
      <c r="U828" s="187"/>
    </row>
    <row r="829" spans="2:21" s="1046" customFormat="1" ht="18.600000000000001" customHeight="1">
      <c r="B829" s="1035"/>
      <c r="C829" s="1035"/>
      <c r="N829" s="962"/>
      <c r="O829" s="963"/>
      <c r="P829" s="964"/>
      <c r="Q829" s="1042"/>
      <c r="R829" s="1043"/>
      <c r="S829" s="1044"/>
      <c r="T829" s="1045"/>
      <c r="U829" s="187"/>
    </row>
    <row r="830" spans="2:21" s="1046" customFormat="1" ht="18.600000000000001" customHeight="1">
      <c r="B830" s="1035"/>
      <c r="C830" s="1035"/>
      <c r="N830" s="962"/>
      <c r="O830" s="963"/>
      <c r="P830" s="964"/>
      <c r="Q830" s="1042"/>
      <c r="R830" s="1043"/>
      <c r="S830" s="1044"/>
      <c r="T830" s="1045"/>
      <c r="U830" s="187"/>
    </row>
    <row r="831" spans="2:21" s="1046" customFormat="1" ht="18.600000000000001" customHeight="1">
      <c r="B831" s="1035"/>
      <c r="C831" s="1035"/>
      <c r="N831" s="962"/>
      <c r="O831" s="963"/>
      <c r="P831" s="964"/>
      <c r="Q831" s="1042"/>
      <c r="R831" s="1043"/>
      <c r="S831" s="1044"/>
      <c r="T831" s="1045"/>
      <c r="U831" s="187"/>
    </row>
    <row r="832" spans="2:21" s="1046" customFormat="1" ht="18.600000000000001" customHeight="1">
      <c r="B832" s="1035"/>
      <c r="C832" s="1035"/>
      <c r="N832" s="962"/>
      <c r="O832" s="963"/>
      <c r="P832" s="964"/>
      <c r="Q832" s="1042"/>
      <c r="R832" s="1043"/>
      <c r="S832" s="1044"/>
      <c r="T832" s="1045"/>
      <c r="U832" s="187"/>
    </row>
    <row r="833" spans="2:21" s="1046" customFormat="1" ht="18.600000000000001" customHeight="1">
      <c r="B833" s="1035"/>
      <c r="C833" s="1035"/>
      <c r="N833" s="962"/>
      <c r="O833" s="963"/>
      <c r="P833" s="964"/>
      <c r="Q833" s="1042"/>
      <c r="R833" s="1043"/>
      <c r="S833" s="1044"/>
      <c r="T833" s="1045"/>
      <c r="U833" s="187"/>
    </row>
    <row r="834" spans="2:21" s="1046" customFormat="1" ht="18.600000000000001" customHeight="1">
      <c r="B834" s="1035"/>
      <c r="C834" s="1035"/>
      <c r="N834" s="962"/>
      <c r="O834" s="963"/>
      <c r="P834" s="964"/>
      <c r="Q834" s="1042"/>
      <c r="R834" s="1043"/>
      <c r="S834" s="1044"/>
      <c r="T834" s="1045"/>
      <c r="U834" s="187"/>
    </row>
    <row r="835" spans="2:21" s="1046" customFormat="1" ht="18.600000000000001" customHeight="1">
      <c r="B835" s="1035"/>
      <c r="C835" s="1035"/>
      <c r="N835" s="962"/>
      <c r="O835" s="963"/>
      <c r="P835" s="964"/>
      <c r="Q835" s="1042"/>
      <c r="R835" s="1043"/>
      <c r="S835" s="1044"/>
      <c r="T835" s="1045"/>
      <c r="U835" s="187"/>
    </row>
    <row r="836" spans="2:21" s="1046" customFormat="1" ht="18.600000000000001" customHeight="1">
      <c r="B836" s="1035"/>
      <c r="C836" s="1035"/>
      <c r="N836" s="962"/>
      <c r="O836" s="963"/>
      <c r="P836" s="964"/>
      <c r="Q836" s="1042"/>
      <c r="R836" s="1043"/>
      <c r="S836" s="1044"/>
      <c r="T836" s="1045"/>
      <c r="U836" s="187"/>
    </row>
    <row r="837" spans="2:21" s="1046" customFormat="1" ht="18.600000000000001" customHeight="1">
      <c r="B837" s="1035"/>
      <c r="C837" s="1035"/>
      <c r="N837" s="962"/>
      <c r="O837" s="963"/>
      <c r="P837" s="964"/>
      <c r="Q837" s="1042"/>
      <c r="R837" s="1043"/>
      <c r="S837" s="1044"/>
      <c r="T837" s="1045"/>
      <c r="U837" s="187"/>
    </row>
    <row r="838" spans="2:21" s="1046" customFormat="1" ht="18.600000000000001" customHeight="1">
      <c r="B838" s="1035"/>
      <c r="C838" s="1035"/>
      <c r="N838" s="962"/>
      <c r="O838" s="963"/>
      <c r="P838" s="964"/>
      <c r="Q838" s="1042"/>
      <c r="R838" s="1043"/>
      <c r="S838" s="1044"/>
      <c r="T838" s="1045"/>
      <c r="U838" s="187"/>
    </row>
    <row r="839" spans="2:21" s="1046" customFormat="1" ht="18.600000000000001" customHeight="1">
      <c r="B839" s="1035"/>
      <c r="C839" s="1035"/>
      <c r="N839" s="962"/>
      <c r="O839" s="963"/>
      <c r="P839" s="964"/>
      <c r="Q839" s="1042"/>
      <c r="R839" s="1043"/>
      <c r="S839" s="1044"/>
      <c r="T839" s="1045"/>
      <c r="U839" s="187"/>
    </row>
    <row r="840" spans="2:21" s="1046" customFormat="1" ht="18.600000000000001" customHeight="1">
      <c r="B840" s="1035"/>
      <c r="C840" s="1035"/>
      <c r="N840" s="962"/>
      <c r="O840" s="963"/>
      <c r="P840" s="964"/>
      <c r="Q840" s="1042"/>
      <c r="R840" s="1043"/>
      <c r="S840" s="1044"/>
      <c r="T840" s="1045"/>
      <c r="U840" s="187"/>
    </row>
    <row r="841" spans="2:21" ht="18.600000000000001" customHeight="1">
      <c r="N841" s="962"/>
      <c r="O841" s="963"/>
      <c r="P841" s="964"/>
      <c r="U841" s="187"/>
    </row>
    <row r="842" spans="2:21" ht="18.600000000000001" customHeight="1">
      <c r="N842" s="962"/>
      <c r="O842" s="963"/>
      <c r="P842" s="964"/>
      <c r="U842" s="187"/>
    </row>
    <row r="843" spans="2:21" ht="18.600000000000001" customHeight="1">
      <c r="N843" s="962"/>
      <c r="O843" s="963"/>
      <c r="P843" s="964"/>
      <c r="U843" s="187"/>
    </row>
    <row r="844" spans="2:21" ht="18.600000000000001" customHeight="1">
      <c r="N844" s="962"/>
      <c r="O844" s="963"/>
      <c r="P844" s="964"/>
      <c r="U844" s="187"/>
    </row>
    <row r="845" spans="2:21" ht="18.600000000000001" customHeight="1">
      <c r="N845" s="962"/>
      <c r="O845" s="963"/>
      <c r="P845" s="964"/>
      <c r="U845" s="187"/>
    </row>
    <row r="846" spans="2:21" ht="18.600000000000001" customHeight="1">
      <c r="N846" s="962"/>
      <c r="O846" s="963"/>
      <c r="P846" s="964"/>
      <c r="U846" s="187"/>
    </row>
    <row r="847" spans="2:21" ht="18.600000000000001" customHeight="1">
      <c r="N847" s="962"/>
      <c r="O847" s="963"/>
      <c r="P847" s="964"/>
      <c r="U847" s="187"/>
    </row>
    <row r="848" spans="2:21" ht="18.600000000000001" customHeight="1">
      <c r="N848" s="962"/>
      <c r="O848" s="963"/>
      <c r="P848" s="964"/>
      <c r="U848" s="187"/>
    </row>
    <row r="849" spans="14:21" ht="18.600000000000001" customHeight="1">
      <c r="N849" s="962"/>
      <c r="O849" s="963"/>
      <c r="P849" s="964"/>
      <c r="U849" s="187"/>
    </row>
    <row r="850" spans="14:21" ht="18.600000000000001" customHeight="1">
      <c r="N850" s="962"/>
      <c r="O850" s="963"/>
      <c r="P850" s="964"/>
      <c r="U850" s="187"/>
    </row>
    <row r="851" spans="14:21" ht="18.600000000000001" customHeight="1">
      <c r="N851" s="962"/>
      <c r="O851" s="963"/>
      <c r="P851" s="964"/>
      <c r="U851" s="187"/>
    </row>
    <row r="852" spans="14:21" ht="18.600000000000001" customHeight="1">
      <c r="N852" s="962"/>
      <c r="O852" s="963"/>
      <c r="P852" s="964"/>
      <c r="U852" s="187"/>
    </row>
    <row r="853" spans="14:21" ht="18.600000000000001" customHeight="1">
      <c r="N853" s="962"/>
      <c r="O853" s="963"/>
      <c r="P853" s="964"/>
      <c r="U853" s="187"/>
    </row>
    <row r="854" spans="14:21" ht="18.600000000000001" customHeight="1">
      <c r="N854" s="962"/>
      <c r="O854" s="963"/>
      <c r="P854" s="964"/>
      <c r="U854" s="187"/>
    </row>
    <row r="855" spans="14:21" ht="18.600000000000001" customHeight="1">
      <c r="N855" s="962"/>
      <c r="O855" s="963"/>
      <c r="P855" s="964"/>
      <c r="U855" s="187"/>
    </row>
    <row r="856" spans="14:21" ht="18.600000000000001" customHeight="1">
      <c r="N856" s="962"/>
      <c r="O856" s="963"/>
      <c r="P856" s="964"/>
      <c r="U856" s="187"/>
    </row>
    <row r="857" spans="14:21" ht="18.600000000000001" customHeight="1">
      <c r="N857" s="962"/>
      <c r="O857" s="963"/>
      <c r="P857" s="964"/>
      <c r="U857" s="187"/>
    </row>
    <row r="858" spans="14:21" ht="18.600000000000001" customHeight="1">
      <c r="N858" s="962"/>
      <c r="O858" s="963"/>
      <c r="P858" s="964"/>
      <c r="U858" s="187"/>
    </row>
    <row r="859" spans="14:21" ht="18.600000000000001" customHeight="1">
      <c r="N859" s="962"/>
      <c r="O859" s="963"/>
      <c r="P859" s="964"/>
      <c r="U859" s="187"/>
    </row>
    <row r="860" spans="14:21" ht="18.600000000000001" customHeight="1">
      <c r="N860" s="962"/>
      <c r="O860" s="963"/>
      <c r="P860" s="964"/>
      <c r="U860" s="187"/>
    </row>
    <row r="861" spans="14:21" ht="18.600000000000001" customHeight="1">
      <c r="N861" s="962"/>
      <c r="O861" s="963"/>
      <c r="P861" s="964"/>
      <c r="U861" s="187"/>
    </row>
    <row r="862" spans="14:21" ht="18.600000000000001" customHeight="1">
      <c r="N862" s="962"/>
      <c r="O862" s="963"/>
      <c r="P862" s="964"/>
      <c r="U862" s="187"/>
    </row>
    <row r="863" spans="14:21" ht="18.600000000000001" customHeight="1">
      <c r="N863" s="962"/>
      <c r="O863" s="963"/>
      <c r="P863" s="964"/>
      <c r="U863" s="187"/>
    </row>
    <row r="864" spans="14:21" ht="18.600000000000001" customHeight="1">
      <c r="N864" s="962"/>
      <c r="O864" s="963"/>
      <c r="P864" s="964"/>
      <c r="U864" s="187"/>
    </row>
    <row r="865" spans="14:21" ht="18.600000000000001" customHeight="1">
      <c r="N865" s="962"/>
      <c r="O865" s="963"/>
      <c r="P865" s="964"/>
      <c r="U865" s="187"/>
    </row>
    <row r="866" spans="14:21" ht="18.600000000000001" customHeight="1">
      <c r="N866" s="962"/>
      <c r="O866" s="963"/>
      <c r="P866" s="964"/>
      <c r="U866" s="187"/>
    </row>
    <row r="867" spans="14:21" ht="18.600000000000001" customHeight="1">
      <c r="N867" s="962"/>
      <c r="O867" s="963"/>
      <c r="P867" s="964"/>
      <c r="U867" s="187"/>
    </row>
    <row r="868" spans="14:21" ht="18.600000000000001" customHeight="1">
      <c r="N868" s="962"/>
      <c r="O868" s="963"/>
      <c r="P868" s="964"/>
      <c r="U868" s="187"/>
    </row>
    <row r="869" spans="14:21" ht="18.600000000000001" customHeight="1">
      <c r="N869" s="962"/>
      <c r="O869" s="963"/>
      <c r="P869" s="964"/>
      <c r="U869" s="187"/>
    </row>
    <row r="870" spans="14:21" ht="18.600000000000001" customHeight="1">
      <c r="N870" s="962"/>
      <c r="O870" s="963"/>
      <c r="P870" s="964"/>
      <c r="U870" s="187"/>
    </row>
    <row r="871" spans="14:21" ht="18.600000000000001" customHeight="1">
      <c r="N871" s="962"/>
      <c r="O871" s="963"/>
      <c r="P871" s="964"/>
      <c r="U871" s="187"/>
    </row>
    <row r="872" spans="14:21" ht="18.600000000000001" customHeight="1">
      <c r="N872" s="962"/>
      <c r="O872" s="963"/>
      <c r="P872" s="964"/>
      <c r="U872" s="187"/>
    </row>
    <row r="873" spans="14:21" ht="18.600000000000001" customHeight="1">
      <c r="N873" s="962"/>
      <c r="O873" s="963"/>
      <c r="P873" s="964"/>
      <c r="U873" s="187"/>
    </row>
    <row r="874" spans="14:21" ht="18.600000000000001" customHeight="1">
      <c r="N874" s="962"/>
      <c r="O874" s="963"/>
      <c r="P874" s="964"/>
      <c r="U874" s="187"/>
    </row>
    <row r="875" spans="14:21" ht="18.600000000000001" customHeight="1">
      <c r="N875" s="962"/>
      <c r="O875" s="963"/>
      <c r="P875" s="964"/>
      <c r="U875" s="187"/>
    </row>
    <row r="876" spans="14:21" ht="18.600000000000001" customHeight="1">
      <c r="N876" s="962"/>
      <c r="O876" s="963"/>
      <c r="P876" s="964"/>
      <c r="U876" s="187"/>
    </row>
    <row r="877" spans="14:21" ht="18.600000000000001" customHeight="1">
      <c r="N877" s="962"/>
      <c r="O877" s="963"/>
      <c r="P877" s="964"/>
      <c r="U877" s="187"/>
    </row>
    <row r="878" spans="14:21" ht="18.600000000000001" customHeight="1">
      <c r="N878" s="962"/>
      <c r="O878" s="963"/>
      <c r="P878" s="964"/>
      <c r="U878" s="187"/>
    </row>
    <row r="879" spans="14:21" ht="18.600000000000001" customHeight="1">
      <c r="N879" s="962"/>
      <c r="O879" s="963"/>
      <c r="P879" s="964"/>
      <c r="U879" s="187"/>
    </row>
    <row r="880" spans="14:21" ht="18.600000000000001" customHeight="1">
      <c r="N880" s="962"/>
      <c r="O880" s="963"/>
      <c r="P880" s="964"/>
      <c r="U880" s="187"/>
    </row>
    <row r="881" spans="14:21" ht="18.600000000000001" customHeight="1">
      <c r="N881" s="962"/>
      <c r="O881" s="963"/>
      <c r="P881" s="964"/>
      <c r="U881" s="187"/>
    </row>
    <row r="882" spans="14:21" ht="18.600000000000001" customHeight="1">
      <c r="N882" s="962"/>
      <c r="O882" s="963"/>
      <c r="P882" s="964"/>
      <c r="U882" s="187"/>
    </row>
    <row r="883" spans="14:21" ht="18.600000000000001" customHeight="1">
      <c r="N883" s="962"/>
      <c r="O883" s="963"/>
      <c r="P883" s="964"/>
      <c r="U883" s="187"/>
    </row>
    <row r="884" spans="14:21" ht="18.600000000000001" customHeight="1">
      <c r="N884" s="962"/>
      <c r="O884" s="963"/>
      <c r="P884" s="964"/>
      <c r="U884" s="187"/>
    </row>
    <row r="885" spans="14:21" ht="18.600000000000001" customHeight="1">
      <c r="N885" s="962"/>
      <c r="O885" s="963"/>
      <c r="P885" s="964"/>
      <c r="U885" s="187"/>
    </row>
    <row r="886" spans="14:21" ht="18.600000000000001" customHeight="1">
      <c r="N886" s="962"/>
      <c r="O886" s="963"/>
      <c r="P886" s="964"/>
      <c r="U886" s="187"/>
    </row>
    <row r="887" spans="14:21" ht="18.600000000000001" customHeight="1">
      <c r="N887" s="962"/>
      <c r="O887" s="963"/>
      <c r="P887" s="964"/>
      <c r="U887" s="187"/>
    </row>
    <row r="888" spans="14:21" ht="18.600000000000001" customHeight="1">
      <c r="N888" s="962"/>
      <c r="O888" s="963"/>
      <c r="P888" s="964"/>
      <c r="U888" s="187"/>
    </row>
    <row r="889" spans="14:21" ht="18.600000000000001" customHeight="1">
      <c r="N889" s="962"/>
      <c r="O889" s="963"/>
      <c r="P889" s="964"/>
      <c r="U889" s="187"/>
    </row>
    <row r="890" spans="14:21" ht="18.600000000000001" customHeight="1">
      <c r="N890" s="962"/>
      <c r="O890" s="963"/>
      <c r="P890" s="964"/>
      <c r="U890" s="187"/>
    </row>
    <row r="891" spans="14:21" ht="18.600000000000001" customHeight="1">
      <c r="N891" s="962"/>
      <c r="O891" s="963"/>
      <c r="P891" s="964"/>
      <c r="U891" s="187"/>
    </row>
    <row r="892" spans="14:21" ht="18.600000000000001" customHeight="1">
      <c r="N892" s="962"/>
      <c r="O892" s="963"/>
      <c r="P892" s="964"/>
      <c r="U892" s="187"/>
    </row>
    <row r="893" spans="14:21" ht="18.600000000000001" customHeight="1">
      <c r="N893" s="962"/>
      <c r="O893" s="963"/>
      <c r="P893" s="964"/>
      <c r="U893" s="187"/>
    </row>
    <row r="894" spans="14:21" ht="18.600000000000001" customHeight="1">
      <c r="N894" s="962"/>
      <c r="O894" s="963"/>
      <c r="P894" s="964"/>
      <c r="U894" s="187"/>
    </row>
    <row r="895" spans="14:21" ht="18.600000000000001" customHeight="1">
      <c r="N895" s="962"/>
      <c r="O895" s="963"/>
      <c r="P895" s="964"/>
      <c r="U895" s="187"/>
    </row>
    <row r="896" spans="14:21" ht="18.600000000000001" customHeight="1">
      <c r="N896" s="962"/>
      <c r="O896" s="963"/>
      <c r="P896" s="964"/>
      <c r="U896" s="187"/>
    </row>
    <row r="897" spans="14:21" ht="18.600000000000001" customHeight="1">
      <c r="N897" s="962"/>
      <c r="O897" s="963"/>
      <c r="P897" s="964"/>
      <c r="U897" s="187"/>
    </row>
    <row r="898" spans="14:21" ht="18.600000000000001" customHeight="1">
      <c r="N898" s="962"/>
      <c r="O898" s="963"/>
      <c r="P898" s="964"/>
      <c r="U898" s="187"/>
    </row>
    <row r="899" spans="14:21" ht="18.600000000000001" customHeight="1">
      <c r="N899" s="962"/>
      <c r="O899" s="963"/>
      <c r="P899" s="964"/>
      <c r="U899" s="187"/>
    </row>
    <row r="900" spans="14:21" ht="18.600000000000001" customHeight="1">
      <c r="N900" s="962"/>
      <c r="O900" s="963"/>
      <c r="P900" s="964"/>
      <c r="U900" s="187"/>
    </row>
    <row r="901" spans="14:21" ht="18.600000000000001" customHeight="1">
      <c r="N901" s="962"/>
      <c r="O901" s="963"/>
      <c r="P901" s="964"/>
      <c r="U901" s="187"/>
    </row>
    <row r="902" spans="14:21" ht="18.600000000000001" customHeight="1">
      <c r="N902" s="962"/>
      <c r="O902" s="963"/>
      <c r="P902" s="964"/>
      <c r="U902" s="187"/>
    </row>
    <row r="903" spans="14:21" ht="18.600000000000001" customHeight="1">
      <c r="N903" s="962"/>
      <c r="O903" s="963"/>
      <c r="P903" s="964"/>
      <c r="U903" s="187"/>
    </row>
    <row r="904" spans="14:21" ht="18.600000000000001" customHeight="1">
      <c r="N904" s="962"/>
      <c r="O904" s="963"/>
      <c r="P904" s="964"/>
      <c r="U904" s="187"/>
    </row>
    <row r="905" spans="14:21" ht="18.600000000000001" customHeight="1">
      <c r="N905" s="962"/>
      <c r="O905" s="963"/>
      <c r="P905" s="964"/>
      <c r="U905" s="187"/>
    </row>
    <row r="906" spans="14:21" ht="18.600000000000001" customHeight="1">
      <c r="N906" s="962"/>
      <c r="O906" s="963"/>
      <c r="P906" s="964"/>
      <c r="U906" s="187"/>
    </row>
    <row r="907" spans="14:21" ht="18.600000000000001" customHeight="1">
      <c r="N907" s="962"/>
      <c r="O907" s="963"/>
      <c r="P907" s="964"/>
      <c r="U907" s="187"/>
    </row>
    <row r="908" spans="14:21" ht="18.600000000000001" customHeight="1">
      <c r="N908" s="962"/>
      <c r="O908" s="963"/>
      <c r="P908" s="964"/>
      <c r="U908" s="187"/>
    </row>
    <row r="909" spans="14:21" ht="18.600000000000001" customHeight="1">
      <c r="N909" s="962"/>
      <c r="O909" s="963"/>
      <c r="P909" s="964"/>
      <c r="U909" s="187"/>
    </row>
    <row r="910" spans="14:21" ht="18.600000000000001" customHeight="1">
      <c r="N910" s="962"/>
      <c r="O910" s="963"/>
      <c r="P910" s="964"/>
      <c r="U910" s="187"/>
    </row>
    <row r="911" spans="14:21" ht="18.600000000000001" customHeight="1">
      <c r="N911" s="962"/>
      <c r="O911" s="963"/>
      <c r="P911" s="964"/>
      <c r="U911" s="187"/>
    </row>
    <row r="912" spans="14:21" ht="18.600000000000001" customHeight="1">
      <c r="N912" s="962"/>
      <c r="O912" s="963"/>
      <c r="P912" s="964"/>
      <c r="U912" s="187"/>
    </row>
    <row r="913" spans="14:21" ht="18.600000000000001" customHeight="1">
      <c r="N913" s="962"/>
      <c r="O913" s="963"/>
      <c r="P913" s="964"/>
      <c r="U913" s="187"/>
    </row>
    <row r="914" spans="14:21" ht="18.600000000000001" customHeight="1">
      <c r="N914" s="962"/>
      <c r="O914" s="963"/>
      <c r="P914" s="964"/>
      <c r="U914" s="187"/>
    </row>
    <row r="915" spans="14:21" ht="18.600000000000001" customHeight="1">
      <c r="N915" s="962"/>
      <c r="O915" s="963"/>
      <c r="P915" s="964"/>
      <c r="U915" s="187"/>
    </row>
    <row r="916" spans="14:21" ht="18.600000000000001" customHeight="1">
      <c r="N916" s="962"/>
      <c r="O916" s="963"/>
      <c r="P916" s="964"/>
      <c r="U916" s="187"/>
    </row>
    <row r="917" spans="14:21" ht="18.600000000000001" customHeight="1">
      <c r="N917" s="962"/>
      <c r="O917" s="963"/>
      <c r="P917" s="964"/>
      <c r="U917" s="187"/>
    </row>
    <row r="918" spans="14:21" ht="18.600000000000001" customHeight="1">
      <c r="N918" s="962"/>
      <c r="O918" s="963"/>
      <c r="P918" s="964"/>
      <c r="U918" s="187"/>
    </row>
    <row r="919" spans="14:21" ht="18.600000000000001" customHeight="1">
      <c r="N919" s="962"/>
      <c r="O919" s="963"/>
      <c r="P919" s="964"/>
      <c r="U919" s="187"/>
    </row>
    <row r="920" spans="14:21" ht="18.600000000000001" customHeight="1">
      <c r="N920" s="962"/>
      <c r="O920" s="963"/>
      <c r="P920" s="964"/>
      <c r="U920" s="187"/>
    </row>
    <row r="921" spans="14:21" ht="18.600000000000001" customHeight="1">
      <c r="N921" s="962"/>
      <c r="O921" s="963"/>
      <c r="P921" s="964"/>
      <c r="U921" s="187"/>
    </row>
    <row r="922" spans="14:21" ht="18.600000000000001" customHeight="1">
      <c r="N922" s="962"/>
      <c r="O922" s="963"/>
      <c r="P922" s="964"/>
      <c r="U922" s="187"/>
    </row>
    <row r="923" spans="14:21" ht="18.600000000000001" customHeight="1">
      <c r="N923" s="962"/>
      <c r="O923" s="963"/>
      <c r="P923" s="964"/>
      <c r="U923" s="187"/>
    </row>
    <row r="924" spans="14:21" ht="18.600000000000001" customHeight="1">
      <c r="N924" s="962"/>
      <c r="O924" s="963"/>
      <c r="P924" s="964"/>
      <c r="U924" s="187"/>
    </row>
    <row r="925" spans="14:21" ht="18.600000000000001" customHeight="1">
      <c r="N925" s="962"/>
      <c r="O925" s="963"/>
      <c r="P925" s="964"/>
      <c r="U925" s="187"/>
    </row>
    <row r="926" spans="14:21" ht="18.600000000000001" customHeight="1">
      <c r="N926" s="962"/>
      <c r="O926" s="963"/>
      <c r="P926" s="964"/>
      <c r="U926" s="187"/>
    </row>
    <row r="927" spans="14:21" ht="18.600000000000001" customHeight="1">
      <c r="N927" s="962"/>
      <c r="O927" s="963"/>
      <c r="P927" s="964"/>
      <c r="U927" s="187"/>
    </row>
    <row r="928" spans="14:21" ht="18.600000000000001" customHeight="1">
      <c r="N928" s="962"/>
      <c r="O928" s="963"/>
      <c r="P928" s="964"/>
      <c r="U928" s="187"/>
    </row>
    <row r="929" spans="14:21" ht="18.600000000000001" customHeight="1">
      <c r="N929" s="962"/>
      <c r="O929" s="963"/>
      <c r="P929" s="964"/>
      <c r="U929" s="187"/>
    </row>
    <row r="930" spans="14:21" ht="18.600000000000001" customHeight="1">
      <c r="N930" s="962"/>
      <c r="O930" s="963"/>
      <c r="P930" s="964"/>
      <c r="U930" s="187"/>
    </row>
    <row r="931" spans="14:21" ht="18.600000000000001" customHeight="1">
      <c r="N931" s="962"/>
      <c r="O931" s="963"/>
      <c r="P931" s="964"/>
      <c r="U931" s="187"/>
    </row>
    <row r="932" spans="14:21" ht="18.600000000000001" customHeight="1">
      <c r="N932" s="962"/>
      <c r="O932" s="963"/>
      <c r="P932" s="964"/>
      <c r="U932" s="187"/>
    </row>
    <row r="933" spans="14:21" ht="18.600000000000001" customHeight="1">
      <c r="N933" s="962"/>
      <c r="O933" s="963"/>
      <c r="P933" s="964"/>
      <c r="U933" s="187"/>
    </row>
    <row r="934" spans="14:21" ht="18.600000000000001" customHeight="1">
      <c r="N934" s="962"/>
      <c r="O934" s="963"/>
      <c r="P934" s="964"/>
      <c r="U934" s="187"/>
    </row>
    <row r="935" spans="14:21" ht="18.600000000000001" customHeight="1">
      <c r="N935" s="962"/>
      <c r="O935" s="963"/>
      <c r="P935" s="964"/>
      <c r="U935" s="187"/>
    </row>
    <row r="936" spans="14:21" ht="18.600000000000001" customHeight="1">
      <c r="N936" s="962"/>
      <c r="O936" s="963"/>
      <c r="P936" s="964"/>
      <c r="U936" s="187"/>
    </row>
    <row r="937" spans="14:21" ht="18.600000000000001" customHeight="1">
      <c r="N937" s="962"/>
      <c r="O937" s="963"/>
      <c r="P937" s="964"/>
      <c r="U937" s="187"/>
    </row>
    <row r="938" spans="14:21" ht="18.600000000000001" customHeight="1">
      <c r="N938" s="962"/>
      <c r="O938" s="963"/>
      <c r="P938" s="964"/>
      <c r="U938" s="187"/>
    </row>
    <row r="939" spans="14:21" ht="18.600000000000001" customHeight="1">
      <c r="N939" s="962"/>
      <c r="O939" s="963"/>
      <c r="P939" s="964"/>
      <c r="U939" s="187"/>
    </row>
    <row r="940" spans="14:21" ht="18.600000000000001" customHeight="1">
      <c r="N940" s="962"/>
      <c r="O940" s="963"/>
      <c r="P940" s="964"/>
      <c r="U940" s="187"/>
    </row>
    <row r="941" spans="14:21" ht="18.600000000000001" customHeight="1">
      <c r="N941" s="962"/>
      <c r="O941" s="963"/>
      <c r="P941" s="964"/>
      <c r="U941" s="187"/>
    </row>
    <row r="942" spans="14:21" ht="18.600000000000001" customHeight="1">
      <c r="N942" s="962"/>
      <c r="O942" s="963"/>
      <c r="P942" s="964"/>
      <c r="U942" s="187"/>
    </row>
    <row r="943" spans="14:21" ht="18.600000000000001" customHeight="1">
      <c r="N943" s="962"/>
      <c r="O943" s="963"/>
      <c r="P943" s="964"/>
      <c r="U943" s="187"/>
    </row>
    <row r="944" spans="14:21" ht="18.600000000000001" customHeight="1">
      <c r="N944" s="962"/>
      <c r="O944" s="963"/>
      <c r="P944" s="964"/>
      <c r="U944" s="187"/>
    </row>
    <row r="945" spans="14:21" ht="18.600000000000001" customHeight="1">
      <c r="N945" s="962"/>
      <c r="O945" s="963"/>
      <c r="P945" s="964"/>
      <c r="U945" s="187"/>
    </row>
    <row r="946" spans="14:21" ht="18.600000000000001" customHeight="1">
      <c r="N946" s="962"/>
      <c r="O946" s="963"/>
      <c r="P946" s="964"/>
      <c r="U946" s="187"/>
    </row>
    <row r="947" spans="14:21" ht="18.600000000000001" customHeight="1">
      <c r="N947" s="962"/>
      <c r="O947" s="963"/>
      <c r="P947" s="964"/>
      <c r="U947" s="187"/>
    </row>
    <row r="948" spans="14:21" ht="18.600000000000001" customHeight="1">
      <c r="N948" s="962"/>
      <c r="O948" s="963"/>
      <c r="P948" s="964"/>
      <c r="U948" s="187"/>
    </row>
    <row r="949" spans="14:21" ht="18.600000000000001" customHeight="1">
      <c r="N949" s="962"/>
      <c r="O949" s="963"/>
      <c r="P949" s="964"/>
      <c r="U949" s="187"/>
    </row>
    <row r="950" spans="14:21" ht="18.600000000000001" customHeight="1">
      <c r="N950" s="962"/>
      <c r="O950" s="963"/>
      <c r="P950" s="964"/>
      <c r="U950" s="187"/>
    </row>
    <row r="951" spans="14:21" ht="18.600000000000001" customHeight="1">
      <c r="N951" s="962"/>
      <c r="O951" s="963"/>
      <c r="P951" s="964"/>
      <c r="U951" s="187"/>
    </row>
    <row r="952" spans="14:21" ht="18.600000000000001" customHeight="1">
      <c r="N952" s="962"/>
      <c r="O952" s="963"/>
      <c r="P952" s="964"/>
      <c r="U952" s="187"/>
    </row>
    <row r="953" spans="14:21" ht="18.600000000000001" customHeight="1">
      <c r="N953" s="962"/>
      <c r="O953" s="963"/>
      <c r="P953" s="964"/>
      <c r="U953" s="187"/>
    </row>
    <row r="954" spans="14:21" ht="18.600000000000001" customHeight="1">
      <c r="N954" s="962"/>
      <c r="O954" s="963"/>
      <c r="P954" s="964"/>
      <c r="U954" s="187"/>
    </row>
    <row r="955" spans="14:21" ht="18.600000000000001" customHeight="1">
      <c r="N955" s="962"/>
      <c r="O955" s="963"/>
      <c r="P955" s="964"/>
      <c r="U955" s="187"/>
    </row>
    <row r="956" spans="14:21" ht="18.600000000000001" customHeight="1">
      <c r="N956" s="962"/>
      <c r="O956" s="963"/>
      <c r="P956" s="964"/>
      <c r="U956" s="187"/>
    </row>
    <row r="957" spans="14:21" ht="18.600000000000001" customHeight="1">
      <c r="N957" s="962"/>
      <c r="O957" s="963"/>
      <c r="P957" s="964"/>
      <c r="U957" s="187"/>
    </row>
    <row r="958" spans="14:21" ht="18.600000000000001" customHeight="1">
      <c r="N958" s="962"/>
      <c r="O958" s="963"/>
      <c r="P958" s="964"/>
      <c r="U958" s="187"/>
    </row>
    <row r="959" spans="14:21" ht="18.600000000000001" customHeight="1">
      <c r="N959" s="962"/>
      <c r="O959" s="963"/>
      <c r="P959" s="964"/>
      <c r="U959" s="187"/>
    </row>
    <row r="960" spans="14:21" ht="18.600000000000001" customHeight="1">
      <c r="N960" s="962"/>
      <c r="O960" s="963"/>
      <c r="P960" s="964"/>
      <c r="U960" s="187"/>
    </row>
    <row r="961" spans="14:21" ht="18.600000000000001" customHeight="1">
      <c r="N961" s="962"/>
      <c r="O961" s="963"/>
      <c r="P961" s="964"/>
      <c r="U961" s="187"/>
    </row>
    <row r="962" spans="14:21" ht="18.600000000000001" customHeight="1">
      <c r="N962" s="962"/>
      <c r="O962" s="963"/>
      <c r="P962" s="964"/>
      <c r="U962" s="187"/>
    </row>
    <row r="963" spans="14:21" ht="18.600000000000001" customHeight="1">
      <c r="N963" s="962"/>
      <c r="O963" s="963"/>
      <c r="P963" s="964"/>
      <c r="U963" s="187"/>
    </row>
    <row r="964" spans="14:21" ht="18.600000000000001" customHeight="1">
      <c r="N964" s="962"/>
      <c r="O964" s="963"/>
      <c r="P964" s="964"/>
      <c r="U964" s="187"/>
    </row>
    <row r="965" spans="14:21" ht="18.600000000000001" customHeight="1">
      <c r="N965" s="962"/>
      <c r="O965" s="963"/>
      <c r="P965" s="964"/>
      <c r="U965" s="187"/>
    </row>
    <row r="966" spans="14:21" ht="18.600000000000001" customHeight="1">
      <c r="N966" s="962"/>
      <c r="O966" s="963"/>
      <c r="P966" s="964"/>
      <c r="U966" s="187"/>
    </row>
    <row r="967" spans="14:21" ht="18.600000000000001" customHeight="1">
      <c r="N967" s="962"/>
      <c r="O967" s="963"/>
      <c r="P967" s="964"/>
      <c r="U967" s="187"/>
    </row>
    <row r="968" spans="14:21" ht="18.600000000000001" customHeight="1">
      <c r="N968" s="962"/>
      <c r="O968" s="963"/>
      <c r="P968" s="964"/>
      <c r="U968" s="187"/>
    </row>
    <row r="969" spans="14:21" ht="18.600000000000001" customHeight="1">
      <c r="N969" s="962"/>
      <c r="O969" s="963"/>
      <c r="P969" s="964"/>
      <c r="U969" s="187"/>
    </row>
    <row r="970" spans="14:21" ht="18.600000000000001" customHeight="1">
      <c r="N970" s="962"/>
      <c r="O970" s="963"/>
      <c r="P970" s="964"/>
      <c r="U970" s="187"/>
    </row>
    <row r="971" spans="14:21" ht="18.600000000000001" customHeight="1">
      <c r="N971" s="962"/>
      <c r="O971" s="963"/>
      <c r="P971" s="964"/>
      <c r="U971" s="187"/>
    </row>
    <row r="972" spans="14:21" ht="18.600000000000001" customHeight="1">
      <c r="N972" s="962"/>
      <c r="O972" s="963"/>
      <c r="P972" s="964"/>
      <c r="U972" s="187"/>
    </row>
    <row r="973" spans="14:21" ht="18.600000000000001" customHeight="1">
      <c r="N973" s="962"/>
      <c r="O973" s="963"/>
      <c r="P973" s="964"/>
      <c r="U973" s="187"/>
    </row>
    <row r="974" spans="14:21" ht="18.600000000000001" customHeight="1">
      <c r="N974" s="962"/>
      <c r="O974" s="963"/>
      <c r="P974" s="964"/>
      <c r="U974" s="187"/>
    </row>
    <row r="975" spans="14:21" ht="18.600000000000001" customHeight="1">
      <c r="N975" s="962"/>
      <c r="O975" s="963"/>
      <c r="P975" s="964"/>
      <c r="U975" s="187"/>
    </row>
    <row r="976" spans="14:21" ht="18.600000000000001" customHeight="1">
      <c r="N976" s="962"/>
      <c r="O976" s="963"/>
      <c r="P976" s="964"/>
      <c r="U976" s="187"/>
    </row>
    <row r="977" spans="14:21" ht="18.600000000000001" customHeight="1">
      <c r="N977" s="962"/>
      <c r="O977" s="963"/>
      <c r="P977" s="964"/>
      <c r="U977" s="187"/>
    </row>
    <row r="978" spans="14:21" ht="18.600000000000001" customHeight="1">
      <c r="N978" s="962"/>
      <c r="O978" s="963"/>
      <c r="P978" s="964"/>
      <c r="U978" s="187"/>
    </row>
    <row r="979" spans="14:21" ht="18.600000000000001" customHeight="1">
      <c r="N979" s="962"/>
      <c r="O979" s="963"/>
      <c r="P979" s="964"/>
      <c r="U979" s="187"/>
    </row>
    <row r="980" spans="14:21" ht="18.600000000000001" customHeight="1">
      <c r="N980" s="962"/>
      <c r="O980" s="963"/>
      <c r="P980" s="964"/>
      <c r="U980" s="187"/>
    </row>
    <row r="981" spans="14:21" ht="18.600000000000001" customHeight="1">
      <c r="N981" s="962"/>
      <c r="O981" s="963"/>
      <c r="P981" s="964"/>
      <c r="U981" s="187"/>
    </row>
    <row r="982" spans="14:21" ht="18.600000000000001" customHeight="1">
      <c r="N982" s="962"/>
      <c r="O982" s="963"/>
      <c r="P982" s="964"/>
      <c r="U982" s="187"/>
    </row>
    <row r="983" spans="14:21" ht="18.600000000000001" customHeight="1">
      <c r="N983" s="962"/>
      <c r="O983" s="963"/>
      <c r="P983" s="964"/>
      <c r="U983" s="187"/>
    </row>
    <row r="984" spans="14:21" ht="18.600000000000001" customHeight="1">
      <c r="N984" s="962"/>
      <c r="O984" s="963"/>
      <c r="P984" s="964"/>
      <c r="U984" s="187"/>
    </row>
    <row r="985" spans="14:21" ht="18.600000000000001" customHeight="1">
      <c r="N985" s="962"/>
      <c r="O985" s="963"/>
      <c r="P985" s="964"/>
      <c r="U985" s="187"/>
    </row>
    <row r="986" spans="14:21" ht="18.600000000000001" customHeight="1">
      <c r="N986" s="962"/>
      <c r="O986" s="963"/>
      <c r="P986" s="964"/>
      <c r="U986" s="187"/>
    </row>
    <row r="987" spans="14:21" ht="18.600000000000001" customHeight="1">
      <c r="N987" s="962"/>
      <c r="O987" s="963"/>
      <c r="P987" s="964"/>
      <c r="U987" s="187"/>
    </row>
    <row r="988" spans="14:21" ht="18.600000000000001" customHeight="1">
      <c r="N988" s="962"/>
      <c r="O988" s="963"/>
      <c r="P988" s="964"/>
      <c r="U988" s="187"/>
    </row>
    <row r="989" spans="14:21" ht="18.600000000000001" customHeight="1">
      <c r="N989" s="962"/>
      <c r="O989" s="963"/>
      <c r="P989" s="964"/>
      <c r="U989" s="187"/>
    </row>
    <row r="990" spans="14:21" ht="18.600000000000001" customHeight="1">
      <c r="N990" s="962"/>
      <c r="O990" s="963"/>
      <c r="P990" s="964"/>
      <c r="U990" s="187"/>
    </row>
    <row r="991" spans="14:21" ht="18.600000000000001" customHeight="1">
      <c r="N991" s="962"/>
      <c r="O991" s="963"/>
      <c r="P991" s="964"/>
      <c r="U991" s="187"/>
    </row>
    <row r="992" spans="14:21" ht="18.600000000000001" customHeight="1">
      <c r="N992" s="962"/>
      <c r="O992" s="963"/>
      <c r="P992" s="964"/>
      <c r="U992" s="187"/>
    </row>
    <row r="993" spans="14:21" ht="18.600000000000001" customHeight="1">
      <c r="N993" s="962"/>
      <c r="O993" s="963"/>
      <c r="P993" s="964"/>
      <c r="U993" s="187"/>
    </row>
    <row r="994" spans="14:21" ht="18.600000000000001" customHeight="1">
      <c r="N994" s="962"/>
      <c r="O994" s="963"/>
      <c r="P994" s="964"/>
      <c r="U994" s="187"/>
    </row>
    <row r="995" spans="14:21" ht="18.600000000000001" customHeight="1">
      <c r="N995" s="962"/>
      <c r="O995" s="963"/>
      <c r="P995" s="964"/>
      <c r="U995" s="187"/>
    </row>
    <row r="996" spans="14:21" ht="18.600000000000001" customHeight="1">
      <c r="N996" s="962"/>
      <c r="O996" s="963"/>
      <c r="P996" s="964"/>
      <c r="U996" s="187"/>
    </row>
    <row r="997" spans="14:21" ht="18.600000000000001" customHeight="1">
      <c r="N997" s="962"/>
      <c r="O997" s="963"/>
      <c r="P997" s="964"/>
      <c r="U997" s="187"/>
    </row>
    <row r="998" spans="14:21" ht="18.600000000000001" customHeight="1">
      <c r="N998" s="962"/>
      <c r="O998" s="963"/>
      <c r="P998" s="964"/>
      <c r="U998" s="187"/>
    </row>
    <row r="999" spans="14:21" ht="18.600000000000001" customHeight="1">
      <c r="N999" s="962"/>
      <c r="O999" s="963"/>
      <c r="P999" s="964"/>
      <c r="U999" s="187"/>
    </row>
    <row r="1000" spans="14:21" ht="18.600000000000001" customHeight="1">
      <c r="N1000" s="962"/>
      <c r="O1000" s="963"/>
      <c r="P1000" s="964"/>
      <c r="U1000" s="187"/>
    </row>
    <row r="1001" spans="14:21" ht="18.600000000000001" customHeight="1">
      <c r="N1001" s="962"/>
      <c r="O1001" s="963"/>
      <c r="P1001" s="964"/>
      <c r="U1001" s="187"/>
    </row>
    <row r="1002" spans="14:21" ht="18.600000000000001" customHeight="1">
      <c r="N1002" s="962"/>
      <c r="O1002" s="963"/>
      <c r="P1002" s="964"/>
      <c r="U1002" s="187"/>
    </row>
    <row r="1003" spans="14:21" ht="18.600000000000001" customHeight="1">
      <c r="N1003" s="962"/>
      <c r="O1003" s="963"/>
      <c r="P1003" s="964"/>
      <c r="U1003" s="187"/>
    </row>
    <row r="1004" spans="14:21" ht="18.600000000000001" customHeight="1">
      <c r="N1004" s="962"/>
      <c r="O1004" s="963"/>
      <c r="P1004" s="964"/>
      <c r="U1004" s="187"/>
    </row>
    <row r="1005" spans="14:21" ht="18.600000000000001" customHeight="1">
      <c r="N1005" s="962"/>
      <c r="O1005" s="963"/>
      <c r="P1005" s="964"/>
      <c r="U1005" s="187"/>
    </row>
    <row r="1006" spans="14:21" ht="18.600000000000001" customHeight="1">
      <c r="N1006" s="962"/>
      <c r="O1006" s="963"/>
      <c r="P1006" s="964"/>
      <c r="U1006" s="187"/>
    </row>
    <row r="1007" spans="14:21" ht="18.600000000000001" customHeight="1">
      <c r="N1007" s="962"/>
      <c r="O1007" s="963"/>
      <c r="P1007" s="964"/>
      <c r="U1007" s="187"/>
    </row>
    <row r="1008" spans="14:21" ht="18.600000000000001" customHeight="1">
      <c r="N1008" s="962"/>
      <c r="O1008" s="963"/>
      <c r="P1008" s="964"/>
      <c r="U1008" s="187"/>
    </row>
    <row r="1009" spans="14:21" ht="18.600000000000001" customHeight="1">
      <c r="N1009" s="962"/>
      <c r="O1009" s="963"/>
      <c r="P1009" s="964"/>
      <c r="U1009" s="187"/>
    </row>
    <row r="1010" spans="14:21" ht="18.600000000000001" customHeight="1">
      <c r="N1010" s="962"/>
      <c r="O1010" s="963"/>
      <c r="P1010" s="964"/>
      <c r="U1010" s="187"/>
    </row>
    <row r="1011" spans="14:21" ht="18.600000000000001" customHeight="1">
      <c r="N1011" s="962"/>
      <c r="O1011" s="963"/>
      <c r="P1011" s="964"/>
      <c r="U1011" s="187"/>
    </row>
    <row r="1012" spans="14:21" ht="18.600000000000001" customHeight="1">
      <c r="N1012" s="962"/>
      <c r="O1012" s="963"/>
      <c r="P1012" s="964"/>
      <c r="U1012" s="187"/>
    </row>
    <row r="1013" spans="14:21" ht="18.600000000000001" customHeight="1">
      <c r="N1013" s="962"/>
      <c r="O1013" s="963"/>
      <c r="P1013" s="964"/>
      <c r="U1013" s="187"/>
    </row>
    <row r="1014" spans="14:21" ht="18.600000000000001" customHeight="1">
      <c r="N1014" s="962"/>
      <c r="O1014" s="963"/>
      <c r="P1014" s="964"/>
      <c r="U1014" s="187"/>
    </row>
    <row r="1015" spans="14:21" ht="18.600000000000001" customHeight="1">
      <c r="N1015" s="962"/>
      <c r="O1015" s="963"/>
      <c r="P1015" s="964"/>
      <c r="U1015" s="187"/>
    </row>
    <row r="1016" spans="14:21" ht="18.600000000000001" customHeight="1">
      <c r="N1016" s="962"/>
      <c r="O1016" s="963"/>
      <c r="P1016" s="964"/>
      <c r="U1016" s="187"/>
    </row>
    <row r="1017" spans="14:21" ht="18.600000000000001" customHeight="1">
      <c r="N1017" s="962"/>
      <c r="O1017" s="963"/>
      <c r="P1017" s="964"/>
      <c r="U1017" s="187"/>
    </row>
    <row r="1018" spans="14:21" ht="18.600000000000001" customHeight="1">
      <c r="N1018" s="962"/>
      <c r="O1018" s="963"/>
      <c r="P1018" s="964"/>
      <c r="U1018" s="187"/>
    </row>
    <row r="1019" spans="14:21" ht="18.600000000000001" customHeight="1">
      <c r="N1019" s="962"/>
      <c r="O1019" s="963"/>
      <c r="P1019" s="964"/>
      <c r="U1019" s="187"/>
    </row>
    <row r="1020" spans="14:21" ht="18.600000000000001" customHeight="1">
      <c r="N1020" s="962"/>
      <c r="O1020" s="963"/>
      <c r="P1020" s="964"/>
      <c r="U1020" s="187"/>
    </row>
    <row r="1021" spans="14:21" ht="18.600000000000001" customHeight="1">
      <c r="N1021" s="962"/>
      <c r="O1021" s="963"/>
      <c r="P1021" s="964"/>
      <c r="U1021" s="187"/>
    </row>
    <row r="1022" spans="14:21" ht="18.600000000000001" customHeight="1">
      <c r="N1022" s="962"/>
      <c r="O1022" s="963"/>
      <c r="P1022" s="964"/>
      <c r="U1022" s="187"/>
    </row>
    <row r="1023" spans="14:21" ht="18.600000000000001" customHeight="1">
      <c r="N1023" s="962"/>
      <c r="O1023" s="963"/>
      <c r="P1023" s="964"/>
      <c r="U1023" s="187"/>
    </row>
    <row r="1024" spans="14:21" ht="18.600000000000001" customHeight="1">
      <c r="N1024" s="962"/>
      <c r="O1024" s="963"/>
      <c r="P1024" s="964"/>
      <c r="U1024" s="187"/>
    </row>
    <row r="1025" spans="14:21" ht="18.600000000000001" customHeight="1">
      <c r="N1025" s="962"/>
      <c r="O1025" s="963"/>
      <c r="P1025" s="964"/>
      <c r="U1025" s="187"/>
    </row>
    <row r="1026" spans="14:21" ht="18.600000000000001" customHeight="1">
      <c r="N1026" s="962"/>
      <c r="O1026" s="963"/>
      <c r="P1026" s="964"/>
      <c r="U1026" s="187"/>
    </row>
    <row r="1027" spans="14:21" ht="18.600000000000001" customHeight="1">
      <c r="N1027" s="962"/>
      <c r="O1027" s="963"/>
      <c r="P1027" s="964"/>
      <c r="U1027" s="187"/>
    </row>
    <row r="1028" spans="14:21" ht="18.600000000000001" customHeight="1">
      <c r="N1028" s="962"/>
      <c r="O1028" s="963"/>
      <c r="P1028" s="964"/>
      <c r="U1028" s="187"/>
    </row>
    <row r="1029" spans="14:21" ht="18.600000000000001" customHeight="1">
      <c r="N1029" s="962"/>
      <c r="O1029" s="963"/>
      <c r="P1029" s="964"/>
      <c r="U1029" s="187"/>
    </row>
    <row r="1030" spans="14:21" ht="18.600000000000001" customHeight="1">
      <c r="N1030" s="962"/>
      <c r="O1030" s="963"/>
      <c r="P1030" s="964"/>
      <c r="U1030" s="187"/>
    </row>
    <row r="1031" spans="14:21" ht="18.600000000000001" customHeight="1">
      <c r="N1031" s="962"/>
      <c r="O1031" s="963"/>
      <c r="P1031" s="964"/>
      <c r="U1031" s="187"/>
    </row>
    <row r="1032" spans="14:21" ht="18.600000000000001" customHeight="1">
      <c r="N1032" s="962"/>
      <c r="O1032" s="963"/>
      <c r="P1032" s="964"/>
      <c r="U1032" s="187"/>
    </row>
    <row r="1033" spans="14:21" ht="18.600000000000001" customHeight="1">
      <c r="N1033" s="962"/>
      <c r="O1033" s="963"/>
      <c r="P1033" s="964"/>
      <c r="U1033" s="187"/>
    </row>
    <row r="1034" spans="14:21" ht="18.600000000000001" customHeight="1">
      <c r="N1034" s="962"/>
      <c r="O1034" s="963"/>
      <c r="P1034" s="964"/>
      <c r="U1034" s="187"/>
    </row>
    <row r="1035" spans="14:21" ht="18.600000000000001" customHeight="1">
      <c r="N1035" s="962"/>
      <c r="O1035" s="963"/>
      <c r="P1035" s="964"/>
      <c r="U1035" s="187"/>
    </row>
    <row r="1036" spans="14:21" ht="18.600000000000001" customHeight="1">
      <c r="N1036" s="962"/>
      <c r="O1036" s="963"/>
      <c r="P1036" s="964"/>
      <c r="U1036" s="187"/>
    </row>
    <row r="1037" spans="14:21" ht="18.600000000000001" customHeight="1">
      <c r="N1037" s="962"/>
      <c r="O1037" s="963"/>
      <c r="P1037" s="964"/>
      <c r="U1037" s="187"/>
    </row>
    <row r="1038" spans="14:21" ht="18.600000000000001" customHeight="1">
      <c r="N1038" s="962"/>
      <c r="O1038" s="963"/>
      <c r="P1038" s="964"/>
      <c r="U1038" s="187"/>
    </row>
    <row r="1039" spans="14:21" ht="18.600000000000001" customHeight="1">
      <c r="N1039" s="962"/>
      <c r="O1039" s="963"/>
      <c r="P1039" s="964"/>
      <c r="U1039" s="187"/>
    </row>
    <row r="1040" spans="14:21" ht="18.600000000000001" customHeight="1">
      <c r="N1040" s="962"/>
      <c r="O1040" s="963"/>
      <c r="P1040" s="964"/>
      <c r="U1040" s="187"/>
    </row>
    <row r="1041" spans="14:21" ht="18.600000000000001" customHeight="1">
      <c r="N1041" s="962"/>
      <c r="O1041" s="963"/>
      <c r="P1041" s="964"/>
      <c r="U1041" s="187"/>
    </row>
    <row r="1042" spans="14:21" ht="18.600000000000001" customHeight="1">
      <c r="N1042" s="962"/>
      <c r="O1042" s="963"/>
      <c r="P1042" s="964"/>
      <c r="U1042" s="187"/>
    </row>
    <row r="1043" spans="14:21" ht="18.600000000000001" customHeight="1">
      <c r="N1043" s="962"/>
      <c r="O1043" s="963"/>
      <c r="P1043" s="964"/>
      <c r="U1043" s="187"/>
    </row>
    <row r="1044" spans="14:21" ht="18.600000000000001" customHeight="1">
      <c r="N1044" s="962"/>
      <c r="O1044" s="963"/>
      <c r="P1044" s="964"/>
      <c r="U1044" s="187"/>
    </row>
    <row r="1045" spans="14:21" ht="18.600000000000001" customHeight="1">
      <c r="N1045" s="962"/>
      <c r="O1045" s="963"/>
      <c r="P1045" s="964"/>
      <c r="U1045" s="187"/>
    </row>
    <row r="1046" spans="14:21" ht="18.600000000000001" customHeight="1">
      <c r="N1046" s="962"/>
      <c r="O1046" s="963"/>
      <c r="P1046" s="964"/>
      <c r="U1046" s="187"/>
    </row>
    <row r="1047" spans="14:21" ht="18.600000000000001" customHeight="1">
      <c r="N1047" s="962"/>
      <c r="O1047" s="963"/>
      <c r="P1047" s="964"/>
      <c r="U1047" s="187"/>
    </row>
    <row r="1048" spans="14:21" ht="18.600000000000001" customHeight="1">
      <c r="N1048" s="962"/>
      <c r="O1048" s="963"/>
      <c r="P1048" s="964"/>
      <c r="U1048" s="187"/>
    </row>
    <row r="1049" spans="14:21" ht="18.600000000000001" customHeight="1">
      <c r="N1049" s="962"/>
      <c r="O1049" s="963"/>
      <c r="P1049" s="964"/>
      <c r="U1049" s="187"/>
    </row>
    <row r="1050" spans="14:21" ht="18.600000000000001" customHeight="1">
      <c r="N1050" s="962"/>
      <c r="O1050" s="963"/>
      <c r="P1050" s="964"/>
      <c r="U1050" s="187"/>
    </row>
    <row r="1051" spans="14:21" ht="18.600000000000001" customHeight="1">
      <c r="N1051" s="962"/>
      <c r="O1051" s="963"/>
      <c r="P1051" s="964"/>
      <c r="U1051" s="187"/>
    </row>
  </sheetData>
  <mergeCells count="16">
    <mergeCell ref="M4:M7"/>
    <mergeCell ref="K5:L5"/>
    <mergeCell ref="F6:F7"/>
    <mergeCell ref="H6:H7"/>
    <mergeCell ref="J6:J7"/>
    <mergeCell ref="L6:L7"/>
    <mergeCell ref="G4:H5"/>
    <mergeCell ref="I4:J5"/>
    <mergeCell ref="K4:L4"/>
    <mergeCell ref="F1:G1"/>
    <mergeCell ref="B4:B7"/>
    <mergeCell ref="A4:A7"/>
    <mergeCell ref="C4:C7"/>
    <mergeCell ref="D6:D7"/>
    <mergeCell ref="E6:E7"/>
    <mergeCell ref="C1:E1"/>
  </mergeCells>
  <pageMargins left="0.7" right="0.7" top="0.75" bottom="0.75" header="0.3" footer="0.3"/>
  <pageSetup scale="82" orientation="landscape" horizontalDpi="4294967292" r:id="rId1"/>
  <headerFooter>
    <oddFooter>Page &amp;P of &amp;N</odd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3"/>
  <sheetViews>
    <sheetView view="pageBreakPreview" topLeftCell="C64" zoomScale="130" zoomScaleNormal="110" zoomScaleSheetLayoutView="130" workbookViewId="0">
      <selection activeCell="K12" sqref="K12:K66"/>
    </sheetView>
  </sheetViews>
  <sheetFormatPr defaultColWidth="9.140625" defaultRowHeight="16.5"/>
  <cols>
    <col min="1" max="1" width="3.85546875" style="136" customWidth="1"/>
    <col min="2" max="2" width="8.28515625" style="136" customWidth="1"/>
    <col min="3" max="3" width="36" style="136" customWidth="1"/>
    <col min="4" max="4" width="8.42578125" style="136" customWidth="1"/>
    <col min="5" max="5" width="8.7109375" style="136" customWidth="1"/>
    <col min="6" max="6" width="10.7109375" style="136" customWidth="1"/>
    <col min="7" max="7" width="8" style="136" customWidth="1"/>
    <col min="8" max="8" width="9.7109375" style="136" customWidth="1"/>
    <col min="9" max="9" width="7.140625" style="136" customWidth="1"/>
    <col min="10" max="10" width="9" style="136" customWidth="1"/>
    <col min="11" max="11" width="7" style="136" customWidth="1"/>
    <col min="12" max="12" width="9.140625" style="136" customWidth="1"/>
    <col min="13" max="13" width="10.5703125" style="136" customWidth="1"/>
    <col min="14" max="16384" width="9.140625" style="136"/>
  </cols>
  <sheetData>
    <row r="1" spans="1:22" ht="15" customHeight="1">
      <c r="A1" s="1139"/>
      <c r="B1" s="1139"/>
      <c r="C1" s="1139"/>
      <c r="D1" s="1139"/>
      <c r="E1" s="1139"/>
      <c r="F1" s="1134"/>
      <c r="G1" s="151"/>
      <c r="H1" s="151"/>
      <c r="I1" s="1134"/>
      <c r="J1" s="1134"/>
      <c r="K1" s="151"/>
      <c r="L1" s="151"/>
      <c r="M1" s="151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15" customHeight="1">
      <c r="A2" s="1134"/>
      <c r="B2" s="1134"/>
      <c r="C2" s="1134"/>
      <c r="D2" s="1134"/>
      <c r="E2" s="1134"/>
      <c r="F2" s="1134"/>
      <c r="G2" s="151"/>
      <c r="H2" s="151"/>
      <c r="I2" s="1134"/>
      <c r="J2" s="1134"/>
      <c r="K2" s="151"/>
      <c r="L2" s="151"/>
      <c r="M2" s="151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8" customHeight="1">
      <c r="A3" s="1134"/>
      <c r="B3" s="1134"/>
      <c r="C3" s="1140" t="s">
        <v>105</v>
      </c>
      <c r="D3" s="1140"/>
      <c r="E3" s="1140"/>
      <c r="F3" s="1140"/>
      <c r="G3" s="1140"/>
      <c r="H3" s="1140"/>
      <c r="I3" s="1140"/>
      <c r="J3" s="1140"/>
      <c r="K3" s="1140"/>
      <c r="L3" s="151"/>
      <c r="M3" s="151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5" customHeight="1">
      <c r="A4" s="1134"/>
      <c r="B4" s="1134"/>
      <c r="C4" s="1134" t="s">
        <v>106</v>
      </c>
      <c r="D4" s="1141"/>
      <c r="E4" s="1141"/>
      <c r="F4" s="1141"/>
      <c r="G4" s="1141"/>
      <c r="H4" s="1141"/>
      <c r="I4" s="1141"/>
      <c r="J4" s="1141"/>
      <c r="K4" s="1141"/>
      <c r="L4" s="1141"/>
      <c r="M4" s="151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5" customHeight="1">
      <c r="A5" s="1134"/>
      <c r="B5" s="1134"/>
      <c r="C5" s="152"/>
      <c r="D5" s="1134"/>
      <c r="E5" s="1134"/>
      <c r="F5" s="1134"/>
      <c r="G5" s="151"/>
      <c r="H5" s="151"/>
      <c r="I5" s="1134"/>
      <c r="J5" s="1134"/>
      <c r="K5" s="151"/>
      <c r="L5" s="151"/>
      <c r="M5" s="151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35" customFormat="1" ht="15" customHeight="1" thickBo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22">
      <c r="A7" s="1547"/>
      <c r="B7" s="1548"/>
      <c r="C7" s="1548"/>
      <c r="D7" s="1549"/>
      <c r="E7" s="1548" t="s">
        <v>1</v>
      </c>
      <c r="F7" s="1548"/>
      <c r="G7" s="1549" t="s">
        <v>3</v>
      </c>
      <c r="H7" s="1549"/>
      <c r="I7" s="1550" t="s">
        <v>2</v>
      </c>
      <c r="J7" s="1549"/>
      <c r="K7" s="1549" t="s">
        <v>4</v>
      </c>
      <c r="L7" s="1549"/>
      <c r="M7" s="1551"/>
      <c r="N7" s="135"/>
      <c r="O7" s="135"/>
      <c r="P7" s="135"/>
      <c r="Q7" s="135"/>
      <c r="R7" s="135"/>
      <c r="S7" s="135"/>
      <c r="T7" s="135"/>
      <c r="U7" s="135"/>
      <c r="V7" s="135"/>
    </row>
    <row r="8" spans="1:22" ht="16.5" customHeight="1">
      <c r="A8" s="1552"/>
      <c r="B8" s="154"/>
      <c r="C8" s="1151" t="s">
        <v>5</v>
      </c>
      <c r="D8" s="1150"/>
      <c r="E8" s="154" t="s">
        <v>6</v>
      </c>
      <c r="F8" s="1150"/>
      <c r="G8" s="1150"/>
      <c r="H8" s="1150"/>
      <c r="I8" s="1150"/>
      <c r="J8" s="1150"/>
      <c r="K8" s="1150" t="s">
        <v>7</v>
      </c>
      <c r="L8" s="1150"/>
      <c r="M8" s="1553" t="s">
        <v>8</v>
      </c>
      <c r="N8" s="135"/>
      <c r="O8" s="135"/>
      <c r="P8" s="135"/>
      <c r="Q8" s="135"/>
      <c r="R8" s="135"/>
      <c r="S8" s="135"/>
      <c r="T8" s="135"/>
      <c r="U8" s="135"/>
      <c r="V8" s="135"/>
    </row>
    <row r="9" spans="1:22">
      <c r="A9" s="1554" t="s">
        <v>9</v>
      </c>
      <c r="B9" s="154" t="s">
        <v>10</v>
      </c>
      <c r="C9" s="1152" t="s">
        <v>11</v>
      </c>
      <c r="D9" s="154" t="s">
        <v>12</v>
      </c>
      <c r="E9" s="154" t="s">
        <v>13</v>
      </c>
      <c r="F9" s="154" t="s">
        <v>14</v>
      </c>
      <c r="G9" s="154" t="s">
        <v>15</v>
      </c>
      <c r="H9" s="154" t="s">
        <v>14</v>
      </c>
      <c r="I9" s="154" t="s">
        <v>15</v>
      </c>
      <c r="J9" s="154" t="s">
        <v>14</v>
      </c>
      <c r="K9" s="154" t="s">
        <v>15</v>
      </c>
      <c r="L9" s="154" t="s">
        <v>14</v>
      </c>
      <c r="M9" s="1553"/>
      <c r="N9" s="135"/>
      <c r="O9" s="135"/>
      <c r="P9" s="135"/>
      <c r="Q9" s="135"/>
      <c r="R9" s="135"/>
      <c r="S9" s="135"/>
      <c r="T9" s="135"/>
      <c r="U9" s="135"/>
      <c r="V9" s="135"/>
    </row>
    <row r="10" spans="1:22">
      <c r="A10" s="1552"/>
      <c r="B10" s="154"/>
      <c r="C10" s="154"/>
      <c r="D10" s="1150"/>
      <c r="E10" s="154"/>
      <c r="F10" s="154"/>
      <c r="G10" s="154" t="s">
        <v>16</v>
      </c>
      <c r="H10" s="154"/>
      <c r="I10" s="154" t="s">
        <v>16</v>
      </c>
      <c r="J10" s="154"/>
      <c r="K10" s="154" t="s">
        <v>16</v>
      </c>
      <c r="L10" s="154"/>
      <c r="M10" s="1553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 s="1155" customFormat="1" ht="11.25">
      <c r="A11" s="1555" t="s">
        <v>17</v>
      </c>
      <c r="B11" s="1153" t="s">
        <v>18</v>
      </c>
      <c r="C11" s="1153" t="s">
        <v>19</v>
      </c>
      <c r="D11" s="1153" t="s">
        <v>20</v>
      </c>
      <c r="E11" s="1153" t="s">
        <v>21</v>
      </c>
      <c r="F11" s="1153" t="s">
        <v>22</v>
      </c>
      <c r="G11" s="1153" t="s">
        <v>25</v>
      </c>
      <c r="H11" s="1153" t="s">
        <v>26</v>
      </c>
      <c r="I11" s="1153" t="s">
        <v>23</v>
      </c>
      <c r="J11" s="1153" t="s">
        <v>24</v>
      </c>
      <c r="K11" s="1153" t="s">
        <v>27</v>
      </c>
      <c r="L11" s="1153" t="s">
        <v>28</v>
      </c>
      <c r="M11" s="1556" t="s">
        <v>29</v>
      </c>
      <c r="N11" s="1154"/>
      <c r="O11" s="1154"/>
      <c r="P11" s="1154"/>
      <c r="Q11" s="1154"/>
      <c r="R11" s="1154"/>
      <c r="S11" s="1154"/>
      <c r="T11" s="1154"/>
      <c r="U11" s="1154"/>
      <c r="V11" s="1154"/>
    </row>
    <row r="12" spans="1:22" ht="31.5">
      <c r="A12" s="1557">
        <v>1</v>
      </c>
      <c r="B12" s="565" t="s">
        <v>191</v>
      </c>
      <c r="C12" s="269" t="s">
        <v>187</v>
      </c>
      <c r="D12" s="267" t="s">
        <v>36</v>
      </c>
      <c r="E12" s="270"/>
      <c r="F12" s="270">
        <v>209</v>
      </c>
      <c r="G12" s="245"/>
      <c r="H12" s="246"/>
      <c r="I12" s="245"/>
      <c r="J12" s="245"/>
      <c r="K12" s="245"/>
      <c r="L12" s="245"/>
      <c r="M12" s="1558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2">
      <c r="A13" s="1559"/>
      <c r="B13" s="248"/>
      <c r="C13" s="247" t="s">
        <v>31</v>
      </c>
      <c r="D13" s="244" t="s">
        <v>36</v>
      </c>
      <c r="E13" s="249">
        <v>0.58299999999999996</v>
      </c>
      <c r="F13" s="250">
        <f>F12*E13</f>
        <v>121.84699999999999</v>
      </c>
      <c r="G13" s="247"/>
      <c r="H13" s="247"/>
      <c r="I13" s="250"/>
      <c r="J13" s="250">
        <f>F13*I13</f>
        <v>0</v>
      </c>
      <c r="K13" s="247"/>
      <c r="L13" s="250"/>
      <c r="M13" s="1560">
        <f>H13+J13+L13</f>
        <v>0</v>
      </c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>
      <c r="A14" s="1559"/>
      <c r="B14" s="247"/>
      <c r="C14" s="247" t="s">
        <v>33</v>
      </c>
      <c r="D14" s="247" t="s">
        <v>0</v>
      </c>
      <c r="E14" s="251">
        <f>0.46/100</f>
        <v>4.5999999999999999E-3</v>
      </c>
      <c r="F14" s="250">
        <f>F12*E14</f>
        <v>0.96140000000000003</v>
      </c>
      <c r="G14" s="247"/>
      <c r="H14" s="247"/>
      <c r="I14" s="250"/>
      <c r="J14" s="250"/>
      <c r="K14" s="250"/>
      <c r="L14" s="250">
        <f>F14*K14</f>
        <v>0</v>
      </c>
      <c r="M14" s="1560">
        <f t="shared" ref="M14:M20" si="0">H14+J14+L14</f>
        <v>0</v>
      </c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2">
      <c r="A15" s="1559"/>
      <c r="B15" s="247"/>
      <c r="C15" s="239" t="s">
        <v>188</v>
      </c>
      <c r="D15" s="247" t="s">
        <v>34</v>
      </c>
      <c r="E15" s="252" t="s">
        <v>83</v>
      </c>
      <c r="F15" s="250">
        <v>44</v>
      </c>
      <c r="G15" s="250"/>
      <c r="H15" s="250">
        <f>F15*G15</f>
        <v>0</v>
      </c>
      <c r="I15" s="250"/>
      <c r="J15" s="250"/>
      <c r="K15" s="250"/>
      <c r="L15" s="250"/>
      <c r="M15" s="1560">
        <f t="shared" si="0"/>
        <v>0</v>
      </c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2">
      <c r="A16" s="1559"/>
      <c r="B16" s="247"/>
      <c r="C16" s="239" t="s">
        <v>189</v>
      </c>
      <c r="D16" s="247" t="s">
        <v>34</v>
      </c>
      <c r="E16" s="252" t="s">
        <v>83</v>
      </c>
      <c r="F16" s="250">
        <v>14</v>
      </c>
      <c r="G16" s="250"/>
      <c r="H16" s="250">
        <f t="shared" ref="H16:H20" si="1">F16*G16</f>
        <v>0</v>
      </c>
      <c r="I16" s="250"/>
      <c r="J16" s="250"/>
      <c r="K16" s="250"/>
      <c r="L16" s="250"/>
      <c r="M16" s="1560">
        <f t="shared" si="0"/>
        <v>0</v>
      </c>
      <c r="N16" s="135"/>
      <c r="O16" s="135"/>
      <c r="P16" s="135"/>
      <c r="Q16" s="135"/>
      <c r="R16" s="135"/>
      <c r="S16" s="135"/>
      <c r="T16" s="135"/>
      <c r="U16" s="135"/>
      <c r="V16" s="135"/>
    </row>
    <row r="17" spans="1:22">
      <c r="A17" s="1559"/>
      <c r="B17" s="247"/>
      <c r="C17" s="239" t="s">
        <v>190</v>
      </c>
      <c r="D17" s="247" t="s">
        <v>34</v>
      </c>
      <c r="E17" s="252" t="s">
        <v>83</v>
      </c>
      <c r="F17" s="250">
        <v>40</v>
      </c>
      <c r="G17" s="250"/>
      <c r="H17" s="250">
        <f t="shared" si="1"/>
        <v>0</v>
      </c>
      <c r="I17" s="250"/>
      <c r="J17" s="250"/>
      <c r="K17" s="250"/>
      <c r="L17" s="250"/>
      <c r="M17" s="1560">
        <f t="shared" si="0"/>
        <v>0</v>
      </c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>
      <c r="A18" s="1559"/>
      <c r="B18" s="247"/>
      <c r="C18" s="239" t="s">
        <v>795</v>
      </c>
      <c r="D18" s="247" t="s">
        <v>34</v>
      </c>
      <c r="E18" s="252" t="s">
        <v>83</v>
      </c>
      <c r="F18" s="250">
        <v>18</v>
      </c>
      <c r="G18" s="250"/>
      <c r="H18" s="250">
        <f t="shared" si="1"/>
        <v>0</v>
      </c>
      <c r="I18" s="250"/>
      <c r="J18" s="250"/>
      <c r="K18" s="250"/>
      <c r="L18" s="250"/>
      <c r="M18" s="1560">
        <f t="shared" si="0"/>
        <v>0</v>
      </c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s="238" customFormat="1">
      <c r="A19" s="1559"/>
      <c r="B19" s="247"/>
      <c r="C19" s="247" t="s">
        <v>515</v>
      </c>
      <c r="D19" s="247" t="s">
        <v>34</v>
      </c>
      <c r="E19" s="252" t="s">
        <v>83</v>
      </c>
      <c r="F19" s="250">
        <v>150</v>
      </c>
      <c r="G19" s="250"/>
      <c r="H19" s="250">
        <f t="shared" si="1"/>
        <v>0</v>
      </c>
      <c r="I19" s="253"/>
      <c r="J19" s="253"/>
      <c r="K19" s="248"/>
      <c r="L19" s="253"/>
      <c r="M19" s="1560">
        <f t="shared" si="0"/>
        <v>0</v>
      </c>
    </row>
    <row r="20" spans="1:22">
      <c r="A20" s="1559"/>
      <c r="B20" s="247"/>
      <c r="C20" s="247" t="s">
        <v>97</v>
      </c>
      <c r="D20" s="247" t="s">
        <v>0</v>
      </c>
      <c r="E20" s="249">
        <f>20.8/100</f>
        <v>0.20800000000000002</v>
      </c>
      <c r="F20" s="250">
        <f>F12*E20</f>
        <v>43.472000000000001</v>
      </c>
      <c r="G20" s="250"/>
      <c r="H20" s="250">
        <f t="shared" si="1"/>
        <v>0</v>
      </c>
      <c r="I20" s="253"/>
      <c r="J20" s="253"/>
      <c r="K20" s="248"/>
      <c r="L20" s="253"/>
      <c r="M20" s="1560">
        <f t="shared" si="0"/>
        <v>0</v>
      </c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s="238" customFormat="1" ht="33" customHeight="1">
      <c r="A21" s="1557">
        <v>2</v>
      </c>
      <c r="B21" s="268" t="s">
        <v>107</v>
      </c>
      <c r="C21" s="269" t="s">
        <v>154</v>
      </c>
      <c r="D21" s="267" t="s">
        <v>36</v>
      </c>
      <c r="E21" s="270"/>
      <c r="F21" s="270">
        <v>2178</v>
      </c>
      <c r="G21" s="245"/>
      <c r="H21" s="246"/>
      <c r="I21" s="245"/>
      <c r="J21" s="245"/>
      <c r="K21" s="245"/>
      <c r="L21" s="245"/>
      <c r="M21" s="1558"/>
    </row>
    <row r="22" spans="1:22" s="238" customFormat="1">
      <c r="A22" s="1559"/>
      <c r="B22" s="248"/>
      <c r="C22" s="247" t="s">
        <v>31</v>
      </c>
      <c r="D22" s="244" t="s">
        <v>36</v>
      </c>
      <c r="E22" s="249">
        <v>0.58299999999999996</v>
      </c>
      <c r="F22" s="250">
        <f>F21*E22</f>
        <v>1269.7739999999999</v>
      </c>
      <c r="G22" s="247"/>
      <c r="H22" s="247"/>
      <c r="I22" s="250"/>
      <c r="J22" s="250">
        <f>F22*I22</f>
        <v>0</v>
      </c>
      <c r="K22" s="247"/>
      <c r="L22" s="250"/>
      <c r="M22" s="1560">
        <f t="shared" ref="M22:M28" si="2">H22+J22+L22</f>
        <v>0</v>
      </c>
    </row>
    <row r="23" spans="1:22" s="238" customFormat="1" ht="15.75">
      <c r="A23" s="1559"/>
      <c r="B23" s="247"/>
      <c r="C23" s="247" t="s">
        <v>33</v>
      </c>
      <c r="D23" s="247" t="s">
        <v>0</v>
      </c>
      <c r="E23" s="251">
        <f>0.46/100</f>
        <v>4.5999999999999999E-3</v>
      </c>
      <c r="F23" s="250">
        <f>F21*E23</f>
        <v>10.018800000000001</v>
      </c>
      <c r="G23" s="247"/>
      <c r="H23" s="247"/>
      <c r="I23" s="250"/>
      <c r="J23" s="250"/>
      <c r="K23" s="250"/>
      <c r="L23" s="250">
        <f>F23*K23</f>
        <v>0</v>
      </c>
      <c r="M23" s="1560">
        <f t="shared" si="2"/>
        <v>0</v>
      </c>
    </row>
    <row r="24" spans="1:22" s="238" customFormat="1" ht="15.75">
      <c r="A24" s="1559"/>
      <c r="B24" s="247"/>
      <c r="C24" s="239" t="s">
        <v>148</v>
      </c>
      <c r="D24" s="247" t="s">
        <v>34</v>
      </c>
      <c r="E24" s="252" t="s">
        <v>83</v>
      </c>
      <c r="F24" s="250">
        <v>432</v>
      </c>
      <c r="G24" s="250"/>
      <c r="H24" s="250">
        <f t="shared" ref="H24:H28" si="3">F24*G24</f>
        <v>0</v>
      </c>
      <c r="I24" s="250"/>
      <c r="J24" s="250"/>
      <c r="K24" s="250"/>
      <c r="L24" s="250"/>
      <c r="M24" s="1560">
        <f t="shared" si="2"/>
        <v>0</v>
      </c>
    </row>
    <row r="25" spans="1:22" s="238" customFormat="1" ht="15.75">
      <c r="A25" s="1559"/>
      <c r="B25" s="247"/>
      <c r="C25" s="239" t="s">
        <v>149</v>
      </c>
      <c r="D25" s="247" t="s">
        <v>34</v>
      </c>
      <c r="E25" s="252" t="s">
        <v>83</v>
      </c>
      <c r="F25" s="250">
        <v>432</v>
      </c>
      <c r="G25" s="250"/>
      <c r="H25" s="250">
        <f t="shared" si="3"/>
        <v>0</v>
      </c>
      <c r="I25" s="250"/>
      <c r="J25" s="250"/>
      <c r="K25" s="250"/>
      <c r="L25" s="250"/>
      <c r="M25" s="1560">
        <f t="shared" si="2"/>
        <v>0</v>
      </c>
    </row>
    <row r="26" spans="1:22" s="238" customFormat="1" ht="15.75">
      <c r="A26" s="1559"/>
      <c r="B26" s="247"/>
      <c r="C26" s="239" t="s">
        <v>150</v>
      </c>
      <c r="D26" s="247" t="s">
        <v>34</v>
      </c>
      <c r="E26" s="252" t="s">
        <v>83</v>
      </c>
      <c r="F26" s="250">
        <v>36</v>
      </c>
      <c r="G26" s="250"/>
      <c r="H26" s="250">
        <f t="shared" si="3"/>
        <v>0</v>
      </c>
      <c r="I26" s="250"/>
      <c r="J26" s="250"/>
      <c r="K26" s="250"/>
      <c r="L26" s="250"/>
      <c r="M26" s="1560">
        <f t="shared" si="2"/>
        <v>0</v>
      </c>
    </row>
    <row r="27" spans="1:22" s="238" customFormat="1">
      <c r="A27" s="1559"/>
      <c r="B27" s="247"/>
      <c r="C27" s="247" t="s">
        <v>108</v>
      </c>
      <c r="D27" s="247" t="s">
        <v>34</v>
      </c>
      <c r="E27" s="252" t="s">
        <v>83</v>
      </c>
      <c r="F27" s="250">
        <v>864</v>
      </c>
      <c r="G27" s="250"/>
      <c r="H27" s="250">
        <f t="shared" si="3"/>
        <v>0</v>
      </c>
      <c r="I27" s="253"/>
      <c r="J27" s="253"/>
      <c r="K27" s="248"/>
      <c r="L27" s="253"/>
      <c r="M27" s="1560">
        <f t="shared" si="2"/>
        <v>0</v>
      </c>
    </row>
    <row r="28" spans="1:22" s="238" customFormat="1">
      <c r="A28" s="1559"/>
      <c r="B28" s="247"/>
      <c r="C28" s="247" t="s">
        <v>97</v>
      </c>
      <c r="D28" s="247" t="s">
        <v>0</v>
      </c>
      <c r="E28" s="566">
        <f>20.8/100</f>
        <v>0.20800000000000002</v>
      </c>
      <c r="F28" s="250">
        <f>F21*E28</f>
        <v>453.02400000000006</v>
      </c>
      <c r="G28" s="250"/>
      <c r="H28" s="250">
        <f t="shared" si="3"/>
        <v>0</v>
      </c>
      <c r="I28" s="253"/>
      <c r="J28" s="253"/>
      <c r="K28" s="248"/>
      <c r="L28" s="253"/>
      <c r="M28" s="1560">
        <f t="shared" si="2"/>
        <v>0</v>
      </c>
    </row>
    <row r="29" spans="1:22" s="240" customFormat="1" ht="31.5">
      <c r="A29" s="1557">
        <v>3</v>
      </c>
      <c r="B29" s="267" t="s">
        <v>109</v>
      </c>
      <c r="C29" s="269" t="s">
        <v>155</v>
      </c>
      <c r="D29" s="271" t="s">
        <v>36</v>
      </c>
      <c r="E29" s="272"/>
      <c r="F29" s="270">
        <v>216</v>
      </c>
      <c r="G29" s="245"/>
      <c r="H29" s="244"/>
      <c r="I29" s="255"/>
      <c r="J29" s="255"/>
      <c r="K29" s="256"/>
      <c r="L29" s="255"/>
      <c r="M29" s="1558"/>
    </row>
    <row r="30" spans="1:22" s="241" customFormat="1">
      <c r="A30" s="1559"/>
      <c r="B30" s="248"/>
      <c r="C30" s="247" t="s">
        <v>31</v>
      </c>
      <c r="D30" s="254" t="s">
        <v>36</v>
      </c>
      <c r="E30" s="249">
        <v>0.60899999999999999</v>
      </c>
      <c r="F30" s="249">
        <f>F29*E30</f>
        <v>131.54399999999998</v>
      </c>
      <c r="G30" s="247"/>
      <c r="H30" s="247"/>
      <c r="I30" s="250"/>
      <c r="J30" s="250">
        <f>F30*I30</f>
        <v>0</v>
      </c>
      <c r="K30" s="247"/>
      <c r="L30" s="250"/>
      <c r="M30" s="1560">
        <f t="shared" ref="M30:M33" si="4">H30+J30+L30</f>
        <v>0</v>
      </c>
    </row>
    <row r="31" spans="1:22" s="238" customFormat="1" ht="15.75">
      <c r="A31" s="1559"/>
      <c r="B31" s="247"/>
      <c r="C31" s="247" t="s">
        <v>33</v>
      </c>
      <c r="D31" s="247" t="s">
        <v>0</v>
      </c>
      <c r="E31" s="567">
        <v>2.0999999999999999E-3</v>
      </c>
      <c r="F31" s="249">
        <f>F29*E31</f>
        <v>0.45359999999999995</v>
      </c>
      <c r="G31" s="247"/>
      <c r="H31" s="247"/>
      <c r="I31" s="250"/>
      <c r="J31" s="250"/>
      <c r="K31" s="250"/>
      <c r="L31" s="250">
        <f>F31*K31</f>
        <v>0</v>
      </c>
      <c r="M31" s="1560">
        <f t="shared" si="4"/>
        <v>0</v>
      </c>
    </row>
    <row r="32" spans="1:22" s="238" customFormat="1" ht="15.75">
      <c r="A32" s="1559"/>
      <c r="B32" s="247"/>
      <c r="C32" s="239" t="s">
        <v>151</v>
      </c>
      <c r="D32" s="247" t="s">
        <v>34</v>
      </c>
      <c r="E32" s="252" t="s">
        <v>83</v>
      </c>
      <c r="F32" s="242">
        <v>432</v>
      </c>
      <c r="G32" s="250"/>
      <c r="H32" s="250">
        <f t="shared" ref="H32:H33" si="5">F32*G32</f>
        <v>0</v>
      </c>
      <c r="I32" s="250"/>
      <c r="J32" s="250"/>
      <c r="K32" s="250"/>
      <c r="L32" s="250"/>
      <c r="M32" s="1560">
        <f t="shared" si="4"/>
        <v>0</v>
      </c>
    </row>
    <row r="33" spans="1:18" s="243" customFormat="1" ht="16.5" customHeight="1">
      <c r="A33" s="1559"/>
      <c r="B33" s="247"/>
      <c r="C33" s="247" t="s">
        <v>97</v>
      </c>
      <c r="D33" s="247" t="s">
        <v>0</v>
      </c>
      <c r="E33" s="249">
        <v>0.156</v>
      </c>
      <c r="F33" s="249">
        <f>F29*E33</f>
        <v>33.695999999999998</v>
      </c>
      <c r="G33" s="250"/>
      <c r="H33" s="250">
        <f t="shared" si="5"/>
        <v>0</v>
      </c>
      <c r="I33" s="253"/>
      <c r="J33" s="253"/>
      <c r="K33" s="248"/>
      <c r="L33" s="253"/>
      <c r="M33" s="1560">
        <f t="shared" si="4"/>
        <v>0</v>
      </c>
    </row>
    <row r="34" spans="1:18" s="243" customFormat="1" ht="31.5">
      <c r="A34" s="1561">
        <v>4</v>
      </c>
      <c r="B34" s="564" t="s">
        <v>110</v>
      </c>
      <c r="C34" s="264" t="s">
        <v>111</v>
      </c>
      <c r="D34" s="264" t="s">
        <v>34</v>
      </c>
      <c r="E34" s="265"/>
      <c r="F34" s="266">
        <f>SUM(F37:F42)</f>
        <v>707</v>
      </c>
      <c r="G34" s="237"/>
      <c r="H34" s="237"/>
      <c r="I34" s="257"/>
      <c r="J34" s="257"/>
      <c r="K34" s="258"/>
      <c r="L34" s="257"/>
      <c r="M34" s="1562"/>
    </row>
    <row r="35" spans="1:18" s="243" customFormat="1" ht="15.75">
      <c r="A35" s="1559"/>
      <c r="B35" s="247"/>
      <c r="C35" s="247" t="s">
        <v>31</v>
      </c>
      <c r="D35" s="259" t="s">
        <v>32</v>
      </c>
      <c r="E35" s="260">
        <f>5.84/10</f>
        <v>0.58399999999999996</v>
      </c>
      <c r="F35" s="250">
        <f>F34*E35</f>
        <v>412.88799999999998</v>
      </c>
      <c r="G35" s="247"/>
      <c r="H35" s="250"/>
      <c r="I35" s="250"/>
      <c r="J35" s="250">
        <f>F35*I35</f>
        <v>0</v>
      </c>
      <c r="K35" s="247"/>
      <c r="L35" s="250"/>
      <c r="M35" s="1560">
        <f t="shared" ref="M35:M43" si="6">H35+J35+L35</f>
        <v>0</v>
      </c>
    </row>
    <row r="36" spans="1:18" s="243" customFormat="1" ht="15.75">
      <c r="A36" s="1559"/>
      <c r="B36" s="247"/>
      <c r="C36" s="247" t="s">
        <v>33</v>
      </c>
      <c r="D36" s="247" t="s">
        <v>0</v>
      </c>
      <c r="E36" s="249">
        <f>2.27/10</f>
        <v>0.22700000000000001</v>
      </c>
      <c r="F36" s="250">
        <f>F34*E36</f>
        <v>160.489</v>
      </c>
      <c r="G36" s="247"/>
      <c r="H36" s="250"/>
      <c r="I36" s="250"/>
      <c r="J36" s="250"/>
      <c r="K36" s="250"/>
      <c r="L36" s="250">
        <f>F36*K36</f>
        <v>0</v>
      </c>
      <c r="M36" s="1560">
        <f t="shared" si="6"/>
        <v>0</v>
      </c>
    </row>
    <row r="37" spans="1:18" s="1142" customFormat="1">
      <c r="A37" s="1563"/>
      <c r="B37" s="548"/>
      <c r="C37" s="239" t="s">
        <v>490</v>
      </c>
      <c r="D37" s="548" t="s">
        <v>34</v>
      </c>
      <c r="E37" s="549" t="s">
        <v>83</v>
      </c>
      <c r="F37" s="242">
        <v>11</v>
      </c>
      <c r="G37" s="526"/>
      <c r="H37" s="250">
        <f t="shared" ref="H37:H43" si="7">F37*G37</f>
        <v>0</v>
      </c>
      <c r="I37" s="526"/>
      <c r="J37" s="550"/>
      <c r="K37" s="526"/>
      <c r="L37" s="550"/>
      <c r="M37" s="1560">
        <f t="shared" si="6"/>
        <v>0</v>
      </c>
      <c r="O37" s="243"/>
      <c r="P37" s="243"/>
      <c r="Q37" s="243"/>
      <c r="R37" s="243"/>
    </row>
    <row r="38" spans="1:18" s="525" customFormat="1">
      <c r="A38" s="1563"/>
      <c r="B38" s="548"/>
      <c r="C38" s="239" t="s">
        <v>491</v>
      </c>
      <c r="D38" s="548" t="s">
        <v>34</v>
      </c>
      <c r="E38" s="549" t="s">
        <v>83</v>
      </c>
      <c r="F38" s="242">
        <v>33</v>
      </c>
      <c r="G38" s="526"/>
      <c r="H38" s="250">
        <f t="shared" si="7"/>
        <v>0</v>
      </c>
      <c r="I38" s="526"/>
      <c r="J38" s="550"/>
      <c r="K38" s="526"/>
      <c r="L38" s="550"/>
      <c r="M38" s="1560">
        <f t="shared" si="6"/>
        <v>0</v>
      </c>
      <c r="O38" s="243"/>
      <c r="P38" s="243"/>
      <c r="Q38" s="243"/>
      <c r="R38" s="243"/>
    </row>
    <row r="39" spans="1:18" s="525" customFormat="1">
      <c r="A39" s="1563"/>
      <c r="B39" s="548"/>
      <c r="C39" s="239" t="s">
        <v>152</v>
      </c>
      <c r="D39" s="548" t="s">
        <v>34</v>
      </c>
      <c r="E39" s="549" t="s">
        <v>83</v>
      </c>
      <c r="F39" s="242">
        <v>216</v>
      </c>
      <c r="G39" s="526"/>
      <c r="H39" s="250">
        <f t="shared" si="7"/>
        <v>0</v>
      </c>
      <c r="I39" s="526"/>
      <c r="J39" s="550"/>
      <c r="K39" s="526"/>
      <c r="L39" s="550"/>
      <c r="M39" s="1560">
        <f t="shared" si="6"/>
        <v>0</v>
      </c>
      <c r="O39" s="243"/>
      <c r="P39" s="243"/>
      <c r="Q39" s="243"/>
      <c r="R39" s="243"/>
    </row>
    <row r="40" spans="1:18" s="525" customFormat="1">
      <c r="A40" s="1563"/>
      <c r="B40" s="548"/>
      <c r="C40" s="239" t="s">
        <v>153</v>
      </c>
      <c r="D40" s="548" t="s">
        <v>34</v>
      </c>
      <c r="E40" s="549" t="s">
        <v>83</v>
      </c>
      <c r="F40" s="242">
        <v>432</v>
      </c>
      <c r="G40" s="526"/>
      <c r="H40" s="250">
        <f t="shared" si="7"/>
        <v>0</v>
      </c>
      <c r="I40" s="526"/>
      <c r="J40" s="550"/>
      <c r="K40" s="526"/>
      <c r="L40" s="550"/>
      <c r="M40" s="1560">
        <f t="shared" si="6"/>
        <v>0</v>
      </c>
      <c r="O40" s="243"/>
      <c r="P40" s="243"/>
      <c r="Q40" s="243"/>
      <c r="R40" s="243"/>
    </row>
    <row r="41" spans="1:18" s="227" customFormat="1" ht="15.75">
      <c r="A41" s="1563"/>
      <c r="B41" s="548"/>
      <c r="C41" s="239" t="s">
        <v>516</v>
      </c>
      <c r="D41" s="548" t="s">
        <v>34</v>
      </c>
      <c r="E41" s="549" t="s">
        <v>83</v>
      </c>
      <c r="F41" s="242">
        <v>1</v>
      </c>
      <c r="G41" s="526"/>
      <c r="H41" s="250">
        <f t="shared" si="7"/>
        <v>0</v>
      </c>
      <c r="I41" s="526"/>
      <c r="J41" s="550"/>
      <c r="K41" s="526"/>
      <c r="L41" s="550"/>
      <c r="M41" s="1560">
        <f t="shared" si="6"/>
        <v>0</v>
      </c>
    </row>
    <row r="42" spans="1:18" s="243" customFormat="1" ht="15.75">
      <c r="A42" s="1563"/>
      <c r="B42" s="548"/>
      <c r="C42" s="239" t="s">
        <v>192</v>
      </c>
      <c r="D42" s="548" t="s">
        <v>34</v>
      </c>
      <c r="E42" s="549" t="s">
        <v>83</v>
      </c>
      <c r="F42" s="242">
        <v>14</v>
      </c>
      <c r="G42" s="526"/>
      <c r="H42" s="250">
        <f t="shared" si="7"/>
        <v>0</v>
      </c>
      <c r="I42" s="526"/>
      <c r="J42" s="550"/>
      <c r="K42" s="526"/>
      <c r="L42" s="550"/>
      <c r="M42" s="1560">
        <f t="shared" si="6"/>
        <v>0</v>
      </c>
    </row>
    <row r="43" spans="1:18" s="243" customFormat="1">
      <c r="A43" s="1564"/>
      <c r="B43" s="244"/>
      <c r="C43" s="244" t="s">
        <v>97</v>
      </c>
      <c r="D43" s="244" t="s">
        <v>0</v>
      </c>
      <c r="E43" s="566">
        <f>0.24/10</f>
        <v>2.4E-2</v>
      </c>
      <c r="F43" s="245">
        <f>F34*E43</f>
        <v>16.968</v>
      </c>
      <c r="G43" s="245"/>
      <c r="H43" s="250">
        <f t="shared" si="7"/>
        <v>0</v>
      </c>
      <c r="I43" s="255"/>
      <c r="J43" s="255"/>
      <c r="K43" s="256"/>
      <c r="L43" s="255"/>
      <c r="M43" s="1560">
        <f t="shared" si="6"/>
        <v>0</v>
      </c>
    </row>
    <row r="44" spans="1:18" s="243" customFormat="1" ht="47.25">
      <c r="A44" s="1561">
        <v>5</v>
      </c>
      <c r="B44" s="564" t="s">
        <v>112</v>
      </c>
      <c r="C44" s="264" t="s">
        <v>113</v>
      </c>
      <c r="D44" s="264" t="s">
        <v>34</v>
      </c>
      <c r="E44" s="265"/>
      <c r="F44" s="266">
        <f>SUM(F47:F57)</f>
        <v>2325</v>
      </c>
      <c r="G44" s="237"/>
      <c r="H44" s="237"/>
      <c r="I44" s="257"/>
      <c r="J44" s="257"/>
      <c r="K44" s="258"/>
      <c r="L44" s="257"/>
      <c r="M44" s="1562"/>
    </row>
    <row r="45" spans="1:18" s="243" customFormat="1" ht="15.75">
      <c r="A45" s="1559"/>
      <c r="B45" s="247"/>
      <c r="C45" s="1143" t="s">
        <v>31</v>
      </c>
      <c r="D45" s="1144" t="s">
        <v>32</v>
      </c>
      <c r="E45" s="1145">
        <f>3.89/10</f>
        <v>0.38900000000000001</v>
      </c>
      <c r="F45" s="250">
        <f>F44*E45</f>
        <v>904.42500000000007</v>
      </c>
      <c r="G45" s="1143"/>
      <c r="H45" s="1147"/>
      <c r="I45" s="1147"/>
      <c r="J45" s="250">
        <f>F45*I45</f>
        <v>0</v>
      </c>
      <c r="K45" s="1143"/>
      <c r="L45" s="1147"/>
      <c r="M45" s="1560">
        <f t="shared" ref="M45:M58" si="8">H45+J45+L45</f>
        <v>0</v>
      </c>
    </row>
    <row r="46" spans="1:18" s="243" customFormat="1" ht="15.75">
      <c r="A46" s="1559"/>
      <c r="B46" s="247"/>
      <c r="C46" s="247" t="s">
        <v>33</v>
      </c>
      <c r="D46" s="1143" t="s">
        <v>0</v>
      </c>
      <c r="E46" s="1146">
        <f>1.51/10</f>
        <v>0.151</v>
      </c>
      <c r="F46" s="250">
        <f>F44*E46</f>
        <v>351.07499999999999</v>
      </c>
      <c r="G46" s="1143"/>
      <c r="H46" s="1147"/>
      <c r="I46" s="1147"/>
      <c r="J46" s="1147"/>
      <c r="K46" s="1147"/>
      <c r="L46" s="250">
        <f>F46*K46</f>
        <v>0</v>
      </c>
      <c r="M46" s="1560">
        <f t="shared" si="8"/>
        <v>0</v>
      </c>
    </row>
    <row r="47" spans="1:18" s="225" customFormat="1">
      <c r="A47" s="1565"/>
      <c r="B47" s="261"/>
      <c r="C47" s="1137" t="s">
        <v>194</v>
      </c>
      <c r="D47" s="1137" t="s">
        <v>34</v>
      </c>
      <c r="E47" s="252" t="s">
        <v>83</v>
      </c>
      <c r="F47" s="1137">
        <v>128</v>
      </c>
      <c r="G47" s="1148"/>
      <c r="H47" s="250">
        <f t="shared" ref="H47:H58" si="9">F47*G47</f>
        <v>0</v>
      </c>
      <c r="I47" s="1148"/>
      <c r="J47" s="1149"/>
      <c r="K47" s="1148"/>
      <c r="L47" s="1149"/>
      <c r="M47" s="1560">
        <f t="shared" si="8"/>
        <v>0</v>
      </c>
    </row>
    <row r="48" spans="1:18" s="225" customFormat="1">
      <c r="A48" s="1565"/>
      <c r="B48" s="261"/>
      <c r="C48" s="1137" t="s">
        <v>156</v>
      </c>
      <c r="D48" s="1137" t="s">
        <v>34</v>
      </c>
      <c r="E48" s="252" t="s">
        <v>83</v>
      </c>
      <c r="F48" s="1546">
        <v>36</v>
      </c>
      <c r="G48" s="1148"/>
      <c r="H48" s="250">
        <f t="shared" si="9"/>
        <v>0</v>
      </c>
      <c r="I48" s="1148"/>
      <c r="J48" s="1149"/>
      <c r="K48" s="1148"/>
      <c r="L48" s="1149"/>
      <c r="M48" s="1560">
        <f t="shared" si="8"/>
        <v>0</v>
      </c>
    </row>
    <row r="49" spans="1:13" s="243" customFormat="1" ht="15.75">
      <c r="A49" s="1565"/>
      <c r="B49" s="261"/>
      <c r="C49" s="1137" t="s">
        <v>492</v>
      </c>
      <c r="D49" s="1137" t="s">
        <v>34</v>
      </c>
      <c r="E49" s="252" t="s">
        <v>83</v>
      </c>
      <c r="F49" s="1137">
        <v>22</v>
      </c>
      <c r="G49" s="1148"/>
      <c r="H49" s="250">
        <f t="shared" si="9"/>
        <v>0</v>
      </c>
      <c r="I49" s="1148"/>
      <c r="J49" s="1149"/>
      <c r="K49" s="1148"/>
      <c r="L49" s="1149"/>
      <c r="M49" s="1560">
        <f t="shared" si="8"/>
        <v>0</v>
      </c>
    </row>
    <row r="50" spans="1:13" s="225" customFormat="1">
      <c r="A50" s="1565"/>
      <c r="B50" s="261"/>
      <c r="C50" s="1137" t="s">
        <v>493</v>
      </c>
      <c r="D50" s="1137" t="s">
        <v>34</v>
      </c>
      <c r="E50" s="252" t="s">
        <v>83</v>
      </c>
      <c r="F50" s="1546">
        <v>11</v>
      </c>
      <c r="G50" s="1148"/>
      <c r="H50" s="250">
        <f t="shared" si="9"/>
        <v>0</v>
      </c>
      <c r="I50" s="1148"/>
      <c r="J50" s="1149"/>
      <c r="K50" s="1148"/>
      <c r="L50" s="1149"/>
      <c r="M50" s="1560">
        <f t="shared" si="8"/>
        <v>0</v>
      </c>
    </row>
    <row r="51" spans="1:13" s="225" customFormat="1">
      <c r="A51" s="1565"/>
      <c r="B51" s="261"/>
      <c r="C51" s="1137" t="s">
        <v>156</v>
      </c>
      <c r="D51" s="1137" t="s">
        <v>34</v>
      </c>
      <c r="E51" s="252" t="s">
        <v>83</v>
      </c>
      <c r="F51" s="1137">
        <v>218</v>
      </c>
      <c r="G51" s="1148"/>
      <c r="H51" s="250">
        <f t="shared" si="9"/>
        <v>0</v>
      </c>
      <c r="I51" s="1148"/>
      <c r="J51" s="1149"/>
      <c r="K51" s="1148"/>
      <c r="L51" s="1149"/>
      <c r="M51" s="1560">
        <f t="shared" si="8"/>
        <v>0</v>
      </c>
    </row>
    <row r="52" spans="1:13" s="225" customFormat="1">
      <c r="A52" s="1565"/>
      <c r="B52" s="261"/>
      <c r="C52" s="1137" t="s">
        <v>157</v>
      </c>
      <c r="D52" s="1137" t="s">
        <v>34</v>
      </c>
      <c r="E52" s="252" t="s">
        <v>83</v>
      </c>
      <c r="F52" s="1137">
        <v>432</v>
      </c>
      <c r="G52" s="1148"/>
      <c r="H52" s="250">
        <f t="shared" si="9"/>
        <v>0</v>
      </c>
      <c r="I52" s="1148"/>
      <c r="J52" s="1149"/>
      <c r="K52" s="1148"/>
      <c r="L52" s="1149"/>
      <c r="M52" s="1560">
        <f t="shared" si="8"/>
        <v>0</v>
      </c>
    </row>
    <row r="53" spans="1:13" s="225" customFormat="1">
      <c r="A53" s="1565"/>
      <c r="B53" s="261"/>
      <c r="C53" s="1137" t="s">
        <v>158</v>
      </c>
      <c r="D53" s="1137" t="s">
        <v>34</v>
      </c>
      <c r="E53" s="252" t="s">
        <v>83</v>
      </c>
      <c r="F53" s="1137">
        <v>432</v>
      </c>
      <c r="G53" s="1148"/>
      <c r="H53" s="250">
        <f t="shared" si="9"/>
        <v>0</v>
      </c>
      <c r="I53" s="1148"/>
      <c r="J53" s="1149"/>
      <c r="K53" s="1148"/>
      <c r="L53" s="1149"/>
      <c r="M53" s="1560">
        <f t="shared" si="8"/>
        <v>0</v>
      </c>
    </row>
    <row r="54" spans="1:13" s="225" customFormat="1">
      <c r="A54" s="1565"/>
      <c r="B54" s="261"/>
      <c r="C54" s="1137" t="s">
        <v>681</v>
      </c>
      <c r="D54" s="1137" t="s">
        <v>34</v>
      </c>
      <c r="E54" s="252" t="s">
        <v>83</v>
      </c>
      <c r="F54" s="1546">
        <v>2</v>
      </c>
      <c r="G54" s="1148"/>
      <c r="H54" s="250">
        <f t="shared" ref="H54" si="10">F54*G54</f>
        <v>0</v>
      </c>
      <c r="I54" s="1148"/>
      <c r="J54" s="1149"/>
      <c r="K54" s="1148"/>
      <c r="L54" s="1149"/>
      <c r="M54" s="1560">
        <f t="shared" ref="M54" si="11">H54+J54+L54</f>
        <v>0</v>
      </c>
    </row>
    <row r="55" spans="1:13" s="225" customFormat="1">
      <c r="A55" s="1565"/>
      <c r="B55" s="261"/>
      <c r="C55" s="1137" t="s">
        <v>159</v>
      </c>
      <c r="D55" s="1137" t="s">
        <v>34</v>
      </c>
      <c r="E55" s="252" t="s">
        <v>83</v>
      </c>
      <c r="F55" s="1137">
        <v>432</v>
      </c>
      <c r="G55" s="1148"/>
      <c r="H55" s="250">
        <f t="shared" si="9"/>
        <v>0</v>
      </c>
      <c r="I55" s="1148"/>
      <c r="J55" s="1149"/>
      <c r="K55" s="1148"/>
      <c r="L55" s="1149"/>
      <c r="M55" s="1560">
        <f t="shared" si="8"/>
        <v>0</v>
      </c>
    </row>
    <row r="56" spans="1:13" s="225" customFormat="1">
      <c r="A56" s="1565"/>
      <c r="B56" s="261"/>
      <c r="C56" s="1137" t="s">
        <v>160</v>
      </c>
      <c r="D56" s="1137" t="s">
        <v>34</v>
      </c>
      <c r="E56" s="252" t="s">
        <v>83</v>
      </c>
      <c r="F56" s="1137">
        <v>432</v>
      </c>
      <c r="G56" s="1148"/>
      <c r="H56" s="250">
        <f t="shared" si="9"/>
        <v>0</v>
      </c>
      <c r="I56" s="1148"/>
      <c r="J56" s="1149"/>
      <c r="K56" s="1148"/>
      <c r="L56" s="1149"/>
      <c r="M56" s="1560">
        <f t="shared" si="8"/>
        <v>0</v>
      </c>
    </row>
    <row r="57" spans="1:13" s="225" customFormat="1">
      <c r="A57" s="1565"/>
      <c r="B57" s="261"/>
      <c r="C57" s="1137" t="s">
        <v>193</v>
      </c>
      <c r="D57" s="1137" t="s">
        <v>34</v>
      </c>
      <c r="E57" s="252" t="s">
        <v>83</v>
      </c>
      <c r="F57" s="1137">
        <v>180</v>
      </c>
      <c r="G57" s="1148"/>
      <c r="H57" s="250">
        <f t="shared" si="9"/>
        <v>0</v>
      </c>
      <c r="I57" s="1148"/>
      <c r="J57" s="1149"/>
      <c r="K57" s="1148"/>
      <c r="L57" s="1149"/>
      <c r="M57" s="1560">
        <f t="shared" si="8"/>
        <v>0</v>
      </c>
    </row>
    <row r="58" spans="1:13" s="222" customFormat="1">
      <c r="A58" s="1559"/>
      <c r="B58" s="247"/>
      <c r="C58" s="1143" t="s">
        <v>97</v>
      </c>
      <c r="D58" s="1143" t="s">
        <v>0</v>
      </c>
      <c r="E58" s="1146">
        <f>0.24/10</f>
        <v>2.4E-2</v>
      </c>
      <c r="F58" s="1147">
        <f>F44*E58</f>
        <v>55.800000000000004</v>
      </c>
      <c r="G58" s="1147"/>
      <c r="H58" s="250">
        <f t="shared" si="9"/>
        <v>0</v>
      </c>
      <c r="I58" s="1147"/>
      <c r="J58" s="1147"/>
      <c r="K58" s="1143"/>
      <c r="L58" s="1147"/>
      <c r="M58" s="1560">
        <f t="shared" si="8"/>
        <v>0</v>
      </c>
    </row>
    <row r="59" spans="1:13" s="133" customFormat="1">
      <c r="A59" s="1566"/>
      <c r="B59" s="1162"/>
      <c r="C59" s="1162" t="s">
        <v>8</v>
      </c>
      <c r="D59" s="1162"/>
      <c r="E59" s="1162"/>
      <c r="F59" s="1162"/>
      <c r="G59" s="600"/>
      <c r="H59" s="600">
        <f>SUM(H12:H58)</f>
        <v>0</v>
      </c>
      <c r="I59" s="1162"/>
      <c r="J59" s="600">
        <f>SUM(J12:J58)</f>
        <v>0</v>
      </c>
      <c r="K59" s="600"/>
      <c r="L59" s="600">
        <f>SUM(L12:L58)</f>
        <v>0</v>
      </c>
      <c r="M59" s="600">
        <f>SUM(M12:M58)</f>
        <v>0</v>
      </c>
    </row>
    <row r="60" spans="1:13" s="680" customFormat="1" ht="15">
      <c r="A60" s="610"/>
      <c r="B60" s="725"/>
      <c r="C60" s="632" t="s">
        <v>281</v>
      </c>
      <c r="D60" s="702">
        <v>0.05</v>
      </c>
      <c r="E60" s="624"/>
      <c r="F60" s="625"/>
      <c r="G60" s="635"/>
      <c r="H60" s="625"/>
      <c r="I60" s="633"/>
      <c r="J60" s="625"/>
      <c r="K60" s="633"/>
      <c r="L60" s="625"/>
      <c r="M60" s="678">
        <f>H59*D60</f>
        <v>0</v>
      </c>
    </row>
    <row r="61" spans="1:13" s="680" customFormat="1" ht="15">
      <c r="A61" s="703"/>
      <c r="B61" s="731"/>
      <c r="C61" s="704" t="s">
        <v>8</v>
      </c>
      <c r="D61" s="635"/>
      <c r="E61" s="635"/>
      <c r="F61" s="625"/>
      <c r="G61" s="705"/>
      <c r="H61" s="705"/>
      <c r="I61" s="635"/>
      <c r="J61" s="705"/>
      <c r="K61" s="705"/>
      <c r="L61" s="705"/>
      <c r="M61" s="706">
        <f>M59+M60</f>
        <v>0</v>
      </c>
    </row>
    <row r="62" spans="1:13" s="680" customFormat="1" ht="15">
      <c r="A62" s="703"/>
      <c r="B62" s="731"/>
      <c r="C62" s="687" t="s">
        <v>92</v>
      </c>
      <c r="D62" s="702">
        <v>0.12</v>
      </c>
      <c r="E62" s="707"/>
      <c r="F62" s="708"/>
      <c r="G62" s="709"/>
      <c r="H62" s="709"/>
      <c r="I62" s="635"/>
      <c r="J62" s="709"/>
      <c r="K62" s="709"/>
      <c r="L62" s="709"/>
      <c r="M62" s="710">
        <f>M61*D62</f>
        <v>0</v>
      </c>
    </row>
    <row r="63" spans="1:13" s="680" customFormat="1" ht="15">
      <c r="A63" s="703"/>
      <c r="B63" s="731"/>
      <c r="C63" s="704" t="s">
        <v>8</v>
      </c>
      <c r="D63" s="613"/>
      <c r="E63" s="635"/>
      <c r="F63" s="625"/>
      <c r="G63" s="705"/>
      <c r="H63" s="705"/>
      <c r="I63" s="635"/>
      <c r="J63" s="705"/>
      <c r="K63" s="705"/>
      <c r="L63" s="705"/>
      <c r="M63" s="706">
        <f>M61+M62</f>
        <v>0</v>
      </c>
    </row>
    <row r="64" spans="1:13" s="680" customFormat="1" ht="15">
      <c r="A64" s="703"/>
      <c r="B64" s="731"/>
      <c r="C64" s="687" t="s">
        <v>263</v>
      </c>
      <c r="D64" s="702">
        <v>0.08</v>
      </c>
      <c r="E64" s="635"/>
      <c r="F64" s="625"/>
      <c r="G64" s="709"/>
      <c r="H64" s="729"/>
      <c r="I64" s="635"/>
      <c r="J64" s="709"/>
      <c r="K64" s="709"/>
      <c r="L64" s="709"/>
      <c r="M64" s="710">
        <f>M63*D64</f>
        <v>0</v>
      </c>
    </row>
    <row r="65" spans="1:13" s="680" customFormat="1" ht="15">
      <c r="A65" s="703"/>
      <c r="B65" s="731"/>
      <c r="C65" s="704" t="s">
        <v>8</v>
      </c>
      <c r="D65" s="613"/>
      <c r="E65" s="635"/>
      <c r="F65" s="625"/>
      <c r="G65" s="705"/>
      <c r="H65" s="705"/>
      <c r="I65" s="635"/>
      <c r="J65" s="705"/>
      <c r="K65" s="705"/>
      <c r="L65" s="705"/>
      <c r="M65" s="706">
        <f>M63+M64</f>
        <v>0</v>
      </c>
    </row>
    <row r="66" spans="1:13" s="680" customFormat="1" ht="15">
      <c r="A66" s="703"/>
      <c r="B66" s="731"/>
      <c r="C66" s="687" t="s">
        <v>264</v>
      </c>
      <c r="D66" s="702"/>
      <c r="E66" s="635"/>
      <c r="F66" s="625"/>
      <c r="G66" s="709"/>
      <c r="H66" s="709"/>
      <c r="I66" s="635"/>
      <c r="J66" s="709"/>
      <c r="K66" s="709"/>
      <c r="L66" s="709"/>
      <c r="M66" s="710"/>
    </row>
    <row r="67" spans="1:13" s="680" customFormat="1" ht="15.75" thickBot="1">
      <c r="A67" s="711"/>
      <c r="B67" s="732"/>
      <c r="C67" s="713" t="s">
        <v>8</v>
      </c>
      <c r="D67" s="712"/>
      <c r="E67" s="712"/>
      <c r="F67" s="714"/>
      <c r="G67" s="715"/>
      <c r="H67" s="715"/>
      <c r="I67" s="712"/>
      <c r="J67" s="715"/>
      <c r="K67" s="715"/>
      <c r="L67" s="715"/>
      <c r="M67" s="716">
        <f>M65+M66</f>
        <v>0</v>
      </c>
    </row>
    <row r="68" spans="1:13" s="135" customFormat="1">
      <c r="A68" s="155"/>
      <c r="B68" s="155"/>
      <c r="C68" s="155"/>
      <c r="D68" s="155"/>
      <c r="E68" s="161"/>
      <c r="F68" s="161"/>
      <c r="G68" s="4"/>
      <c r="H68" s="4"/>
      <c r="I68" s="162"/>
      <c r="J68" s="4"/>
      <c r="K68" s="4"/>
      <c r="L68" s="4"/>
      <c r="M68" s="4"/>
    </row>
    <row r="69" spans="1:13" s="135" customFormat="1">
      <c r="A69" s="155"/>
      <c r="B69" s="155"/>
      <c r="C69" s="159"/>
      <c r="D69" s="155"/>
      <c r="E69" s="155"/>
      <c r="F69" s="155"/>
      <c r="G69" s="4"/>
      <c r="H69" s="4"/>
      <c r="I69" s="162"/>
      <c r="J69" s="155"/>
      <c r="K69" s="4"/>
      <c r="L69" s="4"/>
      <c r="M69" s="4"/>
    </row>
    <row r="70" spans="1:13" s="135" customFormat="1">
      <c r="A70" s="155"/>
      <c r="B70" s="155"/>
      <c r="C70" s="159"/>
      <c r="D70" s="155"/>
      <c r="E70" s="161"/>
      <c r="F70" s="161"/>
      <c r="G70" s="4"/>
      <c r="H70" s="4"/>
      <c r="I70" s="162"/>
      <c r="J70" s="155"/>
      <c r="K70" s="4"/>
      <c r="L70" s="4"/>
      <c r="M70" s="163"/>
    </row>
    <row r="71" spans="1:13" s="135" customFormat="1">
      <c r="A71" s="155"/>
      <c r="B71" s="155"/>
      <c r="C71" s="155"/>
      <c r="D71" s="155"/>
      <c r="E71" s="168"/>
      <c r="F71" s="161"/>
      <c r="G71" s="162"/>
      <c r="H71" s="155"/>
      <c r="I71" s="162"/>
      <c r="J71" s="163"/>
      <c r="K71" s="162"/>
      <c r="L71" s="155"/>
      <c r="M71" s="162"/>
    </row>
    <row r="72" spans="1:13" s="155" customFormat="1">
      <c r="E72" s="162"/>
      <c r="F72" s="161"/>
      <c r="G72" s="169"/>
      <c r="I72" s="162"/>
      <c r="J72" s="163"/>
      <c r="K72" s="4"/>
      <c r="L72" s="4"/>
      <c r="M72" s="163"/>
    </row>
    <row r="73" spans="1:13" s="135" customFormat="1">
      <c r="A73" s="155"/>
      <c r="B73" s="155"/>
      <c r="C73" s="155"/>
      <c r="D73" s="155"/>
      <c r="E73" s="168"/>
      <c r="F73" s="161"/>
      <c r="G73" s="169"/>
      <c r="H73" s="155"/>
      <c r="I73" s="162"/>
      <c r="J73" s="163"/>
      <c r="K73" s="4"/>
      <c r="L73" s="4"/>
      <c r="M73" s="163"/>
    </row>
    <row r="74" spans="1:13" s="135" customFormat="1">
      <c r="A74" s="155"/>
      <c r="B74" s="155"/>
      <c r="C74" s="155"/>
      <c r="D74" s="155"/>
      <c r="E74" s="161"/>
      <c r="F74" s="161"/>
      <c r="G74" s="4"/>
      <c r="H74" s="4"/>
      <c r="I74" s="162"/>
      <c r="J74" s="4"/>
      <c r="K74" s="4"/>
      <c r="L74" s="4"/>
      <c r="M74" s="4"/>
    </row>
    <row r="75" spans="1:13" s="135" customFormat="1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</row>
    <row r="76" spans="1:13" s="135" customFormat="1">
      <c r="A76" s="155"/>
      <c r="B76" s="155"/>
      <c r="C76" s="166"/>
      <c r="D76" s="155"/>
      <c r="E76" s="155"/>
      <c r="F76" s="155"/>
      <c r="G76" s="4"/>
      <c r="H76" s="4"/>
      <c r="I76" s="162"/>
      <c r="J76" s="155"/>
      <c r="K76" s="4"/>
      <c r="L76" s="4"/>
      <c r="M76" s="4"/>
    </row>
    <row r="77" spans="1:13" s="135" customFormat="1">
      <c r="A77" s="155"/>
      <c r="B77" s="155"/>
      <c r="C77" s="155"/>
      <c r="D77" s="155"/>
      <c r="E77" s="161"/>
      <c r="F77" s="161"/>
      <c r="G77" s="4"/>
      <c r="H77" s="4"/>
      <c r="I77" s="162"/>
      <c r="J77" s="155"/>
      <c r="K77" s="4"/>
      <c r="L77" s="4"/>
      <c r="M77" s="163"/>
    </row>
    <row r="78" spans="1:13" s="135" customFormat="1">
      <c r="A78" s="155"/>
      <c r="B78" s="155"/>
      <c r="C78" s="155"/>
      <c r="D78" s="155"/>
      <c r="E78" s="168"/>
      <c r="F78" s="161"/>
      <c r="G78" s="162"/>
      <c r="H78" s="155"/>
      <c r="I78" s="162"/>
      <c r="J78" s="163"/>
      <c r="K78" s="162"/>
      <c r="L78" s="155"/>
      <c r="M78" s="162"/>
    </row>
    <row r="79" spans="1:13" s="155" customFormat="1">
      <c r="E79" s="162"/>
      <c r="F79" s="161"/>
      <c r="G79" s="169"/>
      <c r="I79" s="162"/>
      <c r="J79" s="163"/>
      <c r="K79" s="4"/>
      <c r="L79" s="4"/>
      <c r="M79" s="163"/>
    </row>
    <row r="80" spans="1:13" s="155" customFormat="1">
      <c r="E80" s="168"/>
      <c r="F80" s="161"/>
      <c r="G80" s="169"/>
      <c r="I80" s="162"/>
      <c r="J80" s="163"/>
      <c r="K80" s="4"/>
      <c r="L80" s="4"/>
      <c r="M80" s="163"/>
    </row>
    <row r="81" spans="1:13" s="155" customFormat="1" ht="15.75">
      <c r="E81" s="161"/>
      <c r="F81" s="161"/>
      <c r="G81" s="4"/>
      <c r="H81" s="4"/>
      <c r="I81" s="162"/>
      <c r="J81" s="4"/>
      <c r="K81" s="4"/>
      <c r="L81" s="4"/>
      <c r="M81" s="4"/>
    </row>
    <row r="82" spans="1:13" s="155" customFormat="1" ht="15.75">
      <c r="B82" s="170"/>
      <c r="C82" s="166"/>
      <c r="E82" s="161"/>
      <c r="F82" s="161"/>
      <c r="G82" s="4"/>
      <c r="I82" s="162"/>
      <c r="K82" s="4"/>
      <c r="M82" s="163"/>
    </row>
    <row r="83" spans="1:13" s="155" customFormat="1" ht="15.75">
      <c r="E83" s="161"/>
      <c r="F83" s="161"/>
      <c r="G83" s="4"/>
      <c r="H83" s="4"/>
      <c r="I83" s="162"/>
      <c r="J83" s="4"/>
      <c r="K83" s="4"/>
      <c r="L83" s="4"/>
      <c r="M83" s="4"/>
    </row>
    <row r="84" spans="1:13" s="155" customFormat="1" ht="15.75">
      <c r="B84" s="170"/>
      <c r="C84" s="166"/>
      <c r="E84" s="161"/>
      <c r="F84" s="161"/>
      <c r="G84" s="147"/>
      <c r="I84" s="162"/>
      <c r="K84" s="4"/>
      <c r="M84" s="163"/>
    </row>
    <row r="85" spans="1:13" s="155" customFormat="1" ht="15.75">
      <c r="E85" s="161"/>
      <c r="F85" s="161"/>
      <c r="G85" s="4"/>
      <c r="H85" s="4"/>
      <c r="I85" s="162"/>
      <c r="J85" s="4"/>
      <c r="K85" s="4"/>
      <c r="L85" s="4"/>
      <c r="M85" s="4"/>
    </row>
    <row r="86" spans="1:13" s="155" customFormat="1" ht="15.75">
      <c r="B86" s="170"/>
      <c r="C86" s="166"/>
      <c r="E86" s="161"/>
      <c r="F86" s="161"/>
      <c r="G86" s="147"/>
      <c r="I86" s="162"/>
      <c r="K86" s="4"/>
      <c r="M86" s="163"/>
    </row>
    <row r="87" spans="1:13" s="135" customFormat="1">
      <c r="A87" s="155"/>
      <c r="B87" s="155"/>
      <c r="C87" s="155"/>
      <c r="D87" s="155"/>
      <c r="E87" s="161"/>
      <c r="F87" s="161"/>
      <c r="G87" s="4"/>
      <c r="H87" s="4"/>
      <c r="I87" s="162"/>
      <c r="J87" s="4"/>
      <c r="K87" s="4"/>
      <c r="L87" s="4"/>
      <c r="M87" s="4"/>
    </row>
    <row r="88" spans="1:13" s="155" customFormat="1" ht="15.75">
      <c r="B88" s="170"/>
      <c r="C88" s="166"/>
      <c r="E88" s="161"/>
      <c r="F88" s="161"/>
      <c r="G88" s="4"/>
      <c r="I88" s="162"/>
      <c r="K88" s="4"/>
      <c r="M88" s="163"/>
    </row>
    <row r="89" spans="1:13" s="155" customFormat="1" ht="15.7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</row>
    <row r="90" spans="1:13" s="155" customFormat="1" ht="15.75">
      <c r="E90" s="161"/>
      <c r="F90" s="161"/>
      <c r="G90" s="4"/>
      <c r="H90" s="164"/>
      <c r="I90" s="162"/>
      <c r="J90" s="164"/>
      <c r="K90" s="4"/>
      <c r="L90" s="164"/>
      <c r="M90" s="164"/>
    </row>
    <row r="91" spans="1:13" s="155" customFormat="1" ht="15.75">
      <c r="E91" s="161"/>
      <c r="F91" s="161"/>
      <c r="G91" s="4"/>
      <c r="H91" s="4"/>
      <c r="I91" s="162"/>
      <c r="J91" s="4"/>
      <c r="K91" s="4"/>
      <c r="L91" s="4"/>
      <c r="M91" s="4"/>
    </row>
    <row r="92" spans="1:13" s="155" customFormat="1" ht="15.75">
      <c r="E92" s="161"/>
      <c r="F92" s="161"/>
      <c r="G92" s="4"/>
      <c r="H92" s="4"/>
      <c r="I92" s="162"/>
      <c r="J92" s="4"/>
      <c r="K92" s="4"/>
      <c r="L92" s="4"/>
      <c r="M92" s="4"/>
    </row>
    <row r="93" spans="1:13" s="155" customFormat="1" ht="15.75">
      <c r="E93" s="161"/>
      <c r="F93" s="161"/>
      <c r="G93" s="4"/>
      <c r="H93" s="4"/>
      <c r="I93" s="162"/>
      <c r="J93" s="4"/>
      <c r="K93" s="4"/>
      <c r="L93" s="4"/>
      <c r="M93" s="4"/>
    </row>
    <row r="94" spans="1:13" s="135" customFormat="1">
      <c r="A94" s="155"/>
      <c r="B94" s="160"/>
      <c r="C94" s="166"/>
      <c r="D94" s="155"/>
      <c r="E94" s="161"/>
      <c r="F94" s="161"/>
      <c r="G94" s="4"/>
      <c r="H94" s="155"/>
      <c r="I94" s="162"/>
      <c r="J94" s="155"/>
      <c r="K94" s="4"/>
      <c r="L94" s="155"/>
      <c r="M94" s="163"/>
    </row>
    <row r="95" spans="1:13" s="135" customFormat="1">
      <c r="A95" s="155"/>
      <c r="B95" s="155"/>
      <c r="C95" s="155"/>
      <c r="D95" s="155"/>
      <c r="E95" s="161"/>
      <c r="F95" s="161"/>
      <c r="G95" s="4"/>
      <c r="H95" s="4"/>
      <c r="I95" s="162"/>
      <c r="J95" s="4"/>
      <c r="K95" s="4"/>
      <c r="L95" s="4"/>
      <c r="M95" s="4"/>
    </row>
    <row r="96" spans="1:13" s="135" customFormat="1">
      <c r="A96" s="155"/>
      <c r="B96" s="155"/>
      <c r="C96" s="155"/>
      <c r="D96" s="155"/>
      <c r="E96" s="155"/>
      <c r="F96" s="155"/>
      <c r="G96" s="4"/>
      <c r="H96" s="4"/>
      <c r="I96" s="162"/>
      <c r="J96" s="155"/>
      <c r="K96" s="4"/>
      <c r="L96" s="4"/>
      <c r="M96" s="4"/>
    </row>
    <row r="97" spans="1:13" s="135" customFormat="1">
      <c r="A97" s="155"/>
      <c r="B97" s="155"/>
      <c r="C97" s="155"/>
      <c r="D97" s="155"/>
      <c r="E97" s="161"/>
      <c r="F97" s="161"/>
      <c r="G97" s="4"/>
      <c r="H97" s="4"/>
      <c r="I97" s="162"/>
      <c r="J97" s="155"/>
      <c r="K97" s="4"/>
      <c r="L97" s="4"/>
      <c r="M97" s="163"/>
    </row>
    <row r="98" spans="1:13" s="135" customFormat="1">
      <c r="A98" s="155"/>
      <c r="B98" s="155"/>
      <c r="C98" s="155"/>
      <c r="D98" s="155"/>
      <c r="E98" s="161"/>
      <c r="F98" s="161"/>
      <c r="G98" s="162"/>
      <c r="H98" s="155"/>
      <c r="I98" s="162"/>
      <c r="J98" s="163"/>
      <c r="K98" s="162"/>
      <c r="L98" s="155"/>
      <c r="M98" s="163"/>
    </row>
    <row r="99" spans="1:13" s="135" customFormat="1">
      <c r="A99" s="155"/>
      <c r="B99" s="155"/>
      <c r="C99" s="155"/>
      <c r="D99" s="155"/>
      <c r="E99" s="155"/>
      <c r="F99" s="161"/>
      <c r="G99" s="169"/>
      <c r="H99" s="155"/>
      <c r="I99" s="162"/>
      <c r="J99" s="163"/>
      <c r="K99" s="4"/>
      <c r="L99" s="4"/>
      <c r="M99" s="163"/>
    </row>
    <row r="100" spans="1:13" s="135" customFormat="1">
      <c r="A100" s="155"/>
      <c r="B100" s="155"/>
      <c r="C100" s="155"/>
      <c r="D100" s="155"/>
      <c r="E100" s="161"/>
      <c r="F100" s="161"/>
      <c r="G100" s="169"/>
      <c r="H100" s="155"/>
      <c r="I100" s="162"/>
      <c r="K100" s="4"/>
      <c r="L100" s="4"/>
      <c r="M100" s="163"/>
    </row>
    <row r="101" spans="1:13" s="135" customFormat="1">
      <c r="A101" s="155"/>
      <c r="B101" s="155"/>
      <c r="C101" s="155"/>
      <c r="D101" s="160"/>
      <c r="E101" s="155"/>
      <c r="F101" s="161"/>
      <c r="G101" s="169"/>
      <c r="H101" s="155"/>
      <c r="I101" s="162"/>
      <c r="K101" s="4"/>
      <c r="L101" s="4"/>
      <c r="M101" s="163"/>
    </row>
    <row r="102" spans="1:13" s="155" customFormat="1">
      <c r="F102" s="161"/>
      <c r="G102" s="162"/>
      <c r="I102" s="162"/>
      <c r="J102" s="135"/>
      <c r="K102" s="162"/>
      <c r="M102" s="163"/>
    </row>
    <row r="103" spans="1:13" s="135" customFormat="1">
      <c r="A103" s="155"/>
      <c r="B103" s="155"/>
      <c r="C103" s="155"/>
      <c r="D103" s="155"/>
      <c r="E103" s="161"/>
      <c r="F103" s="161"/>
      <c r="G103" s="162"/>
      <c r="H103" s="155"/>
      <c r="I103" s="162"/>
      <c r="K103" s="4"/>
      <c r="L103" s="4"/>
      <c r="M103" s="162"/>
    </row>
    <row r="104" spans="1:13" s="135" customFormat="1">
      <c r="A104" s="155"/>
      <c r="B104" s="155"/>
      <c r="C104" s="155"/>
      <c r="D104" s="155"/>
      <c r="E104" s="161"/>
      <c r="F104" s="161"/>
      <c r="G104" s="4"/>
      <c r="H104" s="4"/>
      <c r="I104" s="162"/>
      <c r="J104" s="4"/>
      <c r="K104" s="4"/>
      <c r="L104" s="4"/>
      <c r="M104" s="4"/>
    </row>
    <row r="105" spans="1:13" s="135" customFormat="1">
      <c r="A105" s="155"/>
      <c r="B105" s="155"/>
      <c r="C105" s="155"/>
      <c r="D105" s="155"/>
      <c r="E105" s="155"/>
      <c r="F105" s="165"/>
      <c r="G105" s="4"/>
      <c r="H105" s="4"/>
      <c r="I105" s="162"/>
      <c r="J105" s="155"/>
      <c r="K105" s="4"/>
      <c r="L105" s="4"/>
      <c r="M105" s="4"/>
    </row>
    <row r="106" spans="1:13" s="135" customFormat="1">
      <c r="A106" s="155"/>
      <c r="B106" s="155"/>
      <c r="C106" s="155"/>
      <c r="D106" s="155"/>
      <c r="E106" s="161"/>
      <c r="F106" s="161"/>
      <c r="G106" s="4"/>
      <c r="H106" s="4"/>
      <c r="I106" s="162"/>
      <c r="J106" s="155"/>
      <c r="K106" s="4"/>
      <c r="L106" s="4"/>
      <c r="M106" s="163"/>
    </row>
    <row r="107" spans="1:13" s="135" customFormat="1">
      <c r="A107" s="155"/>
      <c r="B107" s="155"/>
      <c r="C107" s="155"/>
      <c r="D107" s="155"/>
      <c r="E107" s="161"/>
      <c r="F107" s="161"/>
      <c r="G107" s="162"/>
      <c r="H107" s="155"/>
      <c r="I107" s="162"/>
      <c r="J107" s="163"/>
      <c r="K107" s="162"/>
      <c r="L107" s="155"/>
      <c r="M107" s="163"/>
    </row>
    <row r="108" spans="1:13" s="135" customFormat="1">
      <c r="A108" s="155"/>
      <c r="B108" s="155"/>
      <c r="C108" s="155"/>
      <c r="D108" s="155"/>
      <c r="E108" s="155"/>
      <c r="F108" s="161"/>
      <c r="G108" s="169"/>
      <c r="H108" s="155"/>
      <c r="I108" s="162"/>
      <c r="J108" s="163"/>
      <c r="K108" s="4"/>
      <c r="L108" s="4"/>
      <c r="M108" s="163"/>
    </row>
    <row r="109" spans="1:13" s="135" customFormat="1">
      <c r="A109" s="155"/>
      <c r="B109" s="155"/>
      <c r="C109" s="155"/>
      <c r="D109" s="155"/>
      <c r="E109" s="161"/>
      <c r="F109" s="161"/>
      <c r="G109" s="169"/>
      <c r="H109" s="155"/>
      <c r="I109" s="162"/>
      <c r="K109" s="4"/>
      <c r="L109" s="4"/>
      <c r="M109" s="163"/>
    </row>
    <row r="110" spans="1:13" s="135" customFormat="1">
      <c r="A110" s="155"/>
      <c r="B110" s="155"/>
      <c r="C110" s="155"/>
      <c r="D110" s="160"/>
      <c r="E110" s="155"/>
      <c r="F110" s="161"/>
      <c r="G110" s="169"/>
      <c r="H110" s="155"/>
      <c r="I110" s="162"/>
      <c r="K110" s="4"/>
      <c r="L110" s="4"/>
      <c r="M110" s="163"/>
    </row>
    <row r="111" spans="1:13" s="155" customFormat="1">
      <c r="F111" s="161"/>
      <c r="G111" s="162"/>
      <c r="I111" s="162"/>
      <c r="J111" s="135"/>
      <c r="K111" s="162"/>
      <c r="M111" s="163"/>
    </row>
    <row r="112" spans="1:13" s="155" customFormat="1">
      <c r="E112" s="161"/>
      <c r="F112" s="161"/>
      <c r="G112" s="162"/>
      <c r="I112" s="162"/>
      <c r="J112" s="135"/>
      <c r="K112" s="4"/>
      <c r="L112" s="4"/>
      <c r="M112" s="162"/>
    </row>
    <row r="113" spans="1:13" s="135" customFormat="1">
      <c r="A113" s="155"/>
      <c r="B113" s="155"/>
      <c r="C113" s="155"/>
      <c r="D113" s="155"/>
      <c r="E113" s="161"/>
      <c r="F113" s="161"/>
      <c r="G113" s="4"/>
      <c r="H113" s="4"/>
      <c r="I113" s="162"/>
      <c r="J113" s="4"/>
      <c r="K113" s="4"/>
      <c r="L113" s="4"/>
      <c r="M113" s="4"/>
    </row>
    <row r="114" spans="1:13" s="135" customFormat="1">
      <c r="A114" s="155"/>
      <c r="B114" s="155"/>
      <c r="C114" s="166"/>
      <c r="D114" s="155"/>
      <c r="E114" s="155"/>
      <c r="F114" s="155"/>
      <c r="G114" s="4"/>
      <c r="H114" s="4"/>
      <c r="I114" s="162"/>
      <c r="J114" s="155"/>
      <c r="K114" s="4"/>
      <c r="L114" s="4"/>
      <c r="M114" s="4"/>
    </row>
    <row r="115" spans="1:13" s="135" customFormat="1">
      <c r="A115" s="155"/>
      <c r="B115" s="155"/>
      <c r="C115" s="155"/>
      <c r="D115" s="155"/>
      <c r="E115" s="161"/>
      <c r="F115" s="161"/>
      <c r="G115" s="4"/>
      <c r="H115" s="4"/>
      <c r="I115" s="162"/>
      <c r="J115" s="155"/>
      <c r="K115" s="4"/>
      <c r="L115" s="4"/>
      <c r="M115" s="163"/>
    </row>
    <row r="116" spans="1:13" s="135" customFormat="1">
      <c r="A116" s="155"/>
      <c r="B116" s="155"/>
      <c r="C116" s="155"/>
      <c r="D116" s="155"/>
      <c r="E116" s="161"/>
      <c r="F116" s="161"/>
      <c r="G116" s="162"/>
      <c r="H116" s="155"/>
      <c r="I116" s="162"/>
      <c r="J116" s="163"/>
      <c r="K116" s="162"/>
      <c r="L116" s="155"/>
      <c r="M116" s="163"/>
    </row>
    <row r="117" spans="1:13" s="135" customFormat="1">
      <c r="A117" s="155"/>
      <c r="B117" s="155"/>
      <c r="C117" s="155"/>
      <c r="D117" s="155"/>
      <c r="E117" s="155"/>
      <c r="F117" s="161"/>
      <c r="G117" s="169"/>
      <c r="H117" s="155"/>
      <c r="I117" s="162"/>
      <c r="J117" s="163"/>
      <c r="K117" s="4"/>
      <c r="L117" s="4"/>
      <c r="M117" s="163"/>
    </row>
    <row r="118" spans="1:13" s="135" customFormat="1">
      <c r="A118" s="155"/>
      <c r="B118" s="155"/>
      <c r="C118" s="155"/>
      <c r="D118" s="155"/>
      <c r="E118" s="161"/>
      <c r="F118" s="161"/>
      <c r="G118" s="169"/>
      <c r="H118" s="155"/>
      <c r="I118" s="162"/>
      <c r="K118" s="4"/>
      <c r="L118" s="4"/>
      <c r="M118" s="163"/>
    </row>
    <row r="119" spans="1:13" s="135" customFormat="1">
      <c r="A119" s="155"/>
      <c r="B119" s="155"/>
      <c r="C119" s="155"/>
      <c r="D119" s="155"/>
      <c r="E119" s="155"/>
      <c r="F119" s="161"/>
      <c r="G119" s="162"/>
      <c r="H119" s="155"/>
      <c r="I119" s="162"/>
      <c r="K119" s="162"/>
      <c r="L119" s="155"/>
      <c r="M119" s="163"/>
    </row>
    <row r="120" spans="1:13" s="155" customFormat="1" ht="15.75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</row>
    <row r="121" spans="1:13" s="135" customFormat="1">
      <c r="A121" s="155"/>
      <c r="B121" s="155"/>
      <c r="C121" s="155"/>
      <c r="D121" s="155"/>
      <c r="E121" s="161"/>
      <c r="F121" s="161"/>
      <c r="G121" s="162"/>
      <c r="H121" s="155"/>
      <c r="I121" s="162"/>
      <c r="K121" s="4"/>
      <c r="L121" s="4"/>
      <c r="M121" s="162"/>
    </row>
    <row r="122" spans="1:13" s="135" customFormat="1">
      <c r="A122" s="155"/>
      <c r="B122" s="155"/>
      <c r="C122" s="155"/>
      <c r="D122" s="155"/>
      <c r="E122" s="161"/>
      <c r="F122" s="161"/>
      <c r="G122" s="4"/>
      <c r="H122" s="4"/>
      <c r="I122" s="162"/>
      <c r="J122" s="4"/>
      <c r="K122" s="4"/>
      <c r="L122" s="4"/>
      <c r="M122" s="4"/>
    </row>
    <row r="123" spans="1:13" s="135" customFormat="1">
      <c r="A123" s="155"/>
      <c r="B123" s="155"/>
      <c r="C123" s="166"/>
      <c r="D123" s="155"/>
      <c r="E123" s="155"/>
      <c r="F123" s="155"/>
      <c r="G123" s="4"/>
      <c r="H123" s="4"/>
      <c r="I123" s="162"/>
      <c r="J123" s="155"/>
      <c r="K123" s="4"/>
      <c r="L123" s="4"/>
      <c r="M123" s="4"/>
    </row>
    <row r="124" spans="1:13" s="135" customFormat="1">
      <c r="A124" s="155"/>
      <c r="B124" s="155"/>
      <c r="C124" s="155"/>
      <c r="D124" s="155"/>
      <c r="E124" s="161"/>
      <c r="F124" s="161"/>
      <c r="G124" s="4"/>
      <c r="H124" s="4"/>
      <c r="I124" s="162"/>
      <c r="J124" s="155"/>
      <c r="K124" s="4"/>
      <c r="L124" s="4"/>
      <c r="M124" s="163"/>
    </row>
    <row r="125" spans="1:13" s="135" customFormat="1">
      <c r="A125" s="155"/>
      <c r="B125" s="155"/>
      <c r="C125" s="155"/>
      <c r="D125" s="155"/>
      <c r="E125" s="161"/>
      <c r="F125" s="161"/>
      <c r="G125" s="162"/>
      <c r="H125" s="155"/>
      <c r="I125" s="162"/>
      <c r="J125" s="163"/>
      <c r="K125" s="162"/>
      <c r="L125" s="155"/>
      <c r="M125" s="163"/>
    </row>
    <row r="126" spans="1:13" s="135" customFormat="1">
      <c r="A126" s="155"/>
      <c r="B126" s="155"/>
      <c r="C126" s="155"/>
      <c r="D126" s="155"/>
      <c r="E126" s="155"/>
      <c r="F126" s="161"/>
      <c r="G126" s="169"/>
      <c r="H126" s="155"/>
      <c r="I126" s="162"/>
      <c r="J126" s="163"/>
      <c r="K126" s="4"/>
      <c r="L126" s="4"/>
      <c r="M126" s="163"/>
    </row>
    <row r="127" spans="1:13" s="135" customFormat="1">
      <c r="A127" s="155"/>
      <c r="B127" s="155"/>
      <c r="C127" s="155"/>
      <c r="D127" s="155"/>
      <c r="E127" s="161"/>
      <c r="F127" s="161"/>
      <c r="G127" s="169"/>
      <c r="H127" s="155"/>
      <c r="I127" s="162"/>
      <c r="K127" s="4"/>
      <c r="L127" s="4"/>
      <c r="M127" s="163"/>
    </row>
    <row r="128" spans="1:13" s="155" customFormat="1">
      <c r="F128" s="161"/>
      <c r="G128" s="169"/>
      <c r="I128" s="162"/>
      <c r="J128" s="163"/>
      <c r="K128" s="4"/>
      <c r="L128" s="4"/>
      <c r="M128" s="163"/>
    </row>
    <row r="129" spans="1:13" s="135" customFormat="1">
      <c r="A129" s="155"/>
      <c r="B129" s="155"/>
      <c r="C129" s="155"/>
      <c r="D129" s="155"/>
      <c r="E129" s="161"/>
      <c r="F129" s="161"/>
      <c r="G129" s="169"/>
      <c r="H129" s="155"/>
      <c r="I129" s="162"/>
      <c r="K129" s="4"/>
      <c r="L129" s="4"/>
      <c r="M129" s="163"/>
    </row>
    <row r="130" spans="1:13" s="135" customFormat="1">
      <c r="A130" s="155"/>
      <c r="B130" s="155"/>
      <c r="C130" s="155"/>
      <c r="D130" s="155"/>
      <c r="E130" s="161"/>
      <c r="F130" s="161"/>
      <c r="G130" s="4"/>
      <c r="H130" s="4"/>
      <c r="I130" s="162"/>
      <c r="J130" s="4"/>
      <c r="K130" s="4"/>
      <c r="L130" s="4"/>
      <c r="M130" s="4"/>
    </row>
    <row r="131" spans="1:13" s="135" customFormat="1">
      <c r="A131" s="155"/>
      <c r="B131" s="155"/>
      <c r="C131" s="166"/>
      <c r="D131" s="155"/>
      <c r="E131" s="155"/>
      <c r="F131" s="155"/>
      <c r="G131" s="4"/>
      <c r="H131" s="4"/>
      <c r="I131" s="162"/>
      <c r="J131" s="155"/>
      <c r="K131" s="4"/>
      <c r="L131" s="4"/>
      <c r="M131" s="4"/>
    </row>
    <row r="132" spans="1:13" s="135" customFormat="1">
      <c r="A132" s="155"/>
      <c r="B132" s="155"/>
      <c r="C132" s="155"/>
      <c r="D132" s="155"/>
      <c r="E132" s="161"/>
      <c r="F132" s="161"/>
      <c r="G132" s="4"/>
      <c r="H132" s="4"/>
      <c r="I132" s="162"/>
      <c r="J132" s="155"/>
      <c r="K132" s="4"/>
      <c r="L132" s="4"/>
      <c r="M132" s="163"/>
    </row>
    <row r="133" spans="1:13" s="135" customFormat="1">
      <c r="A133" s="155"/>
      <c r="B133" s="155"/>
      <c r="C133" s="155"/>
      <c r="D133" s="155"/>
      <c r="E133" s="161"/>
      <c r="F133" s="161"/>
      <c r="G133" s="162"/>
      <c r="H133" s="155"/>
      <c r="I133" s="162"/>
      <c r="J133" s="163"/>
      <c r="K133" s="162"/>
      <c r="L133" s="155"/>
      <c r="M133" s="163"/>
    </row>
    <row r="134" spans="1:13" s="135" customFormat="1">
      <c r="A134" s="155"/>
      <c r="B134" s="155"/>
      <c r="C134" s="155"/>
      <c r="D134" s="155"/>
      <c r="E134" s="155"/>
      <c r="F134" s="161"/>
      <c r="G134" s="169"/>
      <c r="H134" s="155"/>
      <c r="I134" s="162"/>
      <c r="J134" s="163"/>
      <c r="K134" s="4"/>
      <c r="L134" s="4"/>
      <c r="M134" s="163"/>
    </row>
    <row r="135" spans="1:13" s="135" customFormat="1">
      <c r="A135" s="155"/>
      <c r="B135" s="155"/>
      <c r="C135" s="155"/>
      <c r="D135" s="155"/>
      <c r="E135" s="161"/>
      <c r="F135" s="161"/>
      <c r="G135" s="169"/>
      <c r="H135" s="155"/>
      <c r="I135" s="162"/>
      <c r="K135" s="4"/>
      <c r="L135" s="4"/>
      <c r="M135" s="163"/>
    </row>
    <row r="136" spans="1:13" s="155" customFormat="1">
      <c r="F136" s="161"/>
      <c r="G136" s="169"/>
      <c r="I136" s="162"/>
      <c r="J136" s="163"/>
      <c r="K136" s="4"/>
      <c r="L136" s="4"/>
      <c r="M136" s="163"/>
    </row>
    <row r="137" spans="1:13" s="135" customFormat="1">
      <c r="A137" s="155"/>
      <c r="B137" s="155"/>
      <c r="C137" s="155"/>
      <c r="D137" s="155"/>
      <c r="E137" s="161"/>
      <c r="F137" s="161"/>
      <c r="G137" s="169"/>
      <c r="H137" s="155"/>
      <c r="I137" s="162"/>
      <c r="K137" s="4"/>
      <c r="L137" s="4"/>
      <c r="M137" s="163"/>
    </row>
    <row r="138" spans="1:13" s="135" customFormat="1">
      <c r="A138" s="155"/>
      <c r="B138" s="155"/>
      <c r="C138" s="155"/>
      <c r="D138" s="155"/>
      <c r="E138" s="161"/>
      <c r="F138" s="161"/>
      <c r="G138" s="4"/>
      <c r="H138" s="4"/>
      <c r="I138" s="162"/>
      <c r="J138" s="4"/>
      <c r="K138" s="4"/>
      <c r="L138" s="4"/>
      <c r="M138" s="4"/>
    </row>
    <row r="139" spans="1:13" s="135" customFormat="1">
      <c r="A139" s="155"/>
      <c r="B139" s="155"/>
      <c r="C139" s="155"/>
      <c r="D139" s="155"/>
      <c r="E139" s="161"/>
      <c r="F139" s="161"/>
      <c r="G139" s="4"/>
      <c r="H139" s="4"/>
      <c r="I139" s="162"/>
      <c r="J139" s="155"/>
      <c r="K139" s="4"/>
      <c r="L139" s="4"/>
      <c r="M139" s="4"/>
    </row>
    <row r="140" spans="1:13" s="135" customFormat="1">
      <c r="A140" s="155"/>
      <c r="B140" s="155"/>
      <c r="C140" s="155"/>
      <c r="D140" s="155"/>
      <c r="E140" s="161"/>
      <c r="F140" s="161"/>
      <c r="G140" s="4"/>
      <c r="H140" s="4"/>
      <c r="I140" s="162"/>
      <c r="J140" s="155"/>
      <c r="K140" s="4"/>
      <c r="L140" s="4"/>
      <c r="M140" s="163"/>
    </row>
    <row r="141" spans="1:13" s="135" customFormat="1">
      <c r="A141" s="155"/>
      <c r="B141" s="155"/>
      <c r="C141" s="155"/>
      <c r="D141" s="155"/>
      <c r="E141" s="168"/>
      <c r="F141" s="161"/>
      <c r="G141" s="162"/>
      <c r="H141" s="155"/>
      <c r="I141" s="162"/>
      <c r="J141" s="163"/>
      <c r="K141" s="162"/>
      <c r="L141" s="155"/>
      <c r="M141" s="163"/>
    </row>
    <row r="142" spans="1:13" s="135" customFormat="1">
      <c r="A142" s="155"/>
      <c r="B142" s="155"/>
      <c r="C142" s="155"/>
      <c r="D142" s="155"/>
      <c r="E142" s="161"/>
      <c r="F142" s="161"/>
      <c r="G142" s="169"/>
      <c r="H142" s="155"/>
      <c r="I142" s="162"/>
      <c r="J142" s="163"/>
      <c r="K142" s="4"/>
      <c r="L142" s="4"/>
      <c r="M142" s="163"/>
    </row>
    <row r="143" spans="1:13" s="135" customFormat="1">
      <c r="A143" s="155"/>
      <c r="B143" s="155"/>
      <c r="C143" s="155"/>
      <c r="D143" s="155"/>
      <c r="E143" s="161"/>
      <c r="F143" s="161"/>
      <c r="G143" s="169"/>
      <c r="H143" s="155"/>
      <c r="I143" s="162"/>
      <c r="K143" s="4"/>
      <c r="L143" s="4"/>
      <c r="M143" s="163"/>
    </row>
    <row r="144" spans="1:13" s="135" customFormat="1">
      <c r="A144" s="155"/>
      <c r="B144" s="155"/>
      <c r="C144" s="155"/>
      <c r="D144" s="155"/>
      <c r="E144" s="161"/>
      <c r="F144" s="161"/>
      <c r="G144" s="169"/>
      <c r="H144" s="155"/>
      <c r="I144" s="162"/>
      <c r="J144" s="163"/>
      <c r="K144" s="4"/>
      <c r="L144" s="4"/>
      <c r="M144" s="163"/>
    </row>
    <row r="145" spans="1:13" s="155" customFormat="1">
      <c r="E145" s="161"/>
      <c r="F145" s="161"/>
      <c r="G145" s="169"/>
      <c r="I145" s="162"/>
      <c r="J145" s="135"/>
      <c r="K145" s="4"/>
      <c r="L145" s="4"/>
      <c r="M145" s="163"/>
    </row>
    <row r="146" spans="1:13" s="135" customFormat="1">
      <c r="A146" s="155"/>
      <c r="B146" s="155"/>
      <c r="C146" s="155"/>
      <c r="D146" s="155"/>
      <c r="E146" s="168"/>
      <c r="F146" s="161"/>
      <c r="G146" s="169"/>
      <c r="H146" s="155"/>
      <c r="I146" s="162"/>
      <c r="K146" s="4"/>
      <c r="L146" s="4"/>
      <c r="M146" s="163"/>
    </row>
    <row r="147" spans="1:13" s="135" customFormat="1">
      <c r="A147" s="155"/>
      <c r="B147" s="155"/>
      <c r="C147" s="155"/>
      <c r="D147" s="155"/>
      <c r="E147" s="161"/>
      <c r="F147" s="161"/>
      <c r="G147" s="4"/>
      <c r="H147" s="4"/>
      <c r="I147" s="162"/>
      <c r="J147" s="4"/>
      <c r="K147" s="4"/>
      <c r="L147" s="4"/>
      <c r="M147" s="4"/>
    </row>
    <row r="148" spans="1:13" s="135" customFormat="1">
      <c r="A148" s="155"/>
      <c r="B148" s="155"/>
      <c r="C148" s="155"/>
      <c r="D148" s="155"/>
      <c r="E148" s="161"/>
      <c r="F148" s="161"/>
      <c r="G148" s="4"/>
      <c r="H148" s="4"/>
      <c r="I148" s="162"/>
      <c r="J148" s="155"/>
      <c r="K148" s="4"/>
      <c r="L148" s="4"/>
      <c r="M148" s="4"/>
    </row>
    <row r="149" spans="1:13" s="135" customFormat="1">
      <c r="A149" s="155"/>
      <c r="B149" s="155"/>
      <c r="C149" s="155"/>
      <c r="D149" s="155"/>
      <c r="E149" s="161"/>
      <c r="F149" s="161"/>
      <c r="G149" s="4"/>
      <c r="H149" s="4"/>
      <c r="I149" s="162"/>
      <c r="J149" s="155"/>
      <c r="K149" s="4"/>
      <c r="L149" s="4"/>
      <c r="M149" s="163"/>
    </row>
    <row r="150" spans="1:13" s="135" customFormat="1">
      <c r="A150" s="155"/>
      <c r="B150" s="155"/>
      <c r="C150" s="155"/>
      <c r="D150" s="155"/>
      <c r="E150" s="168"/>
      <c r="F150" s="161"/>
      <c r="G150" s="162"/>
      <c r="H150" s="155"/>
      <c r="I150" s="162"/>
      <c r="J150" s="163"/>
      <c r="K150" s="162"/>
      <c r="L150" s="155"/>
      <c r="M150" s="163"/>
    </row>
    <row r="151" spans="1:13" s="135" customFormat="1">
      <c r="A151" s="155"/>
      <c r="B151" s="155"/>
      <c r="C151" s="155"/>
      <c r="D151" s="155"/>
      <c r="E151" s="161"/>
      <c r="F151" s="161"/>
      <c r="G151" s="169"/>
      <c r="H151" s="155"/>
      <c r="I151" s="162"/>
      <c r="J151" s="163"/>
      <c r="K151" s="4"/>
      <c r="L151" s="4"/>
      <c r="M151" s="163"/>
    </row>
    <row r="152" spans="1:13" s="135" customFormat="1">
      <c r="A152" s="155"/>
      <c r="B152" s="155"/>
      <c r="C152" s="155"/>
      <c r="D152" s="155"/>
      <c r="E152" s="161"/>
      <c r="F152" s="161"/>
      <c r="G152" s="169"/>
      <c r="H152" s="155"/>
      <c r="I152" s="162"/>
      <c r="K152" s="4"/>
      <c r="L152" s="4"/>
      <c r="M152" s="163"/>
    </row>
    <row r="153" spans="1:13" s="135" customFormat="1">
      <c r="A153" s="155"/>
      <c r="B153" s="155"/>
      <c r="C153" s="155"/>
      <c r="D153" s="155"/>
      <c r="E153" s="161"/>
      <c r="F153" s="161"/>
      <c r="G153" s="169"/>
      <c r="H153" s="155"/>
      <c r="I153" s="162"/>
      <c r="J153" s="163"/>
      <c r="K153" s="4"/>
      <c r="L153" s="4"/>
      <c r="M153" s="163"/>
    </row>
    <row r="154" spans="1:13" s="135" customForma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</row>
    <row r="155" spans="1:13" s="155" customFormat="1">
      <c r="E155" s="161"/>
      <c r="F155" s="161"/>
      <c r="G155" s="169"/>
      <c r="I155" s="162"/>
      <c r="J155" s="135"/>
      <c r="K155" s="4"/>
      <c r="L155" s="4"/>
      <c r="M155" s="163"/>
    </row>
    <row r="156" spans="1:13" s="135" customFormat="1">
      <c r="A156" s="155"/>
      <c r="B156" s="155"/>
      <c r="C156" s="155"/>
      <c r="D156" s="155"/>
      <c r="E156" s="168"/>
      <c r="F156" s="161"/>
      <c r="G156" s="169"/>
      <c r="H156" s="155"/>
      <c r="I156" s="162"/>
      <c r="K156" s="4"/>
      <c r="L156" s="4"/>
      <c r="M156" s="163"/>
    </row>
    <row r="157" spans="1:13" s="135" customFormat="1">
      <c r="A157" s="155"/>
      <c r="B157" s="155"/>
      <c r="C157" s="155"/>
      <c r="D157" s="155"/>
      <c r="E157" s="161"/>
      <c r="F157" s="161"/>
      <c r="G157" s="4"/>
      <c r="H157" s="4"/>
      <c r="I157" s="162"/>
      <c r="J157" s="4"/>
      <c r="K157" s="4"/>
      <c r="L157" s="4"/>
      <c r="M157" s="4"/>
    </row>
    <row r="158" spans="1:13" s="135" customFormat="1">
      <c r="A158" s="155"/>
      <c r="B158" s="155"/>
      <c r="C158" s="155"/>
      <c r="D158" s="155"/>
      <c r="E158" s="161"/>
      <c r="F158" s="161"/>
      <c r="G158" s="4"/>
      <c r="H158" s="4"/>
      <c r="I158" s="162"/>
      <c r="J158" s="155"/>
      <c r="K158" s="4"/>
      <c r="L158" s="4"/>
      <c r="M158" s="4"/>
    </row>
    <row r="159" spans="1:13" s="135" customFormat="1">
      <c r="A159" s="155"/>
      <c r="B159" s="155"/>
      <c r="C159" s="155"/>
      <c r="D159" s="155"/>
      <c r="E159" s="161"/>
      <c r="F159" s="161"/>
      <c r="G159" s="4"/>
      <c r="H159" s="4"/>
      <c r="I159" s="162"/>
      <c r="J159" s="155"/>
      <c r="K159" s="4"/>
      <c r="L159" s="4"/>
      <c r="M159" s="163"/>
    </row>
    <row r="160" spans="1:13" s="135" customFormat="1">
      <c r="A160" s="155"/>
      <c r="B160" s="155"/>
      <c r="C160" s="155"/>
      <c r="D160" s="155"/>
      <c r="E160" s="168"/>
      <c r="F160" s="161"/>
      <c r="G160" s="162"/>
      <c r="H160" s="155"/>
      <c r="I160" s="162"/>
      <c r="J160" s="163"/>
      <c r="K160" s="162"/>
      <c r="L160" s="155"/>
      <c r="M160" s="163"/>
    </row>
    <row r="161" spans="1:13" s="135" customFormat="1">
      <c r="A161" s="155"/>
      <c r="B161" s="155"/>
      <c r="C161" s="155"/>
      <c r="D161" s="155"/>
      <c r="E161" s="161"/>
      <c r="F161" s="161"/>
      <c r="G161" s="169"/>
      <c r="H161" s="155"/>
      <c r="I161" s="162"/>
      <c r="J161" s="163"/>
      <c r="K161" s="4"/>
      <c r="L161" s="4"/>
      <c r="M161" s="163"/>
    </row>
    <row r="162" spans="1:13" s="135" customFormat="1">
      <c r="A162" s="155"/>
      <c r="B162" s="155"/>
      <c r="C162" s="155"/>
      <c r="D162" s="155"/>
      <c r="E162" s="161"/>
      <c r="F162" s="161"/>
      <c r="G162" s="169"/>
      <c r="H162" s="155"/>
      <c r="I162" s="162"/>
      <c r="K162" s="4"/>
      <c r="L162" s="4"/>
      <c r="M162" s="163"/>
    </row>
    <row r="163" spans="1:13" s="135" customFormat="1">
      <c r="A163" s="155"/>
      <c r="B163" s="155"/>
      <c r="C163" s="155"/>
      <c r="D163" s="155"/>
      <c r="E163" s="161"/>
      <c r="F163" s="161"/>
      <c r="G163" s="169"/>
      <c r="H163" s="155"/>
      <c r="I163" s="162"/>
      <c r="J163" s="163"/>
      <c r="K163" s="4"/>
      <c r="L163" s="4"/>
      <c r="M163" s="163"/>
    </row>
    <row r="164" spans="1:13" s="155" customFormat="1">
      <c r="E164" s="161"/>
      <c r="F164" s="161"/>
      <c r="G164" s="169"/>
      <c r="I164" s="162"/>
      <c r="J164" s="135"/>
      <c r="K164" s="4"/>
      <c r="L164" s="4"/>
      <c r="M164" s="163"/>
    </row>
    <row r="165" spans="1:13" s="135" customFormat="1">
      <c r="A165" s="155"/>
      <c r="B165" s="155"/>
      <c r="C165" s="155"/>
      <c r="D165" s="155"/>
      <c r="E165" s="168"/>
      <c r="F165" s="161"/>
      <c r="G165" s="169"/>
      <c r="H165" s="155"/>
      <c r="I165" s="162"/>
      <c r="K165" s="4"/>
      <c r="L165" s="4"/>
      <c r="M165" s="163"/>
    </row>
    <row r="166" spans="1:13" s="135" customFormat="1">
      <c r="A166" s="155"/>
      <c r="B166" s="155"/>
      <c r="C166" s="155"/>
      <c r="D166" s="155"/>
      <c r="E166" s="161"/>
      <c r="F166" s="161"/>
      <c r="G166" s="4"/>
      <c r="H166" s="4"/>
      <c r="I166" s="162"/>
      <c r="J166" s="4"/>
      <c r="K166" s="4"/>
      <c r="L166" s="4"/>
      <c r="M166" s="4"/>
    </row>
    <row r="167" spans="1:13" s="135" customFormat="1">
      <c r="A167" s="155"/>
      <c r="B167" s="155"/>
      <c r="C167" s="155"/>
      <c r="D167" s="155"/>
      <c r="E167" s="161"/>
      <c r="F167" s="161"/>
      <c r="G167" s="4"/>
      <c r="H167" s="4"/>
      <c r="I167" s="162"/>
      <c r="J167" s="155"/>
      <c r="K167" s="4"/>
      <c r="L167" s="4"/>
      <c r="M167" s="4"/>
    </row>
    <row r="168" spans="1:13" s="135" customFormat="1">
      <c r="A168" s="155"/>
      <c r="B168" s="155"/>
      <c r="C168" s="155"/>
      <c r="D168" s="155"/>
      <c r="E168" s="161"/>
      <c r="F168" s="161"/>
      <c r="G168" s="4"/>
      <c r="H168" s="4"/>
      <c r="I168" s="162"/>
      <c r="J168" s="155"/>
      <c r="K168" s="4"/>
      <c r="L168" s="4"/>
      <c r="M168" s="163"/>
    </row>
    <row r="169" spans="1:13" s="135" customFormat="1">
      <c r="A169" s="155"/>
      <c r="B169" s="155"/>
      <c r="C169" s="155"/>
      <c r="D169" s="155"/>
      <c r="E169" s="168"/>
      <c r="F169" s="161"/>
      <c r="G169" s="162"/>
      <c r="H169" s="155"/>
      <c r="I169" s="162"/>
      <c r="J169" s="163"/>
      <c r="K169" s="162"/>
      <c r="L169" s="155"/>
      <c r="M169" s="162"/>
    </row>
    <row r="170" spans="1:13" s="135" customFormat="1">
      <c r="A170" s="155"/>
      <c r="B170" s="155"/>
      <c r="C170" s="155"/>
      <c r="D170" s="155"/>
      <c r="E170" s="161"/>
      <c r="F170" s="161"/>
      <c r="G170" s="169"/>
      <c r="H170" s="155"/>
      <c r="I170" s="162"/>
      <c r="J170" s="163"/>
      <c r="K170" s="4"/>
      <c r="L170" s="4"/>
      <c r="M170" s="163"/>
    </row>
    <row r="171" spans="1:13" s="135" customFormat="1">
      <c r="A171" s="155"/>
      <c r="B171" s="155"/>
      <c r="C171" s="155"/>
      <c r="D171" s="155"/>
      <c r="E171" s="161"/>
      <c r="F171" s="161"/>
      <c r="G171" s="169"/>
      <c r="H171" s="155"/>
      <c r="I171" s="162"/>
      <c r="K171" s="4"/>
      <c r="L171" s="4"/>
      <c r="M171" s="163"/>
    </row>
    <row r="172" spans="1:13" s="135" customFormat="1">
      <c r="A172" s="155"/>
      <c r="B172" s="155"/>
      <c r="C172" s="155"/>
      <c r="D172" s="155"/>
      <c r="E172" s="161"/>
      <c r="F172" s="161"/>
      <c r="G172" s="169"/>
      <c r="H172" s="155"/>
      <c r="I172" s="162"/>
      <c r="J172" s="163"/>
      <c r="K172" s="4"/>
      <c r="L172" s="4"/>
      <c r="M172" s="163"/>
    </row>
    <row r="173" spans="1:13" s="155" customFormat="1">
      <c r="E173" s="161"/>
      <c r="F173" s="161"/>
      <c r="G173" s="169"/>
      <c r="I173" s="162"/>
      <c r="J173" s="135"/>
      <c r="K173" s="4"/>
      <c r="L173" s="4"/>
      <c r="M173" s="163"/>
    </row>
    <row r="174" spans="1:13" s="135" customFormat="1">
      <c r="A174" s="155"/>
      <c r="B174" s="155"/>
      <c r="C174" s="155"/>
      <c r="D174" s="155"/>
      <c r="E174" s="168"/>
      <c r="F174" s="161"/>
      <c r="G174" s="169"/>
      <c r="H174" s="155"/>
      <c r="I174" s="162"/>
      <c r="K174" s="4"/>
      <c r="L174" s="4"/>
      <c r="M174" s="163"/>
    </row>
    <row r="175" spans="1:13" s="135" customFormat="1">
      <c r="A175" s="155"/>
      <c r="B175" s="155"/>
      <c r="C175" s="155"/>
      <c r="D175" s="155"/>
      <c r="E175" s="161"/>
      <c r="F175" s="161"/>
      <c r="G175" s="4"/>
      <c r="H175" s="4"/>
      <c r="I175" s="162"/>
      <c r="J175" s="4"/>
      <c r="K175" s="4"/>
      <c r="L175" s="4"/>
      <c r="M175" s="4"/>
    </row>
    <row r="176" spans="1:13" s="135" customFormat="1">
      <c r="A176" s="155"/>
      <c r="B176" s="155"/>
      <c r="C176" s="155"/>
      <c r="D176" s="155"/>
      <c r="E176" s="161"/>
      <c r="F176" s="161"/>
      <c r="G176" s="4"/>
      <c r="H176" s="4"/>
      <c r="I176" s="162"/>
      <c r="J176" s="155"/>
      <c r="K176" s="4"/>
      <c r="L176" s="4"/>
      <c r="M176" s="4"/>
    </row>
    <row r="177" spans="1:13" s="135" customFormat="1">
      <c r="A177" s="155"/>
      <c r="B177" s="155"/>
      <c r="C177" s="155"/>
      <c r="D177" s="155"/>
      <c r="E177" s="161"/>
      <c r="F177" s="161"/>
      <c r="G177" s="4"/>
      <c r="H177" s="4"/>
      <c r="I177" s="162"/>
      <c r="J177" s="155"/>
      <c r="K177" s="4"/>
      <c r="L177" s="4"/>
      <c r="M177" s="163"/>
    </row>
    <row r="178" spans="1:13" s="135" customFormat="1">
      <c r="A178" s="155"/>
      <c r="B178" s="155"/>
      <c r="C178" s="155"/>
      <c r="D178" s="155"/>
      <c r="E178" s="168"/>
      <c r="F178" s="161"/>
      <c r="G178" s="162"/>
      <c r="H178" s="155"/>
      <c r="I178" s="162"/>
      <c r="J178" s="163"/>
      <c r="K178" s="162"/>
      <c r="L178" s="155"/>
      <c r="M178" s="162"/>
    </row>
    <row r="179" spans="1:13" s="135" customFormat="1">
      <c r="A179" s="155"/>
      <c r="B179" s="155"/>
      <c r="C179" s="155"/>
      <c r="D179" s="155"/>
      <c r="E179" s="161"/>
      <c r="F179" s="161"/>
      <c r="G179" s="169"/>
      <c r="H179" s="155"/>
      <c r="I179" s="162"/>
      <c r="J179" s="163"/>
      <c r="K179" s="4"/>
      <c r="L179" s="4"/>
      <c r="M179" s="163"/>
    </row>
    <row r="180" spans="1:13" s="135" customFormat="1">
      <c r="A180" s="155"/>
      <c r="B180" s="155"/>
      <c r="C180" s="155"/>
      <c r="D180" s="155"/>
      <c r="E180" s="161"/>
      <c r="F180" s="161"/>
      <c r="G180" s="169"/>
      <c r="H180" s="155"/>
      <c r="I180" s="162"/>
      <c r="K180" s="4"/>
      <c r="L180" s="4"/>
      <c r="M180" s="163"/>
    </row>
    <row r="181" spans="1:13" s="135" customFormat="1">
      <c r="A181" s="155"/>
      <c r="B181" s="155"/>
      <c r="C181" s="155"/>
      <c r="D181" s="155"/>
      <c r="E181" s="161"/>
      <c r="F181" s="161"/>
      <c r="G181" s="169"/>
      <c r="H181" s="155"/>
      <c r="I181" s="162"/>
      <c r="J181" s="163"/>
      <c r="K181" s="4"/>
      <c r="L181" s="4"/>
      <c r="M181" s="163"/>
    </row>
    <row r="182" spans="1:13" s="155" customFormat="1">
      <c r="E182" s="161"/>
      <c r="F182" s="161"/>
      <c r="G182" s="169"/>
      <c r="I182" s="162"/>
      <c r="J182" s="135"/>
      <c r="K182" s="4"/>
      <c r="L182" s="4"/>
      <c r="M182" s="163"/>
    </row>
    <row r="183" spans="1:13" s="155" customFormat="1">
      <c r="E183" s="168"/>
      <c r="F183" s="161"/>
      <c r="G183" s="169"/>
      <c r="I183" s="162"/>
      <c r="J183" s="135"/>
      <c r="K183" s="4"/>
      <c r="L183" s="4"/>
      <c r="M183" s="163"/>
    </row>
    <row r="184" spans="1:13" s="155" customFormat="1" ht="15.75">
      <c r="E184" s="161"/>
      <c r="F184" s="161"/>
      <c r="G184" s="4"/>
      <c r="H184" s="4"/>
      <c r="I184" s="162"/>
      <c r="J184" s="4"/>
      <c r="K184" s="4"/>
      <c r="L184" s="4"/>
      <c r="M184" s="4"/>
    </row>
    <row r="185" spans="1:13" s="155" customFormat="1" ht="15.75">
      <c r="B185" s="160"/>
      <c r="C185" s="166"/>
      <c r="E185" s="161"/>
      <c r="F185" s="161"/>
      <c r="G185" s="4"/>
      <c r="I185" s="162"/>
      <c r="K185" s="4"/>
      <c r="M185" s="163"/>
    </row>
    <row r="186" spans="1:13" s="155" customFormat="1" ht="15.75">
      <c r="E186" s="161"/>
      <c r="F186" s="161"/>
      <c r="G186" s="4"/>
      <c r="H186" s="4"/>
      <c r="I186" s="162"/>
      <c r="J186" s="4"/>
      <c r="K186" s="4"/>
      <c r="L186" s="4"/>
      <c r="M186" s="4"/>
    </row>
    <row r="187" spans="1:13" s="155" customFormat="1" ht="15.75">
      <c r="B187" s="160"/>
      <c r="C187" s="166"/>
      <c r="E187" s="161"/>
      <c r="F187" s="161"/>
      <c r="G187" s="4"/>
      <c r="I187" s="162"/>
      <c r="K187" s="4"/>
      <c r="M187" s="163"/>
    </row>
    <row r="188" spans="1:13" s="135" customFormat="1">
      <c r="A188" s="155"/>
      <c r="B188" s="155"/>
      <c r="C188" s="155"/>
      <c r="D188" s="155"/>
      <c r="E188" s="161"/>
      <c r="F188" s="161"/>
      <c r="G188" s="4"/>
      <c r="H188" s="4"/>
      <c r="I188" s="162"/>
      <c r="J188" s="4"/>
      <c r="K188" s="4"/>
      <c r="L188" s="4"/>
      <c r="M188" s="4"/>
    </row>
    <row r="189" spans="1:13" s="155" customFormat="1" ht="15.75">
      <c r="B189" s="160"/>
      <c r="C189" s="166"/>
      <c r="E189" s="161"/>
      <c r="F189" s="161"/>
      <c r="G189" s="4"/>
      <c r="I189" s="162"/>
      <c r="K189" s="4"/>
      <c r="M189" s="163"/>
    </row>
    <row r="190" spans="1:13" s="155" customFormat="1" ht="15.75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</row>
    <row r="191" spans="1:13" s="155" customFormat="1" ht="15.75">
      <c r="C191" s="166"/>
      <c r="E191" s="161"/>
      <c r="F191" s="161"/>
      <c r="G191" s="4"/>
      <c r="I191" s="162"/>
      <c r="K191" s="4"/>
      <c r="M191" s="163"/>
    </row>
    <row r="192" spans="1:13" s="155" customFormat="1" ht="15.75">
      <c r="E192" s="161"/>
      <c r="F192" s="161"/>
      <c r="G192" s="4"/>
      <c r="H192" s="4"/>
      <c r="I192" s="162"/>
      <c r="J192" s="4"/>
      <c r="K192" s="4"/>
      <c r="L192" s="4"/>
      <c r="M192" s="4"/>
    </row>
    <row r="193" spans="1:13" s="155" customFormat="1" ht="15.75">
      <c r="C193" s="166"/>
      <c r="E193" s="161"/>
      <c r="F193" s="161"/>
      <c r="G193" s="4"/>
      <c r="I193" s="162"/>
      <c r="K193" s="4"/>
      <c r="M193" s="163"/>
    </row>
    <row r="194" spans="1:13" s="155" customFormat="1" ht="15.75">
      <c r="E194" s="161"/>
      <c r="F194" s="161"/>
      <c r="G194" s="4"/>
      <c r="H194" s="4"/>
      <c r="I194" s="162"/>
      <c r="J194" s="4"/>
      <c r="K194" s="4"/>
      <c r="L194" s="4"/>
      <c r="M194" s="4"/>
    </row>
    <row r="195" spans="1:13" s="155" customFormat="1" ht="15.75">
      <c r="C195" s="166"/>
      <c r="E195" s="161"/>
      <c r="F195" s="161"/>
      <c r="G195" s="4"/>
      <c r="I195" s="162"/>
      <c r="K195" s="4"/>
      <c r="M195" s="163"/>
    </row>
    <row r="196" spans="1:13" s="155" customFormat="1" ht="15.75">
      <c r="E196" s="161"/>
      <c r="F196" s="161"/>
      <c r="G196" s="4"/>
      <c r="H196" s="4"/>
      <c r="I196" s="162"/>
      <c r="J196" s="4"/>
      <c r="K196" s="4"/>
      <c r="L196" s="4"/>
      <c r="M196" s="4"/>
    </row>
    <row r="197" spans="1:13" s="155" customFormat="1" ht="15.75">
      <c r="B197" s="160"/>
      <c r="C197" s="166"/>
      <c r="E197" s="161"/>
      <c r="F197" s="161"/>
      <c r="G197" s="4"/>
      <c r="I197" s="162"/>
      <c r="K197" s="4"/>
      <c r="M197" s="163"/>
    </row>
    <row r="198" spans="1:13" s="155" customFormat="1" ht="15.75">
      <c r="E198" s="161"/>
      <c r="F198" s="161"/>
      <c r="G198" s="4"/>
      <c r="H198" s="4"/>
      <c r="I198" s="162"/>
      <c r="J198" s="4"/>
      <c r="K198" s="4"/>
      <c r="L198" s="4"/>
      <c r="M198" s="4"/>
    </row>
    <row r="199" spans="1:13" s="155" customFormat="1" ht="15.75">
      <c r="C199" s="166"/>
      <c r="E199" s="161"/>
      <c r="F199" s="161"/>
      <c r="G199" s="4"/>
      <c r="I199" s="162"/>
      <c r="K199" s="4"/>
      <c r="M199" s="163"/>
    </row>
    <row r="200" spans="1:13" s="155" customFormat="1" ht="15.75">
      <c r="E200" s="161"/>
      <c r="F200" s="161"/>
      <c r="G200" s="4"/>
      <c r="H200" s="4"/>
      <c r="I200" s="162"/>
      <c r="J200" s="4"/>
      <c r="K200" s="4"/>
      <c r="L200" s="4"/>
      <c r="M200" s="4"/>
    </row>
    <row r="201" spans="1:13" s="155" customFormat="1" ht="15.75">
      <c r="C201" s="166"/>
      <c r="E201" s="161"/>
      <c r="F201" s="161"/>
      <c r="G201" s="4"/>
      <c r="I201" s="162"/>
      <c r="K201" s="4"/>
      <c r="M201" s="163"/>
    </row>
    <row r="202" spans="1:13" s="155" customFormat="1" ht="15.75">
      <c r="E202" s="161"/>
      <c r="F202" s="161"/>
      <c r="G202" s="4"/>
      <c r="H202" s="4"/>
      <c r="I202" s="162"/>
      <c r="J202" s="4"/>
      <c r="K202" s="4"/>
      <c r="L202" s="4"/>
      <c r="M202" s="4"/>
    </row>
    <row r="203" spans="1:13" s="155" customFormat="1" ht="15.75">
      <c r="C203" s="166"/>
      <c r="E203" s="161"/>
      <c r="F203" s="161"/>
      <c r="G203" s="4"/>
      <c r="I203" s="162"/>
      <c r="K203" s="4"/>
      <c r="M203" s="163"/>
    </row>
    <row r="204" spans="1:13" s="155" customFormat="1" ht="15.75">
      <c r="E204" s="161"/>
      <c r="F204" s="161"/>
      <c r="G204" s="4"/>
      <c r="H204" s="4"/>
      <c r="I204" s="162"/>
      <c r="J204" s="4"/>
      <c r="K204" s="4"/>
      <c r="L204" s="4"/>
      <c r="M204" s="4"/>
    </row>
    <row r="205" spans="1:13" s="135" customFormat="1">
      <c r="A205" s="155"/>
      <c r="B205" s="155"/>
      <c r="C205" s="166"/>
      <c r="D205" s="155"/>
      <c r="E205" s="161"/>
      <c r="F205" s="161"/>
      <c r="G205" s="4"/>
      <c r="H205" s="155"/>
      <c r="I205" s="162"/>
      <c r="J205" s="155"/>
      <c r="K205" s="4"/>
      <c r="L205" s="155"/>
      <c r="M205" s="163"/>
    </row>
    <row r="206" spans="1:13" s="135" customFormat="1">
      <c r="A206" s="155"/>
      <c r="B206" s="155"/>
      <c r="C206" s="155"/>
      <c r="D206" s="155"/>
      <c r="E206" s="161"/>
      <c r="F206" s="161"/>
      <c r="G206" s="4"/>
      <c r="H206" s="4"/>
      <c r="I206" s="162"/>
      <c r="J206" s="4"/>
      <c r="K206" s="4"/>
      <c r="L206" s="4"/>
      <c r="M206" s="4"/>
    </row>
    <row r="207" spans="1:13" s="135" customFormat="1">
      <c r="A207" s="155"/>
      <c r="B207" s="155"/>
      <c r="C207" s="166"/>
      <c r="D207" s="155"/>
      <c r="E207" s="155"/>
      <c r="F207" s="155"/>
      <c r="G207" s="4"/>
      <c r="H207" s="4"/>
      <c r="I207" s="162"/>
      <c r="J207" s="155"/>
      <c r="K207" s="4"/>
      <c r="L207" s="4"/>
      <c r="M207" s="4"/>
    </row>
    <row r="208" spans="1:13" s="135" customFormat="1">
      <c r="A208" s="155"/>
      <c r="B208" s="155"/>
      <c r="C208" s="155"/>
      <c r="D208" s="155"/>
      <c r="E208" s="161"/>
      <c r="F208" s="161"/>
      <c r="G208" s="4"/>
      <c r="H208" s="4"/>
      <c r="I208" s="162"/>
      <c r="J208" s="155"/>
      <c r="K208" s="4"/>
      <c r="L208" s="4"/>
      <c r="M208" s="163"/>
    </row>
    <row r="209" spans="1:13" s="135" customFormat="1">
      <c r="A209" s="155"/>
      <c r="B209" s="155"/>
      <c r="C209" s="155"/>
      <c r="D209" s="155"/>
      <c r="E209" s="161"/>
      <c r="F209" s="161"/>
      <c r="G209" s="162"/>
      <c r="H209" s="155"/>
      <c r="I209" s="162"/>
      <c r="J209" s="163"/>
      <c r="K209" s="162"/>
      <c r="L209" s="155"/>
      <c r="M209" s="162"/>
    </row>
    <row r="210" spans="1:13" s="135" customFormat="1">
      <c r="A210" s="155"/>
      <c r="B210" s="155"/>
      <c r="C210" s="155"/>
      <c r="D210" s="155"/>
      <c r="E210" s="162"/>
      <c r="F210" s="161"/>
      <c r="G210" s="169"/>
      <c r="H210" s="155"/>
      <c r="I210" s="162"/>
      <c r="J210" s="163"/>
      <c r="K210" s="4"/>
      <c r="L210" s="4"/>
      <c r="M210" s="163"/>
    </row>
    <row r="211" spans="1:13" s="155" customFormat="1">
      <c r="E211" s="161"/>
      <c r="F211" s="161"/>
      <c r="G211" s="169"/>
      <c r="I211" s="162"/>
      <c r="J211" s="135"/>
      <c r="K211" s="4"/>
      <c r="L211" s="4"/>
      <c r="M211" s="163"/>
    </row>
    <row r="212" spans="1:13" s="135" customFormat="1">
      <c r="A212" s="155"/>
      <c r="B212" s="155"/>
      <c r="C212" s="155"/>
      <c r="D212" s="155"/>
      <c r="E212" s="161"/>
      <c r="F212" s="161"/>
      <c r="G212" s="169"/>
      <c r="H212" s="155"/>
      <c r="I212" s="162"/>
      <c r="J212" s="163"/>
      <c r="K212" s="4"/>
      <c r="L212" s="4"/>
      <c r="M212" s="163"/>
    </row>
    <row r="213" spans="1:13" s="135" customFormat="1">
      <c r="A213" s="155"/>
      <c r="B213" s="155"/>
      <c r="C213" s="155"/>
      <c r="D213" s="155"/>
      <c r="E213" s="161"/>
      <c r="F213" s="161"/>
      <c r="G213" s="4"/>
      <c r="H213" s="4"/>
      <c r="I213" s="162"/>
      <c r="J213" s="4"/>
      <c r="K213" s="4"/>
      <c r="L213" s="4"/>
      <c r="M213" s="4"/>
    </row>
    <row r="214" spans="1:13" s="135" customFormat="1">
      <c r="A214" s="155"/>
      <c r="B214" s="155"/>
      <c r="C214" s="166"/>
      <c r="D214" s="155"/>
      <c r="E214" s="155"/>
      <c r="F214" s="155"/>
      <c r="G214" s="4"/>
      <c r="H214" s="4"/>
      <c r="I214" s="162"/>
      <c r="J214" s="155"/>
      <c r="K214" s="4"/>
      <c r="L214" s="4"/>
      <c r="M214" s="4"/>
    </row>
    <row r="215" spans="1:13" s="135" customFormat="1">
      <c r="A215" s="155"/>
      <c r="B215" s="155"/>
      <c r="C215" s="155"/>
      <c r="D215" s="155"/>
      <c r="E215" s="161"/>
      <c r="F215" s="161"/>
      <c r="G215" s="4"/>
      <c r="H215" s="4"/>
      <c r="I215" s="162"/>
      <c r="J215" s="155"/>
      <c r="K215" s="4"/>
      <c r="L215" s="4"/>
      <c r="M215" s="163"/>
    </row>
    <row r="216" spans="1:13" s="135" customFormat="1">
      <c r="A216" s="155"/>
      <c r="B216" s="155"/>
      <c r="C216" s="155"/>
      <c r="D216" s="155"/>
      <c r="E216" s="168"/>
      <c r="F216" s="161"/>
      <c r="G216" s="162"/>
      <c r="H216" s="155"/>
      <c r="I216" s="162"/>
      <c r="J216" s="163"/>
      <c r="K216" s="162"/>
      <c r="L216" s="155"/>
      <c r="M216" s="162"/>
    </row>
    <row r="217" spans="1:13" s="155" customFormat="1">
      <c r="E217" s="162"/>
      <c r="F217" s="161"/>
      <c r="G217" s="169"/>
      <c r="I217" s="162"/>
      <c r="J217" s="163"/>
      <c r="K217" s="4"/>
      <c r="L217" s="4"/>
      <c r="M217" s="163"/>
    </row>
    <row r="218" spans="1:13" s="135" customFormat="1">
      <c r="A218" s="155"/>
      <c r="B218" s="155"/>
      <c r="C218" s="155"/>
      <c r="D218" s="155"/>
      <c r="E218" s="168"/>
      <c r="F218" s="161"/>
      <c r="G218" s="169"/>
      <c r="H218" s="155"/>
      <c r="I218" s="162"/>
      <c r="J218" s="163"/>
      <c r="K218" s="4"/>
      <c r="L218" s="4"/>
      <c r="M218" s="163"/>
    </row>
    <row r="219" spans="1:13" s="135" customFormat="1">
      <c r="A219" s="155"/>
      <c r="B219" s="155"/>
      <c r="C219" s="155"/>
      <c r="D219" s="155"/>
      <c r="E219" s="161"/>
      <c r="F219" s="161"/>
      <c r="G219" s="4"/>
      <c r="H219" s="4"/>
      <c r="I219" s="162"/>
      <c r="J219" s="4"/>
      <c r="K219" s="4"/>
      <c r="L219" s="4"/>
      <c r="M219" s="4"/>
    </row>
    <row r="220" spans="1:13" s="135" customFormat="1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</row>
    <row r="221" spans="1:13" s="135" customFormat="1">
      <c r="A221" s="155"/>
      <c r="B221" s="155"/>
      <c r="C221" s="166"/>
      <c r="D221" s="155"/>
      <c r="E221" s="155"/>
      <c r="F221" s="155"/>
      <c r="G221" s="4"/>
      <c r="H221" s="4"/>
      <c r="I221" s="162"/>
      <c r="J221" s="155"/>
      <c r="K221" s="4"/>
      <c r="L221" s="4"/>
      <c r="M221" s="4"/>
    </row>
    <row r="222" spans="1:13" s="135" customFormat="1">
      <c r="A222" s="155"/>
      <c r="B222" s="155"/>
      <c r="C222" s="155"/>
      <c r="D222" s="155"/>
      <c r="E222" s="161"/>
      <c r="F222" s="161"/>
      <c r="G222" s="4"/>
      <c r="H222" s="4"/>
      <c r="I222" s="162"/>
      <c r="J222" s="155"/>
      <c r="K222" s="4"/>
      <c r="L222" s="4"/>
      <c r="M222" s="163"/>
    </row>
    <row r="223" spans="1:13" s="135" customFormat="1">
      <c r="A223" s="155"/>
      <c r="B223" s="155"/>
      <c r="C223" s="155"/>
      <c r="D223" s="155"/>
      <c r="E223" s="168"/>
      <c r="F223" s="161"/>
      <c r="G223" s="162"/>
      <c r="H223" s="155"/>
      <c r="I223" s="162"/>
      <c r="J223" s="163"/>
      <c r="K223" s="162"/>
      <c r="L223" s="155"/>
      <c r="M223" s="162"/>
    </row>
    <row r="224" spans="1:13" s="155" customFormat="1">
      <c r="E224" s="162"/>
      <c r="F224" s="161"/>
      <c r="G224" s="169"/>
      <c r="I224" s="162"/>
      <c r="J224" s="163"/>
      <c r="K224" s="4"/>
      <c r="L224" s="4"/>
      <c r="M224" s="163"/>
    </row>
    <row r="225" spans="1:13" s="135" customFormat="1">
      <c r="A225" s="155"/>
      <c r="B225" s="155"/>
      <c r="C225" s="155"/>
      <c r="D225" s="155"/>
      <c r="E225" s="168"/>
      <c r="F225" s="161"/>
      <c r="G225" s="169"/>
      <c r="H225" s="155"/>
      <c r="I225" s="162"/>
      <c r="J225" s="163"/>
      <c r="K225" s="4"/>
      <c r="L225" s="4"/>
      <c r="M225" s="163"/>
    </row>
    <row r="226" spans="1:13" s="135" customFormat="1">
      <c r="A226" s="155"/>
      <c r="B226" s="155"/>
      <c r="C226" s="155"/>
      <c r="D226" s="155"/>
      <c r="E226" s="161"/>
      <c r="F226" s="161"/>
      <c r="G226" s="4"/>
      <c r="H226" s="4"/>
      <c r="I226" s="162"/>
      <c r="J226" s="4"/>
      <c r="K226" s="4"/>
      <c r="L226" s="4"/>
      <c r="M226" s="4"/>
    </row>
    <row r="227" spans="1:13" s="135" customFormat="1">
      <c r="A227" s="155"/>
      <c r="B227" s="155"/>
      <c r="C227" s="166"/>
      <c r="D227" s="155"/>
      <c r="E227" s="155"/>
      <c r="F227" s="155"/>
      <c r="G227" s="4"/>
      <c r="H227" s="4"/>
      <c r="I227" s="162"/>
      <c r="J227" s="155"/>
      <c r="K227" s="4"/>
      <c r="L227" s="4"/>
      <c r="M227" s="4"/>
    </row>
    <row r="228" spans="1:13" s="135" customFormat="1">
      <c r="A228" s="155"/>
      <c r="B228" s="155"/>
      <c r="C228" s="155"/>
      <c r="D228" s="155"/>
      <c r="E228" s="161"/>
      <c r="F228" s="161"/>
      <c r="G228" s="4"/>
      <c r="H228" s="4"/>
      <c r="I228" s="162"/>
      <c r="J228" s="155"/>
      <c r="K228" s="4"/>
      <c r="L228" s="4"/>
      <c r="M228" s="163"/>
    </row>
    <row r="229" spans="1:13" s="135" customFormat="1">
      <c r="A229" s="155"/>
      <c r="B229" s="155"/>
      <c r="C229" s="155"/>
      <c r="D229" s="155"/>
      <c r="E229" s="168"/>
      <c r="F229" s="161"/>
      <c r="G229" s="162"/>
      <c r="H229" s="155"/>
      <c r="I229" s="162"/>
      <c r="J229" s="163"/>
      <c r="K229" s="162"/>
      <c r="L229" s="155"/>
      <c r="M229" s="162"/>
    </row>
    <row r="230" spans="1:13" s="155" customFormat="1">
      <c r="E230" s="162"/>
      <c r="F230" s="161"/>
      <c r="G230" s="169"/>
      <c r="I230" s="162"/>
      <c r="J230" s="163"/>
      <c r="K230" s="4"/>
      <c r="L230" s="4"/>
      <c r="M230" s="163"/>
    </row>
    <row r="231" spans="1:13" s="135" customFormat="1">
      <c r="A231" s="155"/>
      <c r="B231" s="155"/>
      <c r="C231" s="155"/>
      <c r="D231" s="155"/>
      <c r="E231" s="168"/>
      <c r="F231" s="161"/>
      <c r="G231" s="169"/>
      <c r="H231" s="155"/>
      <c r="I231" s="162"/>
      <c r="J231" s="163"/>
      <c r="K231" s="4"/>
      <c r="L231" s="4"/>
      <c r="M231" s="163"/>
    </row>
    <row r="232" spans="1:13" s="135" customFormat="1">
      <c r="A232" s="155"/>
      <c r="B232" s="155"/>
      <c r="C232" s="155"/>
      <c r="D232" s="155"/>
      <c r="E232" s="161"/>
      <c r="F232" s="161"/>
      <c r="G232" s="4"/>
      <c r="H232" s="4"/>
      <c r="I232" s="162"/>
      <c r="J232" s="4"/>
      <c r="K232" s="4"/>
      <c r="L232" s="4"/>
      <c r="M232" s="4"/>
    </row>
    <row r="233" spans="1:13" s="135" customFormat="1">
      <c r="A233" s="155"/>
      <c r="B233" s="155"/>
      <c r="C233" s="166"/>
      <c r="D233" s="155"/>
      <c r="E233" s="155"/>
      <c r="F233" s="155"/>
      <c r="G233" s="4"/>
      <c r="H233" s="4"/>
      <c r="I233" s="162"/>
      <c r="J233" s="155"/>
      <c r="K233" s="4"/>
      <c r="L233" s="4"/>
      <c r="M233" s="4"/>
    </row>
    <row r="234" spans="1:13" s="135" customFormat="1">
      <c r="A234" s="155"/>
      <c r="B234" s="155"/>
      <c r="C234" s="155"/>
      <c r="D234" s="155"/>
      <c r="E234" s="161"/>
      <c r="F234" s="161"/>
      <c r="G234" s="4"/>
      <c r="H234" s="4"/>
      <c r="I234" s="162"/>
      <c r="J234" s="155"/>
      <c r="K234" s="4"/>
      <c r="L234" s="4"/>
      <c r="M234" s="163"/>
    </row>
    <row r="235" spans="1:13" s="135" customFormat="1">
      <c r="A235" s="155"/>
      <c r="B235" s="155"/>
      <c r="C235" s="155"/>
      <c r="D235" s="155"/>
      <c r="E235" s="168"/>
      <c r="F235" s="161"/>
      <c r="G235" s="162"/>
      <c r="H235" s="155"/>
      <c r="I235" s="162"/>
      <c r="J235" s="163"/>
      <c r="K235" s="162"/>
      <c r="L235" s="155"/>
      <c r="M235" s="162"/>
    </row>
    <row r="236" spans="1:13" s="155" customFormat="1">
      <c r="E236" s="162"/>
      <c r="F236" s="161"/>
      <c r="G236" s="169"/>
      <c r="I236" s="162"/>
      <c r="J236" s="163"/>
      <c r="K236" s="4"/>
      <c r="L236" s="4"/>
      <c r="M236" s="163"/>
    </row>
    <row r="237" spans="1:13" s="135" customFormat="1">
      <c r="A237" s="155"/>
      <c r="B237" s="155"/>
      <c r="C237" s="155"/>
      <c r="D237" s="155"/>
      <c r="E237" s="168"/>
      <c r="F237" s="161"/>
      <c r="G237" s="169"/>
      <c r="H237" s="155"/>
      <c r="I237" s="162"/>
      <c r="J237" s="163"/>
      <c r="K237" s="4"/>
      <c r="L237" s="4"/>
      <c r="M237" s="163"/>
    </row>
    <row r="238" spans="1:13" s="135" customFormat="1">
      <c r="A238" s="155"/>
      <c r="B238" s="155"/>
      <c r="C238" s="155"/>
      <c r="D238" s="155"/>
      <c r="E238" s="161"/>
      <c r="F238" s="161"/>
      <c r="G238" s="4"/>
      <c r="H238" s="4"/>
      <c r="I238" s="162"/>
      <c r="J238" s="4"/>
      <c r="K238" s="4"/>
      <c r="L238" s="4"/>
      <c r="M238" s="4"/>
    </row>
    <row r="239" spans="1:13" s="135" customFormat="1">
      <c r="A239" s="155"/>
      <c r="B239" s="155"/>
      <c r="C239" s="166"/>
      <c r="D239" s="155"/>
      <c r="E239" s="155"/>
      <c r="F239" s="155"/>
      <c r="G239" s="4"/>
      <c r="H239" s="4"/>
      <c r="I239" s="162"/>
      <c r="J239" s="155"/>
      <c r="K239" s="4"/>
      <c r="L239" s="4"/>
      <c r="M239" s="4"/>
    </row>
    <row r="240" spans="1:13" s="135" customFormat="1">
      <c r="A240" s="155"/>
      <c r="B240" s="155"/>
      <c r="C240" s="155"/>
      <c r="D240" s="155"/>
      <c r="E240" s="161"/>
      <c r="F240" s="161"/>
      <c r="G240" s="4"/>
      <c r="H240" s="4"/>
      <c r="I240" s="162"/>
      <c r="J240" s="155"/>
      <c r="K240" s="4"/>
      <c r="L240" s="4"/>
      <c r="M240" s="163"/>
    </row>
    <row r="241" spans="1:13" s="135" customFormat="1">
      <c r="A241" s="155"/>
      <c r="B241" s="155"/>
      <c r="C241" s="155"/>
      <c r="D241" s="155"/>
      <c r="E241" s="168"/>
      <c r="F241" s="161"/>
      <c r="G241" s="162"/>
      <c r="H241" s="155"/>
      <c r="I241" s="162"/>
      <c r="J241" s="163"/>
      <c r="K241" s="162"/>
      <c r="L241" s="155"/>
      <c r="M241" s="162"/>
    </row>
    <row r="242" spans="1:13" s="155" customFormat="1">
      <c r="E242" s="162"/>
      <c r="F242" s="161"/>
      <c r="G242" s="169"/>
      <c r="I242" s="162"/>
      <c r="J242" s="163"/>
      <c r="K242" s="4"/>
      <c r="L242" s="4"/>
      <c r="M242" s="163"/>
    </row>
    <row r="243" spans="1:13" s="135" customFormat="1">
      <c r="A243" s="155"/>
      <c r="B243" s="155"/>
      <c r="C243" s="155"/>
      <c r="D243" s="155"/>
      <c r="E243" s="168"/>
      <c r="F243" s="161"/>
      <c r="G243" s="169"/>
      <c r="H243" s="155"/>
      <c r="I243" s="162"/>
      <c r="J243" s="163"/>
      <c r="K243" s="4"/>
      <c r="L243" s="4"/>
      <c r="M243" s="163"/>
    </row>
    <row r="244" spans="1:13" s="135" customFormat="1">
      <c r="A244" s="155"/>
      <c r="B244" s="155"/>
      <c r="C244" s="155"/>
      <c r="D244" s="155"/>
      <c r="E244" s="161"/>
      <c r="F244" s="161"/>
      <c r="G244" s="4"/>
      <c r="H244" s="4"/>
      <c r="I244" s="162"/>
      <c r="J244" s="4"/>
      <c r="K244" s="4"/>
      <c r="L244" s="4"/>
      <c r="M244" s="4"/>
    </row>
    <row r="245" spans="1:13" s="135" customFormat="1">
      <c r="A245" s="155"/>
      <c r="B245" s="155"/>
      <c r="C245" s="166"/>
      <c r="D245" s="155"/>
      <c r="E245" s="155"/>
      <c r="F245" s="155"/>
      <c r="G245" s="4"/>
      <c r="H245" s="4"/>
      <c r="I245" s="162"/>
      <c r="J245" s="155"/>
      <c r="K245" s="4"/>
      <c r="L245" s="4"/>
      <c r="M245" s="4"/>
    </row>
    <row r="246" spans="1:13" s="135" customFormat="1">
      <c r="A246" s="155"/>
      <c r="B246" s="155"/>
      <c r="C246" s="155"/>
      <c r="D246" s="155"/>
      <c r="E246" s="161"/>
      <c r="F246" s="161"/>
      <c r="G246" s="4"/>
      <c r="H246" s="4"/>
      <c r="I246" s="162"/>
      <c r="J246" s="155"/>
      <c r="K246" s="4"/>
      <c r="L246" s="4"/>
      <c r="M246" s="163"/>
    </row>
    <row r="247" spans="1:13" s="135" customFormat="1">
      <c r="A247" s="155"/>
      <c r="B247" s="155"/>
      <c r="C247" s="155"/>
      <c r="D247" s="155"/>
      <c r="E247" s="168"/>
      <c r="F247" s="161"/>
      <c r="G247" s="162"/>
      <c r="H247" s="155"/>
      <c r="I247" s="162"/>
      <c r="J247" s="163"/>
      <c r="K247" s="162"/>
      <c r="L247" s="155"/>
      <c r="M247" s="162"/>
    </row>
    <row r="248" spans="1:13" s="155" customFormat="1">
      <c r="E248" s="162"/>
      <c r="F248" s="161"/>
      <c r="G248" s="169"/>
      <c r="I248" s="162"/>
      <c r="J248" s="163"/>
      <c r="K248" s="4"/>
      <c r="L248" s="4"/>
      <c r="M248" s="163"/>
    </row>
    <row r="249" spans="1:13" s="155" customFormat="1">
      <c r="E249" s="168"/>
      <c r="F249" s="161"/>
      <c r="G249" s="169"/>
      <c r="I249" s="162"/>
      <c r="J249" s="163"/>
      <c r="K249" s="4"/>
      <c r="L249" s="4"/>
      <c r="M249" s="163"/>
    </row>
    <row r="250" spans="1:13" s="155" customFormat="1" ht="15.75">
      <c r="E250" s="161"/>
      <c r="F250" s="161"/>
      <c r="G250" s="4"/>
      <c r="H250" s="4"/>
      <c r="I250" s="162"/>
      <c r="J250" s="4"/>
      <c r="K250" s="4"/>
      <c r="L250" s="4"/>
      <c r="M250" s="4"/>
    </row>
    <row r="251" spans="1:13" s="155" customFormat="1" ht="15.75">
      <c r="G251" s="4"/>
      <c r="H251" s="4"/>
      <c r="I251" s="162"/>
      <c r="K251" s="4"/>
      <c r="L251" s="4"/>
      <c r="M251" s="4"/>
    </row>
    <row r="252" spans="1:13" s="135" customFormat="1">
      <c r="A252" s="155"/>
      <c r="B252" s="155"/>
      <c r="C252" s="155"/>
      <c r="D252" s="155"/>
      <c r="E252" s="161"/>
      <c r="F252" s="161"/>
      <c r="G252" s="4"/>
      <c r="H252" s="4"/>
      <c r="I252" s="162"/>
      <c r="J252" s="155"/>
      <c r="K252" s="4"/>
      <c r="L252" s="4"/>
      <c r="M252" s="163"/>
    </row>
    <row r="253" spans="1:13" s="155" customFormat="1" ht="15.75">
      <c r="E253" s="168"/>
      <c r="F253" s="161"/>
      <c r="G253" s="162"/>
      <c r="I253" s="162"/>
      <c r="J253" s="163"/>
      <c r="K253" s="162"/>
      <c r="M253" s="162"/>
    </row>
    <row r="254" spans="1:13" s="155" customFormat="1" ht="15.75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</row>
    <row r="255" spans="1:13" s="155" customFormat="1">
      <c r="E255" s="162"/>
      <c r="F255" s="161"/>
      <c r="G255" s="169"/>
      <c r="I255" s="162"/>
      <c r="J255" s="163"/>
      <c r="K255" s="4"/>
      <c r="L255" s="4"/>
      <c r="M255" s="163"/>
    </row>
    <row r="256" spans="1:13" s="155" customFormat="1">
      <c r="E256" s="161"/>
      <c r="F256" s="161"/>
      <c r="G256" s="169"/>
      <c r="I256" s="162"/>
      <c r="J256" s="163"/>
      <c r="K256" s="4"/>
      <c r="L256" s="4"/>
      <c r="M256" s="163"/>
    </row>
    <row r="257" spans="1:13" s="135" customFormat="1">
      <c r="A257" s="155"/>
      <c r="B257" s="155"/>
      <c r="C257" s="155"/>
      <c r="D257" s="155"/>
      <c r="E257" s="168"/>
      <c r="F257" s="161"/>
      <c r="G257" s="169"/>
      <c r="H257" s="155"/>
      <c r="I257" s="162"/>
      <c r="J257" s="163"/>
      <c r="K257" s="4"/>
      <c r="L257" s="4"/>
      <c r="M257" s="163"/>
    </row>
    <row r="258" spans="1:13" s="155" customFormat="1" ht="15.75">
      <c r="E258" s="161"/>
      <c r="F258" s="161"/>
      <c r="G258" s="4"/>
      <c r="H258" s="4"/>
      <c r="I258" s="162"/>
      <c r="J258" s="4"/>
      <c r="K258" s="4"/>
      <c r="L258" s="4"/>
      <c r="M258" s="4"/>
    </row>
    <row r="259" spans="1:13" s="135" customFormat="1">
      <c r="A259" s="155"/>
      <c r="B259" s="155"/>
      <c r="C259" s="166"/>
      <c r="D259" s="155"/>
      <c r="E259" s="155"/>
      <c r="F259" s="155"/>
      <c r="G259" s="4"/>
      <c r="H259" s="4"/>
      <c r="I259" s="162"/>
      <c r="J259" s="155"/>
      <c r="K259" s="4"/>
      <c r="L259" s="4"/>
      <c r="M259" s="4"/>
    </row>
    <row r="260" spans="1:13" s="135" customFormat="1">
      <c r="A260" s="155"/>
      <c r="B260" s="155"/>
      <c r="C260" s="155"/>
      <c r="D260" s="155"/>
      <c r="E260" s="161"/>
      <c r="F260" s="161"/>
      <c r="G260" s="4"/>
      <c r="H260" s="4"/>
      <c r="I260" s="162"/>
      <c r="J260" s="155"/>
      <c r="K260" s="4"/>
      <c r="L260" s="4"/>
      <c r="M260" s="163"/>
    </row>
    <row r="261" spans="1:13" s="135" customFormat="1">
      <c r="A261" s="155"/>
      <c r="B261" s="155"/>
      <c r="C261" s="155"/>
      <c r="D261" s="155"/>
      <c r="E261" s="168"/>
      <c r="F261" s="161"/>
      <c r="G261" s="162"/>
      <c r="H261" s="155"/>
      <c r="I261" s="162"/>
      <c r="J261" s="163"/>
      <c r="K261" s="162"/>
      <c r="L261" s="155"/>
      <c r="M261" s="162"/>
    </row>
    <row r="262" spans="1:13" s="155" customFormat="1">
      <c r="E262" s="162"/>
      <c r="F262" s="161"/>
      <c r="G262" s="169"/>
      <c r="I262" s="162"/>
      <c r="J262" s="163"/>
      <c r="K262" s="4"/>
      <c r="L262" s="4"/>
      <c r="M262" s="163"/>
    </row>
    <row r="263" spans="1:13" s="155" customFormat="1">
      <c r="E263" s="168"/>
      <c r="F263" s="161"/>
      <c r="G263" s="169"/>
      <c r="I263" s="162"/>
      <c r="J263" s="163"/>
      <c r="K263" s="4"/>
      <c r="L263" s="4"/>
      <c r="M263" s="163"/>
    </row>
    <row r="264" spans="1:13" s="155" customFormat="1" ht="15.75">
      <c r="E264" s="161"/>
      <c r="F264" s="161"/>
      <c r="G264" s="4"/>
      <c r="H264" s="4"/>
      <c r="I264" s="162"/>
      <c r="J264" s="4"/>
      <c r="K264" s="4"/>
      <c r="L264" s="4"/>
      <c r="M264" s="4"/>
    </row>
    <row r="265" spans="1:13" s="155" customFormat="1" ht="15.75">
      <c r="E265" s="161"/>
      <c r="F265" s="161"/>
      <c r="G265" s="4"/>
      <c r="H265" s="4"/>
      <c r="I265" s="162"/>
      <c r="K265" s="4"/>
      <c r="L265" s="4"/>
      <c r="M265" s="4"/>
    </row>
    <row r="266" spans="1:13" s="155" customFormat="1" ht="15.75">
      <c r="E266" s="161"/>
      <c r="F266" s="161"/>
      <c r="G266" s="4"/>
      <c r="H266" s="4"/>
      <c r="I266" s="162"/>
      <c r="K266" s="4"/>
      <c r="L266" s="4"/>
      <c r="M266" s="163"/>
    </row>
    <row r="267" spans="1:13" s="155" customFormat="1">
      <c r="E267" s="161"/>
      <c r="F267" s="161"/>
      <c r="G267" s="169"/>
      <c r="I267" s="162"/>
      <c r="J267" s="163"/>
      <c r="K267" s="4"/>
      <c r="L267" s="4"/>
      <c r="M267" s="163"/>
    </row>
    <row r="268" spans="1:13" s="155" customFormat="1">
      <c r="E268" s="161"/>
      <c r="F268" s="161"/>
      <c r="G268" s="169"/>
      <c r="I268" s="162"/>
      <c r="J268" s="163"/>
      <c r="K268" s="4"/>
      <c r="L268" s="4"/>
      <c r="M268" s="163"/>
    </row>
    <row r="269" spans="1:13" s="155" customFormat="1">
      <c r="B269" s="160"/>
      <c r="E269" s="161"/>
      <c r="F269" s="161"/>
      <c r="G269" s="169"/>
      <c r="I269" s="162"/>
      <c r="J269" s="163"/>
      <c r="K269" s="4"/>
      <c r="L269" s="4"/>
      <c r="M269" s="163"/>
    </row>
    <row r="270" spans="1:13" s="155" customFormat="1">
      <c r="E270" s="161"/>
      <c r="F270" s="161"/>
      <c r="G270" s="169"/>
      <c r="I270" s="162"/>
      <c r="J270" s="163"/>
      <c r="K270" s="4"/>
      <c r="L270" s="4"/>
      <c r="M270" s="163"/>
    </row>
    <row r="271" spans="1:13" s="135" customFormat="1">
      <c r="A271" s="155"/>
      <c r="B271" s="155"/>
      <c r="C271" s="155"/>
      <c r="D271" s="155"/>
      <c r="E271" s="168"/>
      <c r="F271" s="161"/>
      <c r="G271" s="169"/>
      <c r="H271" s="155"/>
      <c r="I271" s="162"/>
      <c r="J271" s="163"/>
      <c r="K271" s="4"/>
      <c r="L271" s="4"/>
      <c r="M271" s="163"/>
    </row>
    <row r="272" spans="1:13" s="135" customFormat="1">
      <c r="A272" s="155"/>
      <c r="B272" s="155"/>
      <c r="C272" s="155"/>
      <c r="D272" s="155"/>
      <c r="E272" s="161"/>
      <c r="F272" s="161"/>
      <c r="G272" s="4"/>
      <c r="H272" s="4"/>
      <c r="I272" s="162"/>
      <c r="J272" s="4"/>
      <c r="K272" s="4"/>
      <c r="L272" s="4"/>
      <c r="M272" s="4"/>
    </row>
    <row r="273" spans="1:13" s="135" customFormat="1">
      <c r="A273" s="155"/>
      <c r="B273" s="155"/>
      <c r="C273" s="155"/>
      <c r="D273" s="155"/>
      <c r="E273" s="155"/>
      <c r="F273" s="155"/>
      <c r="G273" s="4"/>
      <c r="H273" s="4"/>
      <c r="I273" s="162"/>
      <c r="J273" s="155"/>
      <c r="K273" s="4"/>
      <c r="L273" s="4"/>
      <c r="M273" s="4"/>
    </row>
    <row r="274" spans="1:13" s="135" customFormat="1">
      <c r="A274" s="155"/>
      <c r="B274" s="155"/>
      <c r="C274" s="155"/>
      <c r="D274" s="155"/>
      <c r="E274" s="161"/>
      <c r="F274" s="161"/>
      <c r="G274" s="4"/>
      <c r="H274" s="4"/>
      <c r="I274" s="162"/>
      <c r="J274" s="155"/>
      <c r="K274" s="4"/>
      <c r="L274" s="4"/>
      <c r="M274" s="163"/>
    </row>
    <row r="275" spans="1:13" s="135" customFormat="1">
      <c r="A275" s="155"/>
      <c r="B275" s="155"/>
      <c r="C275" s="155"/>
      <c r="D275" s="155"/>
      <c r="E275" s="161"/>
      <c r="F275" s="161"/>
      <c r="G275" s="162"/>
      <c r="H275" s="155"/>
      <c r="I275" s="162"/>
      <c r="J275" s="163"/>
      <c r="K275" s="162"/>
      <c r="L275" s="155"/>
      <c r="M275" s="162"/>
    </row>
    <row r="276" spans="1:13" s="135" customFormat="1">
      <c r="A276" s="155"/>
      <c r="B276" s="155"/>
      <c r="C276" s="155"/>
      <c r="D276" s="155"/>
      <c r="E276" s="162"/>
      <c r="F276" s="161"/>
      <c r="G276" s="169"/>
      <c r="H276" s="155"/>
      <c r="I276" s="162"/>
      <c r="J276" s="163"/>
      <c r="K276" s="4"/>
      <c r="L276" s="4"/>
      <c r="M276" s="163"/>
    </row>
    <row r="277" spans="1:13" s="155" customFormat="1">
      <c r="E277" s="161"/>
      <c r="F277" s="161"/>
      <c r="G277" s="169"/>
      <c r="I277" s="162"/>
      <c r="J277" s="163"/>
      <c r="K277" s="4"/>
      <c r="L277" s="4"/>
      <c r="M277" s="163"/>
    </row>
    <row r="278" spans="1:13" s="155" customFormat="1">
      <c r="E278" s="161"/>
      <c r="F278" s="161"/>
      <c r="G278" s="169"/>
      <c r="I278" s="162"/>
      <c r="J278" s="163"/>
      <c r="K278" s="4"/>
      <c r="L278" s="4"/>
      <c r="M278" s="163"/>
    </row>
    <row r="279" spans="1:13" s="155" customFormat="1" ht="15.75">
      <c r="E279" s="161"/>
      <c r="F279" s="161"/>
      <c r="G279" s="4"/>
      <c r="H279" s="4"/>
      <c r="I279" s="162"/>
      <c r="J279" s="4"/>
      <c r="K279" s="4"/>
      <c r="L279" s="4"/>
      <c r="M279" s="4"/>
    </row>
    <row r="280" spans="1:13" s="155" customFormat="1" ht="15.75">
      <c r="E280" s="161"/>
      <c r="F280" s="161"/>
      <c r="G280" s="4"/>
      <c r="H280" s="164"/>
      <c r="I280" s="162"/>
      <c r="J280" s="164"/>
      <c r="K280" s="4"/>
      <c r="L280" s="164"/>
      <c r="M280" s="171"/>
    </row>
    <row r="281" spans="1:13" s="155" customFormat="1" ht="15.75">
      <c r="E281" s="161"/>
      <c r="F281" s="161"/>
      <c r="G281" s="4"/>
      <c r="H281" s="4"/>
      <c r="I281" s="162"/>
      <c r="J281" s="4"/>
      <c r="K281" s="4"/>
      <c r="L281" s="4"/>
      <c r="M281" s="4"/>
    </row>
    <row r="282" spans="1:13" s="155" customFormat="1" ht="15.75">
      <c r="E282" s="161"/>
      <c r="F282" s="161"/>
      <c r="G282" s="4"/>
      <c r="H282" s="4"/>
      <c r="I282" s="162"/>
      <c r="J282" s="4"/>
      <c r="K282" s="4"/>
      <c r="L282" s="4"/>
      <c r="M282" s="4"/>
    </row>
    <row r="283" spans="1:13" s="155" customFormat="1" ht="15.75">
      <c r="E283" s="161"/>
      <c r="F283" s="161"/>
      <c r="G283" s="4"/>
      <c r="H283" s="4"/>
      <c r="I283" s="162"/>
      <c r="J283" s="4"/>
      <c r="K283" s="4"/>
      <c r="L283" s="4"/>
      <c r="M283" s="4"/>
    </row>
    <row r="284" spans="1:13" s="155" customFormat="1" ht="15.75">
      <c r="B284" s="160"/>
      <c r="C284" s="166"/>
      <c r="E284" s="161"/>
      <c r="F284" s="161"/>
      <c r="G284" s="4"/>
      <c r="I284" s="172"/>
      <c r="K284" s="4"/>
      <c r="M284" s="163"/>
    </row>
    <row r="285" spans="1:13" s="135" customFormat="1">
      <c r="A285" s="155"/>
      <c r="B285" s="155"/>
      <c r="C285" s="155"/>
      <c r="D285" s="155"/>
      <c r="E285" s="161"/>
      <c r="F285" s="161"/>
      <c r="G285" s="4"/>
      <c r="H285" s="4"/>
      <c r="I285" s="162"/>
      <c r="J285" s="4"/>
      <c r="K285" s="4"/>
      <c r="L285" s="4"/>
      <c r="M285" s="4"/>
    </row>
    <row r="286" spans="1:13" s="135" customFormat="1">
      <c r="A286" s="155"/>
      <c r="B286" s="155"/>
      <c r="C286" s="155"/>
      <c r="D286" s="155"/>
      <c r="E286" s="161"/>
      <c r="F286" s="161"/>
      <c r="G286" s="4"/>
      <c r="H286" s="164"/>
      <c r="I286" s="162"/>
      <c r="J286" s="164"/>
      <c r="K286" s="4"/>
      <c r="L286" s="164"/>
      <c r="M286" s="171"/>
    </row>
    <row r="287" spans="1:13" s="135" customFormat="1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</row>
    <row r="288" spans="1:13" s="135" customFormat="1"/>
    <row r="289" s="135" customFormat="1"/>
    <row r="290" s="135" customFormat="1"/>
    <row r="291" s="135" customFormat="1"/>
    <row r="292" s="135" customFormat="1"/>
    <row r="293" s="135" customFormat="1"/>
    <row r="294" s="135" customFormat="1"/>
    <row r="295" s="135" customFormat="1"/>
    <row r="296" s="135" customFormat="1"/>
    <row r="297" s="135" customFormat="1"/>
    <row r="298" s="135" customFormat="1"/>
    <row r="299" s="135" customFormat="1"/>
    <row r="300" s="135" customFormat="1"/>
    <row r="301" s="135" customFormat="1"/>
    <row r="302" s="135" customFormat="1"/>
    <row r="303" s="135" customFormat="1"/>
    <row r="304" s="135" customFormat="1"/>
    <row r="305" s="135" customFormat="1"/>
    <row r="306" s="135" customFormat="1"/>
    <row r="307" s="135" customFormat="1"/>
    <row r="308" s="135" customFormat="1"/>
    <row r="309" s="135" customFormat="1"/>
    <row r="310" s="135" customFormat="1"/>
    <row r="311" s="135" customFormat="1"/>
    <row r="312" s="135" customFormat="1"/>
    <row r="313" s="135" customFormat="1"/>
    <row r="314" s="135" customFormat="1"/>
    <row r="315" s="135" customFormat="1"/>
    <row r="316" s="135" customFormat="1"/>
    <row r="317" s="135" customFormat="1"/>
    <row r="318" s="135" customFormat="1"/>
    <row r="319" s="135" customFormat="1"/>
    <row r="320" s="135" customFormat="1"/>
    <row r="321" s="135" customFormat="1"/>
    <row r="322" s="135" customFormat="1"/>
    <row r="323" s="135" customFormat="1"/>
    <row r="324" s="135" customFormat="1"/>
    <row r="325" s="135" customFormat="1"/>
    <row r="326" s="135" customFormat="1"/>
    <row r="327" s="135" customFormat="1"/>
    <row r="328" s="135" customFormat="1"/>
    <row r="329" s="135" customFormat="1"/>
    <row r="330" s="135" customFormat="1"/>
    <row r="331" s="135" customFormat="1"/>
    <row r="332" s="135" customFormat="1"/>
    <row r="333" s="135" customFormat="1"/>
    <row r="334" s="135" customFormat="1"/>
    <row r="335" s="135" customFormat="1"/>
    <row r="336" s="135" customFormat="1"/>
    <row r="337" s="135" customFormat="1"/>
    <row r="338" s="135" customFormat="1"/>
    <row r="339" s="135" customFormat="1"/>
    <row r="340" s="135" customFormat="1"/>
    <row r="341" s="135" customFormat="1"/>
    <row r="342" s="135" customFormat="1"/>
    <row r="343" s="135" customFormat="1"/>
    <row r="344" s="135" customFormat="1"/>
    <row r="345" s="135" customFormat="1"/>
    <row r="346" s="135" customFormat="1"/>
    <row r="347" s="135" customFormat="1"/>
    <row r="348" s="135" customFormat="1"/>
    <row r="349" s="135" customFormat="1"/>
    <row r="350" s="135" customFormat="1"/>
    <row r="351" s="135" customFormat="1"/>
    <row r="352" s="135" customFormat="1"/>
    <row r="353" s="135" customFormat="1"/>
    <row r="354" s="135" customFormat="1"/>
    <row r="355" s="135" customFormat="1"/>
    <row r="356" s="135" customFormat="1"/>
    <row r="357" s="135" customFormat="1"/>
    <row r="358" s="135" customFormat="1"/>
    <row r="359" s="135" customFormat="1"/>
    <row r="360" s="135" customFormat="1"/>
    <row r="361" s="135" customFormat="1"/>
    <row r="362" s="135" customFormat="1"/>
    <row r="363" s="135" customFormat="1"/>
    <row r="364" s="135" customFormat="1"/>
    <row r="365" s="135" customFormat="1"/>
    <row r="366" s="135" customFormat="1"/>
    <row r="367" s="135" customFormat="1"/>
    <row r="368" s="135" customFormat="1"/>
    <row r="369" s="135" customFormat="1"/>
    <row r="370" s="135" customFormat="1"/>
    <row r="371" s="135" customFormat="1"/>
    <row r="372" s="135" customFormat="1"/>
    <row r="373" s="135" customFormat="1"/>
    <row r="374" s="135" customFormat="1"/>
    <row r="375" s="135" customFormat="1"/>
    <row r="376" s="135" customFormat="1"/>
    <row r="377" s="135" customFormat="1"/>
    <row r="378" s="135" customFormat="1"/>
    <row r="379" s="135" customFormat="1"/>
    <row r="380" s="135" customFormat="1"/>
    <row r="381" s="135" customFormat="1"/>
    <row r="382" s="135" customFormat="1"/>
    <row r="383" s="135" customFormat="1"/>
    <row r="384" s="135" customFormat="1"/>
    <row r="385" s="135" customFormat="1"/>
    <row r="386" s="135" customFormat="1"/>
    <row r="387" s="135" customFormat="1"/>
    <row r="388" s="135" customFormat="1"/>
    <row r="389" s="135" customFormat="1"/>
    <row r="390" s="135" customFormat="1"/>
    <row r="391" s="135" customFormat="1"/>
    <row r="392" s="135" customFormat="1"/>
    <row r="393" s="135" customFormat="1"/>
    <row r="394" s="135" customFormat="1"/>
    <row r="395" s="135" customFormat="1"/>
    <row r="396" s="135" customFormat="1"/>
    <row r="397" s="135" customFormat="1"/>
    <row r="398" s="135" customFormat="1"/>
    <row r="399" s="135" customFormat="1"/>
    <row r="400" s="135" customFormat="1"/>
    <row r="401" s="135" customFormat="1"/>
    <row r="402" s="135" customFormat="1"/>
    <row r="403" s="135" customFormat="1"/>
    <row r="404" s="135" customFormat="1"/>
    <row r="405" s="135" customFormat="1"/>
    <row r="406" s="135" customFormat="1"/>
    <row r="407" s="135" customFormat="1"/>
    <row r="408" s="135" customFormat="1"/>
    <row r="409" s="135" customFormat="1"/>
    <row r="410" s="135" customFormat="1"/>
    <row r="411" s="135" customFormat="1"/>
    <row r="412" s="135" customFormat="1"/>
    <row r="413" s="135" customFormat="1"/>
    <row r="414" s="135" customFormat="1"/>
    <row r="415" s="135" customFormat="1"/>
    <row r="416" s="135" customFormat="1"/>
    <row r="417" s="135" customFormat="1"/>
    <row r="418" s="135" customFormat="1"/>
    <row r="419" s="135" customFormat="1"/>
    <row r="420" s="135" customFormat="1"/>
    <row r="421" s="135" customFormat="1"/>
    <row r="422" s="135" customFormat="1"/>
    <row r="423" s="135" customFormat="1"/>
    <row r="424" s="135" customFormat="1"/>
    <row r="425" s="135" customFormat="1"/>
    <row r="426" s="135" customFormat="1"/>
    <row r="427" s="135" customFormat="1"/>
    <row r="428" s="135" customFormat="1"/>
    <row r="429" s="135" customFormat="1"/>
    <row r="430" s="135" customFormat="1"/>
    <row r="431" s="135" customFormat="1"/>
    <row r="432" s="135" customFormat="1"/>
    <row r="433" spans="1:13" s="135" customFormat="1"/>
    <row r="434" spans="1:13" s="135" customFormat="1"/>
    <row r="435" spans="1:13" s="135" customFormat="1"/>
    <row r="436" spans="1:13" s="135" customFormat="1"/>
    <row r="437" spans="1:13" s="135" customFormat="1"/>
    <row r="438" spans="1:13" s="135" customFormat="1"/>
    <row r="439" spans="1:13" s="135" customFormat="1"/>
    <row r="440" spans="1:13" s="135" customFormat="1"/>
    <row r="441" spans="1:13" s="135" customFormat="1"/>
    <row r="442" spans="1:13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</row>
    <row r="443" spans="1:13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</row>
  </sheetData>
  <autoFilter ref="A11:M63"/>
  <pageMargins left="0.15748031496063" right="0.27559055118110198" top="0.31496062992126" bottom="0.43307086614173201" header="0.118110236220472" footer="0.15748031496063"/>
  <pageSetup paperSize="9" orientation="landscape" r:id="rId1"/>
  <headerFooter alignWithMargins="0">
    <oddFooter>Page &amp;P of &amp;N</oddFooter>
  </headerFooter>
  <rowBreaks count="1" manualBreakCount="1">
    <brk id="5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576"/>
  <sheetViews>
    <sheetView view="pageBreakPreview" topLeftCell="A100" zoomScaleSheetLayoutView="100" workbookViewId="0">
      <selection activeCell="K13" sqref="K13:K108"/>
    </sheetView>
  </sheetViews>
  <sheetFormatPr defaultColWidth="9.140625" defaultRowHeight="16.5"/>
  <cols>
    <col min="1" max="1" width="3.85546875" style="136" customWidth="1"/>
    <col min="2" max="2" width="9.140625" style="136" customWidth="1"/>
    <col min="3" max="3" width="43.85546875" style="136" customWidth="1"/>
    <col min="4" max="4" width="7.7109375" style="136" customWidth="1"/>
    <col min="5" max="5" width="8.7109375" style="136" customWidth="1"/>
    <col min="6" max="6" width="9.7109375" style="136" customWidth="1"/>
    <col min="7" max="7" width="9.42578125" style="136" customWidth="1"/>
    <col min="8" max="8" width="10.28515625" style="136" customWidth="1"/>
    <col min="9" max="9" width="7.140625" style="136" customWidth="1"/>
    <col min="10" max="10" width="10.28515625" style="136" customWidth="1"/>
    <col min="11" max="11" width="8.28515625" style="136" customWidth="1"/>
    <col min="12" max="12" width="10.140625" style="136" customWidth="1"/>
    <col min="13" max="13" width="10.5703125" style="136" customWidth="1"/>
    <col min="14" max="16384" width="9.140625" style="136"/>
  </cols>
  <sheetData>
    <row r="1" spans="1:22" ht="15" customHeight="1">
      <c r="A1" s="1156"/>
      <c r="B1" s="1156"/>
      <c r="C1" s="1156"/>
      <c r="D1" s="1156"/>
      <c r="E1" s="1156"/>
      <c r="F1" s="1156"/>
      <c r="G1" s="151"/>
      <c r="H1" s="151"/>
      <c r="I1" s="1134"/>
      <c r="J1" s="1134"/>
      <c r="K1" s="151"/>
      <c r="L1" s="151"/>
      <c r="M1" s="151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15" customHeight="1">
      <c r="A2" s="1134"/>
      <c r="B2" s="1134"/>
      <c r="C2" s="1134"/>
      <c r="D2" s="1134"/>
      <c r="E2" s="1134"/>
      <c r="F2" s="1134"/>
      <c r="G2" s="151"/>
      <c r="H2" s="151"/>
      <c r="I2" s="1134"/>
      <c r="J2" s="1134"/>
      <c r="K2" s="151"/>
      <c r="L2" s="151"/>
      <c r="M2" s="151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5" customHeight="1">
      <c r="A3" s="1134"/>
      <c r="B3" s="1134"/>
      <c r="C3" s="1134"/>
      <c r="D3" s="1134"/>
      <c r="E3" s="1134"/>
      <c r="F3" s="1134"/>
      <c r="G3" s="151"/>
      <c r="H3" s="151"/>
      <c r="I3" s="1134"/>
      <c r="J3" s="1134"/>
      <c r="K3" s="151"/>
      <c r="L3" s="151"/>
      <c r="M3" s="151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18" customHeight="1">
      <c r="A4" s="1134"/>
      <c r="B4" s="1134"/>
      <c r="C4" s="1140" t="s">
        <v>99</v>
      </c>
      <c r="D4" s="1140"/>
      <c r="E4" s="1140"/>
      <c r="F4" s="1140"/>
      <c r="G4" s="1140"/>
      <c r="H4" s="1140"/>
      <c r="I4" s="1140"/>
      <c r="J4" s="1140"/>
      <c r="K4" s="1140"/>
      <c r="L4" s="151"/>
      <c r="M4" s="151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5" customHeight="1">
      <c r="A5" s="1134"/>
      <c r="B5" s="1134"/>
      <c r="C5" s="1141" t="s">
        <v>522</v>
      </c>
      <c r="D5" s="1141"/>
      <c r="E5" s="1141"/>
      <c r="F5" s="1141"/>
      <c r="G5" s="1141"/>
      <c r="H5" s="1141"/>
      <c r="I5" s="1141"/>
      <c r="J5" s="1141"/>
      <c r="K5" s="1141"/>
      <c r="L5" s="1141"/>
      <c r="M5" s="151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5" customHeight="1">
      <c r="A6" s="1134"/>
      <c r="B6" s="1134"/>
      <c r="C6" s="152"/>
      <c r="D6" s="1134"/>
      <c r="E6" s="1134"/>
      <c r="F6" s="1134"/>
      <c r="G6" s="151"/>
      <c r="H6" s="151"/>
      <c r="I6" s="1134"/>
      <c r="J6" s="1134"/>
      <c r="K6" s="151"/>
      <c r="L6" s="151"/>
      <c r="M6" s="151"/>
      <c r="N6" s="135"/>
      <c r="O6" s="135"/>
      <c r="P6" s="135"/>
      <c r="Q6" s="135"/>
      <c r="R6" s="135"/>
      <c r="S6" s="135"/>
      <c r="T6" s="135"/>
      <c r="U6" s="135"/>
      <c r="V6" s="135"/>
    </row>
    <row r="7" spans="1:22" s="135" customFormat="1" ht="15" customHeight="1">
      <c r="A7" s="151"/>
      <c r="B7" s="151"/>
      <c r="C7" s="151"/>
      <c r="D7" s="153"/>
      <c r="E7" s="153"/>
      <c r="F7" s="153"/>
      <c r="G7" s="151"/>
      <c r="H7" s="151"/>
      <c r="I7" s="153"/>
      <c r="J7" s="151"/>
      <c r="K7" s="151"/>
      <c r="L7" s="151"/>
      <c r="M7" s="151"/>
    </row>
    <row r="8" spans="1:22">
      <c r="A8" s="309"/>
      <c r="B8" s="1739" t="s">
        <v>10</v>
      </c>
      <c r="C8" s="311"/>
      <c r="D8" s="312"/>
      <c r="E8" s="313" t="s">
        <v>1</v>
      </c>
      <c r="F8" s="314"/>
      <c r="G8" s="309" t="s">
        <v>3</v>
      </c>
      <c r="H8" s="316"/>
      <c r="I8" s="315" t="s">
        <v>2</v>
      </c>
      <c r="J8" s="316"/>
      <c r="K8" s="317" t="s">
        <v>4</v>
      </c>
      <c r="L8" s="317"/>
      <c r="M8" s="310"/>
      <c r="N8" s="135"/>
      <c r="O8" s="135"/>
      <c r="P8" s="135"/>
      <c r="Q8" s="135"/>
      <c r="R8" s="135"/>
      <c r="S8" s="135"/>
      <c r="T8" s="135"/>
      <c r="U8" s="135"/>
      <c r="V8" s="135"/>
    </row>
    <row r="9" spans="1:22" ht="16.5" customHeight="1">
      <c r="A9" s="318"/>
      <c r="B9" s="1740"/>
      <c r="C9" s="320" t="s">
        <v>5</v>
      </c>
      <c r="D9" s="321"/>
      <c r="E9" s="322" t="s">
        <v>6</v>
      </c>
      <c r="F9" s="323"/>
      <c r="G9" s="324"/>
      <c r="H9" s="323"/>
      <c r="I9" s="324"/>
      <c r="J9" s="323"/>
      <c r="K9" s="324" t="s">
        <v>7</v>
      </c>
      <c r="L9" s="325"/>
      <c r="M9" s="319" t="s">
        <v>8</v>
      </c>
      <c r="N9" s="135"/>
      <c r="O9" s="135"/>
      <c r="P9" s="135"/>
      <c r="Q9" s="135"/>
      <c r="R9" s="135"/>
      <c r="S9" s="135"/>
      <c r="T9" s="135"/>
      <c r="U9" s="135"/>
      <c r="V9" s="135"/>
    </row>
    <row r="10" spans="1:22">
      <c r="A10" s="326" t="s">
        <v>9</v>
      </c>
      <c r="B10" s="1740"/>
      <c r="C10" s="327" t="s">
        <v>11</v>
      </c>
      <c r="D10" s="1742" t="s">
        <v>12</v>
      </c>
      <c r="E10" s="319" t="s">
        <v>161</v>
      </c>
      <c r="F10" s="328" t="s">
        <v>14</v>
      </c>
      <c r="G10" s="319" t="s">
        <v>15</v>
      </c>
      <c r="H10" s="328" t="s">
        <v>14</v>
      </c>
      <c r="I10" s="319" t="s">
        <v>15</v>
      </c>
      <c r="J10" s="328" t="s">
        <v>14</v>
      </c>
      <c r="K10" s="319" t="s">
        <v>15</v>
      </c>
      <c r="L10" s="328" t="s">
        <v>14</v>
      </c>
      <c r="M10" s="319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>
      <c r="A11" s="324"/>
      <c r="B11" s="1741"/>
      <c r="C11" s="330"/>
      <c r="D11" s="1743"/>
      <c r="E11" s="329"/>
      <c r="F11" s="330"/>
      <c r="G11" s="329" t="s">
        <v>16</v>
      </c>
      <c r="H11" s="330"/>
      <c r="I11" s="329" t="s">
        <v>16</v>
      </c>
      <c r="J11" s="330"/>
      <c r="K11" s="329" t="s">
        <v>16</v>
      </c>
      <c r="L11" s="330"/>
      <c r="M11" s="329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2" s="1155" customFormat="1" ht="11.25">
      <c r="A12" s="1157" t="s">
        <v>17</v>
      </c>
      <c r="B12" s="1153" t="s">
        <v>18</v>
      </c>
      <c r="C12" s="1158" t="s">
        <v>19</v>
      </c>
      <c r="D12" s="1157" t="s">
        <v>20</v>
      </c>
      <c r="E12" s="1153" t="s">
        <v>21</v>
      </c>
      <c r="F12" s="1159" t="s">
        <v>22</v>
      </c>
      <c r="G12" s="1153" t="s">
        <v>25</v>
      </c>
      <c r="H12" s="1158" t="s">
        <v>26</v>
      </c>
      <c r="I12" s="1153" t="s">
        <v>23</v>
      </c>
      <c r="J12" s="1157" t="s">
        <v>24</v>
      </c>
      <c r="K12" s="1153" t="s">
        <v>27</v>
      </c>
      <c r="L12" s="1157" t="s">
        <v>28</v>
      </c>
      <c r="M12" s="1153" t="s">
        <v>29</v>
      </c>
      <c r="N12" s="1154"/>
      <c r="O12" s="1154"/>
      <c r="P12" s="1154"/>
      <c r="Q12" s="1154"/>
      <c r="R12" s="1154"/>
      <c r="S12" s="1154"/>
      <c r="T12" s="1154"/>
      <c r="U12" s="1154"/>
      <c r="V12" s="1154"/>
    </row>
    <row r="13" spans="1:22" ht="31.5">
      <c r="A13" s="287"/>
      <c r="B13" s="287"/>
      <c r="C13" s="1612" t="s">
        <v>689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>
      <c r="A14" s="280">
        <v>1</v>
      </c>
      <c r="B14" s="281" t="s">
        <v>686</v>
      </c>
      <c r="C14" s="1163" t="s">
        <v>684</v>
      </c>
      <c r="D14" s="280" t="s">
        <v>36</v>
      </c>
      <c r="E14" s="282"/>
      <c r="F14" s="283">
        <v>80</v>
      </c>
      <c r="G14" s="273"/>
      <c r="H14" s="273"/>
      <c r="I14" s="275"/>
      <c r="J14" s="295"/>
      <c r="K14" s="275"/>
      <c r="L14" s="295"/>
      <c r="M14" s="27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2">
      <c r="A15" s="273"/>
      <c r="B15" s="276"/>
      <c r="C15" s="273" t="s">
        <v>31</v>
      </c>
      <c r="D15" s="273" t="s">
        <v>32</v>
      </c>
      <c r="E15" s="274">
        <v>1.25</v>
      </c>
      <c r="F15" s="275">
        <f>F14*E15</f>
        <v>100</v>
      </c>
      <c r="G15" s="273"/>
      <c r="H15" s="273"/>
      <c r="I15" s="275"/>
      <c r="J15" s="275">
        <f>F15*I15</f>
        <v>0</v>
      </c>
      <c r="K15" s="273"/>
      <c r="L15" s="273"/>
      <c r="M15" s="275">
        <f>H15+J15+L15</f>
        <v>0</v>
      </c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2">
      <c r="A16" s="273"/>
      <c r="B16" s="273"/>
      <c r="C16" s="273" t="s">
        <v>33</v>
      </c>
      <c r="D16" s="273" t="s">
        <v>0</v>
      </c>
      <c r="E16" s="296">
        <f>4.83/100</f>
        <v>4.8300000000000003E-2</v>
      </c>
      <c r="F16" s="275">
        <f>F14*E16</f>
        <v>3.8640000000000003</v>
      </c>
      <c r="G16" s="273"/>
      <c r="H16" s="273"/>
      <c r="I16" s="275"/>
      <c r="J16" s="295"/>
      <c r="K16" s="275"/>
      <c r="L16" s="275">
        <f>F16*K16</f>
        <v>0</v>
      </c>
      <c r="M16" s="275">
        <f t="shared" ref="M16:M19" si="0">H16+J16+L16</f>
        <v>0</v>
      </c>
      <c r="N16" s="135"/>
      <c r="O16" s="135"/>
      <c r="P16" s="135"/>
      <c r="Q16" s="135"/>
      <c r="R16" s="135"/>
      <c r="S16" s="135"/>
      <c r="T16" s="135"/>
      <c r="U16" s="135"/>
      <c r="V16" s="135"/>
    </row>
    <row r="17" spans="1:22">
      <c r="A17" s="273"/>
      <c r="B17" s="273"/>
      <c r="C17" s="1163" t="str">
        <f>C14</f>
        <v>Ø90*10.3მმ PN 20მილი</v>
      </c>
      <c r="D17" s="273" t="s">
        <v>36</v>
      </c>
      <c r="E17" s="274">
        <v>0.97399999999999998</v>
      </c>
      <c r="F17" s="275">
        <f>F14*E17</f>
        <v>77.92</v>
      </c>
      <c r="G17" s="275"/>
      <c r="H17" s="275">
        <f>F17*G17</f>
        <v>0</v>
      </c>
      <c r="I17" s="275"/>
      <c r="J17" s="295"/>
      <c r="K17" s="275"/>
      <c r="L17" s="295"/>
      <c r="M17" s="275">
        <f t="shared" si="0"/>
        <v>0</v>
      </c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>
      <c r="A18" s="273"/>
      <c r="B18" s="273"/>
      <c r="C18" s="273" t="s">
        <v>685</v>
      </c>
      <c r="D18" s="273" t="s">
        <v>34</v>
      </c>
      <c r="E18" s="297" t="s">
        <v>83</v>
      </c>
      <c r="F18" s="274">
        <v>55</v>
      </c>
      <c r="G18" s="275"/>
      <c r="H18" s="275">
        <f t="shared" ref="H18:H19" si="1">F18*G18</f>
        <v>0</v>
      </c>
      <c r="I18" s="275"/>
      <c r="J18" s="295"/>
      <c r="K18" s="275"/>
      <c r="L18" s="295"/>
      <c r="M18" s="275">
        <f t="shared" si="0"/>
        <v>0</v>
      </c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>
      <c r="A19" s="273"/>
      <c r="B19" s="273"/>
      <c r="C19" s="273" t="s">
        <v>97</v>
      </c>
      <c r="D19" s="273" t="s">
        <v>0</v>
      </c>
      <c r="E19" s="296">
        <f>3.46/100</f>
        <v>3.4599999999999999E-2</v>
      </c>
      <c r="F19" s="274">
        <f>F14*E19</f>
        <v>2.7679999999999998</v>
      </c>
      <c r="G19" s="275"/>
      <c r="H19" s="275">
        <f t="shared" si="1"/>
        <v>0</v>
      </c>
      <c r="I19" s="275"/>
      <c r="J19" s="295"/>
      <c r="K19" s="275"/>
      <c r="L19" s="295"/>
      <c r="M19" s="275">
        <f t="shared" si="0"/>
        <v>0</v>
      </c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2">
      <c r="A20" s="280">
        <v>1</v>
      </c>
      <c r="B20" s="281" t="s">
        <v>523</v>
      </c>
      <c r="C20" s="1163" t="s">
        <v>517</v>
      </c>
      <c r="D20" s="280" t="s">
        <v>36</v>
      </c>
      <c r="E20" s="282"/>
      <c r="F20" s="283">
        <v>60</v>
      </c>
      <c r="G20" s="273"/>
      <c r="H20" s="273"/>
      <c r="I20" s="275"/>
      <c r="J20" s="295"/>
      <c r="K20" s="275"/>
      <c r="L20" s="295"/>
      <c r="M20" s="27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>
      <c r="A21" s="273"/>
      <c r="B21" s="276"/>
      <c r="C21" s="273" t="s">
        <v>31</v>
      </c>
      <c r="D21" s="273" t="s">
        <v>32</v>
      </c>
      <c r="E21" s="274">
        <v>1.4</v>
      </c>
      <c r="F21" s="275">
        <f>F20*E21</f>
        <v>84</v>
      </c>
      <c r="G21" s="273"/>
      <c r="H21" s="273"/>
      <c r="I21" s="275"/>
      <c r="J21" s="275">
        <f>F21*I21</f>
        <v>0</v>
      </c>
      <c r="K21" s="273"/>
      <c r="L21" s="273"/>
      <c r="M21" s="275">
        <f>H21+J21+L21</f>
        <v>0</v>
      </c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2">
      <c r="A22" s="273"/>
      <c r="B22" s="273"/>
      <c r="C22" s="273" t="s">
        <v>33</v>
      </c>
      <c r="D22" s="273" t="s">
        <v>0</v>
      </c>
      <c r="E22" s="296">
        <f>4.72/100</f>
        <v>4.7199999999999999E-2</v>
      </c>
      <c r="F22" s="275">
        <f>F20*E22</f>
        <v>2.8319999999999999</v>
      </c>
      <c r="G22" s="273"/>
      <c r="H22" s="273"/>
      <c r="I22" s="275"/>
      <c r="J22" s="295"/>
      <c r="K22" s="275"/>
      <c r="L22" s="275">
        <f>F22*K22</f>
        <v>0</v>
      </c>
      <c r="M22" s="275">
        <f t="shared" ref="M22:M25" si="2">H22+J22+L22</f>
        <v>0</v>
      </c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2">
      <c r="A23" s="273"/>
      <c r="B23" s="273"/>
      <c r="C23" s="1163" t="s">
        <v>495</v>
      </c>
      <c r="D23" s="273" t="s">
        <v>36</v>
      </c>
      <c r="E23" s="274">
        <v>0.97399999999999998</v>
      </c>
      <c r="F23" s="275">
        <f>F20*E23</f>
        <v>58.44</v>
      </c>
      <c r="G23" s="275"/>
      <c r="H23" s="275">
        <f>F23*G23</f>
        <v>0</v>
      </c>
      <c r="I23" s="275"/>
      <c r="J23" s="295"/>
      <c r="K23" s="275"/>
      <c r="L23" s="295"/>
      <c r="M23" s="275">
        <f t="shared" si="2"/>
        <v>0</v>
      </c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2">
      <c r="A24" s="273"/>
      <c r="B24" s="273"/>
      <c r="C24" s="273" t="s">
        <v>518</v>
      </c>
      <c r="D24" s="273" t="s">
        <v>34</v>
      </c>
      <c r="E24" s="297" t="s">
        <v>83</v>
      </c>
      <c r="F24" s="274">
        <v>40</v>
      </c>
      <c r="G24" s="275"/>
      <c r="H24" s="275">
        <f t="shared" ref="H24:H25" si="3">F24*G24</f>
        <v>0</v>
      </c>
      <c r="I24" s="275"/>
      <c r="J24" s="295"/>
      <c r="K24" s="275"/>
      <c r="L24" s="295"/>
      <c r="M24" s="275">
        <f t="shared" si="2"/>
        <v>0</v>
      </c>
      <c r="N24" s="135"/>
      <c r="O24" s="135"/>
      <c r="P24" s="135"/>
      <c r="Q24" s="135"/>
      <c r="R24" s="135"/>
      <c r="S24" s="135"/>
      <c r="T24" s="135"/>
      <c r="U24" s="135"/>
      <c r="V24" s="135"/>
    </row>
    <row r="25" spans="1:22">
      <c r="A25" s="273"/>
      <c r="B25" s="273"/>
      <c r="C25" s="273" t="s">
        <v>97</v>
      </c>
      <c r="D25" s="273" t="s">
        <v>0</v>
      </c>
      <c r="E25" s="296">
        <f>4.25/100</f>
        <v>4.2500000000000003E-2</v>
      </c>
      <c r="F25" s="274">
        <f>F20*E25</f>
        <v>2.5500000000000003</v>
      </c>
      <c r="G25" s="275"/>
      <c r="H25" s="275">
        <f t="shared" si="3"/>
        <v>0</v>
      </c>
      <c r="I25" s="275"/>
      <c r="J25" s="295"/>
      <c r="K25" s="275"/>
      <c r="L25" s="295"/>
      <c r="M25" s="275">
        <f t="shared" si="2"/>
        <v>0</v>
      </c>
      <c r="N25" s="135"/>
      <c r="O25" s="135"/>
      <c r="P25" s="135"/>
      <c r="Q25" s="135"/>
      <c r="R25" s="135"/>
      <c r="S25" s="135"/>
      <c r="T25" s="135"/>
      <c r="U25" s="135"/>
      <c r="V25" s="135"/>
    </row>
    <row r="26" spans="1:22" s="223" customFormat="1" ht="15.75">
      <c r="A26" s="291">
        <v>6</v>
      </c>
      <c r="B26" s="292" t="s">
        <v>117</v>
      </c>
      <c r="C26" s="291" t="s">
        <v>528</v>
      </c>
      <c r="D26" s="291" t="s">
        <v>34</v>
      </c>
      <c r="E26" s="293"/>
      <c r="F26" s="294">
        <v>6</v>
      </c>
      <c r="G26" s="231"/>
      <c r="H26" s="232"/>
      <c r="I26" s="231"/>
      <c r="J26" s="231"/>
      <c r="K26" s="231"/>
      <c r="L26" s="231"/>
      <c r="M26" s="231"/>
    </row>
    <row r="27" spans="1:22" s="224" customFormat="1" ht="15.75">
      <c r="A27" s="233"/>
      <c r="B27" s="233"/>
      <c r="C27" s="233" t="s">
        <v>31</v>
      </c>
      <c r="D27" s="230" t="s">
        <v>32</v>
      </c>
      <c r="E27" s="234">
        <v>2.67</v>
      </c>
      <c r="F27" s="235">
        <f>F26*E27</f>
        <v>16.02</v>
      </c>
      <c r="G27" s="233"/>
      <c r="H27" s="233"/>
      <c r="I27" s="235"/>
      <c r="J27" s="275">
        <f>F27*I27</f>
        <v>0</v>
      </c>
      <c r="K27" s="233"/>
      <c r="L27" s="235"/>
      <c r="M27" s="275">
        <f t="shared" ref="M27:M30" si="4">H27+J27+L27</f>
        <v>0</v>
      </c>
    </row>
    <row r="28" spans="1:22" s="225" customFormat="1">
      <c r="A28" s="233"/>
      <c r="B28" s="233"/>
      <c r="C28" s="233" t="s">
        <v>33</v>
      </c>
      <c r="D28" s="233" t="s">
        <v>0</v>
      </c>
      <c r="E28" s="234">
        <v>0.28999999999999998</v>
      </c>
      <c r="F28" s="235">
        <f>F26*E28</f>
        <v>1.7399999999999998</v>
      </c>
      <c r="G28" s="233"/>
      <c r="H28" s="233"/>
      <c r="I28" s="235"/>
      <c r="J28" s="235"/>
      <c r="K28" s="235"/>
      <c r="L28" s="275">
        <f>F28*K28</f>
        <v>0</v>
      </c>
      <c r="M28" s="275">
        <f t="shared" si="4"/>
        <v>0</v>
      </c>
    </row>
    <row r="29" spans="1:22" s="226" customFormat="1" ht="16.5" customHeight="1">
      <c r="A29" s="236"/>
      <c r="B29" s="236"/>
      <c r="C29" s="1164" t="s">
        <v>497</v>
      </c>
      <c r="D29" s="236" t="s">
        <v>34</v>
      </c>
      <c r="E29" s="298" t="s">
        <v>83</v>
      </c>
      <c r="F29" s="237">
        <f>F26</f>
        <v>6</v>
      </c>
      <c r="G29" s="237"/>
      <c r="H29" s="275">
        <f t="shared" ref="H29:H30" si="5">F29*G29</f>
        <v>0</v>
      </c>
      <c r="I29" s="237"/>
      <c r="J29" s="237"/>
      <c r="K29" s="237"/>
      <c r="L29" s="237"/>
      <c r="M29" s="275">
        <f t="shared" si="4"/>
        <v>0</v>
      </c>
    </row>
    <row r="30" spans="1:22" s="224" customFormat="1" ht="15.75">
      <c r="A30" s="233"/>
      <c r="B30" s="233"/>
      <c r="C30" s="233" t="s">
        <v>97</v>
      </c>
      <c r="D30" s="233" t="s">
        <v>0</v>
      </c>
      <c r="E30" s="235">
        <v>0.2</v>
      </c>
      <c r="F30" s="235">
        <f>F26*E30</f>
        <v>1.2000000000000002</v>
      </c>
      <c r="G30" s="235"/>
      <c r="H30" s="275">
        <f t="shared" si="5"/>
        <v>0</v>
      </c>
      <c r="I30" s="235"/>
      <c r="J30" s="235"/>
      <c r="K30" s="235"/>
      <c r="L30" s="235"/>
      <c r="M30" s="275">
        <f t="shared" si="4"/>
        <v>0</v>
      </c>
    </row>
    <row r="31" spans="1:22">
      <c r="A31" s="280">
        <v>1</v>
      </c>
      <c r="B31" s="281" t="s">
        <v>523</v>
      </c>
      <c r="C31" s="1163" t="s">
        <v>517</v>
      </c>
      <c r="D31" s="280" t="s">
        <v>36</v>
      </c>
      <c r="E31" s="282"/>
      <c r="F31" s="283">
        <v>108</v>
      </c>
      <c r="G31" s="273"/>
      <c r="H31" s="273"/>
      <c r="I31" s="275"/>
      <c r="J31" s="295"/>
      <c r="K31" s="275"/>
      <c r="L31" s="295"/>
      <c r="M31" s="275"/>
      <c r="N31" s="135"/>
      <c r="O31" s="135"/>
      <c r="P31" s="135"/>
      <c r="Q31" s="135"/>
      <c r="R31" s="135"/>
      <c r="S31" s="135"/>
      <c r="T31" s="135"/>
      <c r="U31" s="135"/>
      <c r="V31" s="135"/>
    </row>
    <row r="32" spans="1:22">
      <c r="A32" s="273"/>
      <c r="B32" s="276"/>
      <c r="C32" s="273" t="s">
        <v>31</v>
      </c>
      <c r="D32" s="273" t="s">
        <v>32</v>
      </c>
      <c r="E32" s="274">
        <v>1.4</v>
      </c>
      <c r="F32" s="275">
        <f>F31*E32</f>
        <v>151.19999999999999</v>
      </c>
      <c r="G32" s="273"/>
      <c r="H32" s="273"/>
      <c r="I32" s="275"/>
      <c r="J32" s="275">
        <f>F32*I32</f>
        <v>0</v>
      </c>
      <c r="K32" s="273"/>
      <c r="L32" s="273"/>
      <c r="M32" s="275">
        <f>H32+J32+L32</f>
        <v>0</v>
      </c>
      <c r="N32" s="135"/>
      <c r="O32" s="135"/>
      <c r="P32" s="135"/>
      <c r="Q32" s="135"/>
      <c r="R32" s="135"/>
      <c r="S32" s="135"/>
      <c r="T32" s="135"/>
      <c r="U32" s="135"/>
      <c r="V32" s="135"/>
    </row>
    <row r="33" spans="1:22">
      <c r="A33" s="273"/>
      <c r="B33" s="273"/>
      <c r="C33" s="273" t="s">
        <v>33</v>
      </c>
      <c r="D33" s="273" t="s">
        <v>0</v>
      </c>
      <c r="E33" s="296">
        <f>4.72/100</f>
        <v>4.7199999999999999E-2</v>
      </c>
      <c r="F33" s="275">
        <f>F31*E33</f>
        <v>5.0975999999999999</v>
      </c>
      <c r="G33" s="273"/>
      <c r="H33" s="273"/>
      <c r="I33" s="275"/>
      <c r="J33" s="295"/>
      <c r="K33" s="275"/>
      <c r="L33" s="275">
        <f>F33*K33</f>
        <v>0</v>
      </c>
      <c r="M33" s="275">
        <f t="shared" ref="M33:M36" si="6">H33+J33+L33</f>
        <v>0</v>
      </c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>
      <c r="A34" s="273"/>
      <c r="B34" s="273"/>
      <c r="C34" s="1163" t="s">
        <v>495</v>
      </c>
      <c r="D34" s="273" t="s">
        <v>36</v>
      </c>
      <c r="E34" s="274">
        <v>0.97399999999999998</v>
      </c>
      <c r="F34" s="275">
        <f>F31*E34</f>
        <v>105.19199999999999</v>
      </c>
      <c r="G34" s="275"/>
      <c r="H34" s="275">
        <f>F34*G34</f>
        <v>0</v>
      </c>
      <c r="I34" s="275"/>
      <c r="J34" s="295"/>
      <c r="K34" s="275"/>
      <c r="L34" s="295"/>
      <c r="M34" s="275">
        <f t="shared" si="6"/>
        <v>0</v>
      </c>
      <c r="N34" s="135"/>
      <c r="O34" s="135"/>
      <c r="P34" s="135"/>
      <c r="Q34" s="135"/>
      <c r="R34" s="135"/>
      <c r="S34" s="135"/>
      <c r="T34" s="135"/>
      <c r="U34" s="135"/>
      <c r="V34" s="135"/>
    </row>
    <row r="35" spans="1:22">
      <c r="A35" s="273"/>
      <c r="B35" s="273"/>
      <c r="C35" s="273" t="s">
        <v>518</v>
      </c>
      <c r="D35" s="273" t="s">
        <v>34</v>
      </c>
      <c r="E35" s="297" t="s">
        <v>83</v>
      </c>
      <c r="F35" s="274">
        <v>72</v>
      </c>
      <c r="G35" s="275"/>
      <c r="H35" s="275">
        <f t="shared" ref="H35:H36" si="7">F35*G35</f>
        <v>0</v>
      </c>
      <c r="I35" s="275"/>
      <c r="J35" s="295"/>
      <c r="K35" s="275"/>
      <c r="L35" s="295"/>
      <c r="M35" s="275">
        <f t="shared" si="6"/>
        <v>0</v>
      </c>
      <c r="N35" s="135"/>
      <c r="O35" s="135"/>
      <c r="P35" s="135"/>
      <c r="Q35" s="135"/>
      <c r="R35" s="135"/>
      <c r="S35" s="135"/>
      <c r="T35" s="135"/>
      <c r="U35" s="135"/>
      <c r="V35" s="135"/>
    </row>
    <row r="36" spans="1:22">
      <c r="A36" s="273"/>
      <c r="B36" s="273"/>
      <c r="C36" s="273" t="s">
        <v>97</v>
      </c>
      <c r="D36" s="273" t="s">
        <v>0</v>
      </c>
      <c r="E36" s="296">
        <f>4.25/100</f>
        <v>4.2500000000000003E-2</v>
      </c>
      <c r="F36" s="274">
        <f>F31*E36</f>
        <v>4.5900000000000007</v>
      </c>
      <c r="G36" s="275"/>
      <c r="H36" s="275">
        <f t="shared" si="7"/>
        <v>0</v>
      </c>
      <c r="I36" s="275"/>
      <c r="J36" s="295"/>
      <c r="K36" s="275"/>
      <c r="L36" s="295"/>
      <c r="M36" s="275">
        <f t="shared" si="6"/>
        <v>0</v>
      </c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>
      <c r="A37" s="280">
        <v>1</v>
      </c>
      <c r="B37" s="281" t="s">
        <v>524</v>
      </c>
      <c r="C37" s="1163" t="s">
        <v>496</v>
      </c>
      <c r="D37" s="280" t="s">
        <v>36</v>
      </c>
      <c r="E37" s="282"/>
      <c r="F37" s="283">
        <v>36</v>
      </c>
      <c r="G37" s="273"/>
      <c r="H37" s="273"/>
      <c r="I37" s="275"/>
      <c r="J37" s="295"/>
      <c r="K37" s="275"/>
      <c r="L37" s="295"/>
      <c r="M37" s="275"/>
      <c r="N37" s="135"/>
      <c r="O37" s="135"/>
      <c r="P37" s="135"/>
      <c r="Q37" s="135"/>
      <c r="R37" s="135"/>
      <c r="S37" s="135"/>
      <c r="T37" s="135"/>
      <c r="U37" s="135"/>
      <c r="V37" s="135"/>
    </row>
    <row r="38" spans="1:22">
      <c r="A38" s="273"/>
      <c r="B38" s="276"/>
      <c r="C38" s="273" t="s">
        <v>31</v>
      </c>
      <c r="D38" s="273" t="s">
        <v>32</v>
      </c>
      <c r="E38" s="274">
        <v>1.57</v>
      </c>
      <c r="F38" s="275">
        <f>F37*E38</f>
        <v>56.52</v>
      </c>
      <c r="G38" s="273"/>
      <c r="H38" s="273"/>
      <c r="I38" s="275"/>
      <c r="J38" s="275">
        <f>F38*I38</f>
        <v>0</v>
      </c>
      <c r="K38" s="273"/>
      <c r="L38" s="273"/>
      <c r="M38" s="275">
        <f t="shared" ref="M38:M42" si="8">H38+J38+L38</f>
        <v>0</v>
      </c>
      <c r="N38" s="135"/>
      <c r="O38" s="135"/>
      <c r="P38" s="135"/>
      <c r="Q38" s="135"/>
      <c r="R38" s="135"/>
      <c r="S38" s="135"/>
      <c r="T38" s="135"/>
      <c r="U38" s="135"/>
      <c r="V38" s="135"/>
    </row>
    <row r="39" spans="1:22">
      <c r="A39" s="273"/>
      <c r="B39" s="273"/>
      <c r="C39" s="273" t="s">
        <v>33</v>
      </c>
      <c r="D39" s="273" t="s">
        <v>0</v>
      </c>
      <c r="E39" s="296">
        <f>5.25/100</f>
        <v>5.2499999999999998E-2</v>
      </c>
      <c r="F39" s="275">
        <f>F37*E39</f>
        <v>1.89</v>
      </c>
      <c r="G39" s="273"/>
      <c r="H39" s="273"/>
      <c r="I39" s="275"/>
      <c r="J39" s="295"/>
      <c r="K39" s="275"/>
      <c r="L39" s="275">
        <f>F39*K39</f>
        <v>0</v>
      </c>
      <c r="M39" s="275">
        <f t="shared" si="8"/>
        <v>0</v>
      </c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>
      <c r="A40" s="273"/>
      <c r="B40" s="273"/>
      <c r="C40" s="1163" t="s">
        <v>496</v>
      </c>
      <c r="D40" s="273" t="s">
        <v>36</v>
      </c>
      <c r="E40" s="274">
        <f>0.974</f>
        <v>0.97399999999999998</v>
      </c>
      <c r="F40" s="275">
        <f>F37*E40</f>
        <v>35.064</v>
      </c>
      <c r="G40" s="275"/>
      <c r="H40" s="275">
        <f t="shared" ref="H40:H42" si="9">F40*G40</f>
        <v>0</v>
      </c>
      <c r="I40" s="275"/>
      <c r="J40" s="295"/>
      <c r="K40" s="275"/>
      <c r="L40" s="295"/>
      <c r="M40" s="275">
        <f t="shared" si="8"/>
        <v>0</v>
      </c>
      <c r="N40" s="135"/>
      <c r="O40" s="135"/>
      <c r="P40" s="135"/>
      <c r="Q40" s="135"/>
      <c r="R40" s="135"/>
      <c r="S40" s="135"/>
      <c r="T40" s="135"/>
      <c r="U40" s="135"/>
      <c r="V40" s="135"/>
    </row>
    <row r="41" spans="1:22">
      <c r="A41" s="273"/>
      <c r="B41" s="273"/>
      <c r="C41" s="273" t="s">
        <v>519</v>
      </c>
      <c r="D41" s="273" t="s">
        <v>34</v>
      </c>
      <c r="E41" s="297" t="s">
        <v>83</v>
      </c>
      <c r="F41" s="274">
        <v>24</v>
      </c>
      <c r="G41" s="275"/>
      <c r="H41" s="275">
        <f t="shared" si="9"/>
        <v>0</v>
      </c>
      <c r="I41" s="275"/>
      <c r="J41" s="295"/>
      <c r="K41" s="275"/>
      <c r="L41" s="295"/>
      <c r="M41" s="275">
        <f t="shared" si="8"/>
        <v>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>
      <c r="A42" s="273"/>
      <c r="B42" s="273"/>
      <c r="C42" s="273" t="s">
        <v>97</v>
      </c>
      <c r="D42" s="273" t="s">
        <v>0</v>
      </c>
      <c r="E42" s="296">
        <f>4.78/100</f>
        <v>4.7800000000000002E-2</v>
      </c>
      <c r="F42" s="274">
        <f>F37*E42</f>
        <v>1.7208000000000001</v>
      </c>
      <c r="G42" s="275"/>
      <c r="H42" s="275">
        <f t="shared" si="9"/>
        <v>0</v>
      </c>
      <c r="I42" s="275"/>
      <c r="J42" s="295"/>
      <c r="K42" s="275"/>
      <c r="L42" s="295"/>
      <c r="M42" s="275">
        <f t="shared" si="8"/>
        <v>0</v>
      </c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>
      <c r="A43" s="280">
        <v>1</v>
      </c>
      <c r="B43" s="281" t="s">
        <v>525</v>
      </c>
      <c r="C43" s="1163" t="s">
        <v>185</v>
      </c>
      <c r="D43" s="280" t="s">
        <v>36</v>
      </c>
      <c r="E43" s="282"/>
      <c r="F43" s="283">
        <v>30</v>
      </c>
      <c r="G43" s="273"/>
      <c r="H43" s="273"/>
      <c r="I43" s="275"/>
      <c r="J43" s="295"/>
      <c r="K43" s="275"/>
      <c r="L43" s="295"/>
      <c r="M43" s="27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1:22">
      <c r="A44" s="273"/>
      <c r="B44" s="276"/>
      <c r="C44" s="273" t="s">
        <v>31</v>
      </c>
      <c r="D44" s="273" t="s">
        <v>32</v>
      </c>
      <c r="E44" s="274">
        <v>1.35</v>
      </c>
      <c r="F44" s="275">
        <f>F43*E44</f>
        <v>40.5</v>
      </c>
      <c r="G44" s="273"/>
      <c r="H44" s="273"/>
      <c r="I44" s="275"/>
      <c r="J44" s="275">
        <f>F44*I44</f>
        <v>0</v>
      </c>
      <c r="K44" s="273"/>
      <c r="L44" s="273"/>
      <c r="M44" s="275">
        <f t="shared" ref="M44:M48" si="10">H44+J44+L44</f>
        <v>0</v>
      </c>
      <c r="N44" s="135"/>
      <c r="O44" s="135"/>
      <c r="P44" s="135"/>
      <c r="Q44" s="135"/>
      <c r="R44" s="135"/>
      <c r="S44" s="135"/>
      <c r="T44" s="135"/>
      <c r="U44" s="135"/>
      <c r="V44" s="135"/>
    </row>
    <row r="45" spans="1:22">
      <c r="A45" s="273"/>
      <c r="B45" s="273"/>
      <c r="C45" s="273" t="s">
        <v>33</v>
      </c>
      <c r="D45" s="273" t="s">
        <v>0</v>
      </c>
      <c r="E45" s="296">
        <f>3.14/100</f>
        <v>3.1400000000000004E-2</v>
      </c>
      <c r="F45" s="275">
        <f>F43*E45</f>
        <v>0.94200000000000017</v>
      </c>
      <c r="G45" s="273"/>
      <c r="H45" s="273"/>
      <c r="I45" s="275"/>
      <c r="J45" s="295"/>
      <c r="K45" s="275"/>
      <c r="L45" s="275">
        <f>F45*K45</f>
        <v>0</v>
      </c>
      <c r="M45" s="275">
        <f t="shared" si="10"/>
        <v>0</v>
      </c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>
      <c r="A46" s="273"/>
      <c r="B46" s="273"/>
      <c r="C46" s="1163" t="s">
        <v>185</v>
      </c>
      <c r="D46" s="273" t="s">
        <v>36</v>
      </c>
      <c r="E46" s="274">
        <v>0.94599999999999995</v>
      </c>
      <c r="F46" s="275">
        <f>F43*E46</f>
        <v>28.38</v>
      </c>
      <c r="G46" s="275"/>
      <c r="H46" s="275">
        <f t="shared" ref="H46:H48" si="11">F46*G46</f>
        <v>0</v>
      </c>
      <c r="I46" s="275"/>
      <c r="J46" s="295"/>
      <c r="K46" s="275"/>
      <c r="L46" s="295"/>
      <c r="M46" s="275">
        <f t="shared" si="10"/>
        <v>0</v>
      </c>
      <c r="N46" s="135"/>
      <c r="O46" s="135"/>
      <c r="P46" s="135"/>
      <c r="Q46" s="135"/>
      <c r="R46" s="135"/>
      <c r="S46" s="135"/>
      <c r="T46" s="135"/>
      <c r="U46" s="135"/>
      <c r="V46" s="135"/>
    </row>
    <row r="47" spans="1:22">
      <c r="A47" s="273"/>
      <c r="B47" s="273"/>
      <c r="C47" s="273" t="s">
        <v>186</v>
      </c>
      <c r="D47" s="273" t="s">
        <v>34</v>
      </c>
      <c r="E47" s="297" t="s">
        <v>83</v>
      </c>
      <c r="F47" s="274">
        <v>48</v>
      </c>
      <c r="G47" s="275"/>
      <c r="H47" s="275">
        <f t="shared" si="11"/>
        <v>0</v>
      </c>
      <c r="I47" s="275"/>
      <c r="J47" s="295"/>
      <c r="K47" s="275"/>
      <c r="L47" s="295"/>
      <c r="M47" s="275">
        <f t="shared" si="10"/>
        <v>0</v>
      </c>
      <c r="N47" s="135"/>
      <c r="O47" s="135"/>
      <c r="P47" s="135"/>
      <c r="Q47" s="135"/>
      <c r="R47" s="135"/>
      <c r="S47" s="135"/>
      <c r="T47" s="135"/>
      <c r="U47" s="135"/>
      <c r="V47" s="135"/>
    </row>
    <row r="48" spans="1:22">
      <c r="A48" s="273"/>
      <c r="B48" s="273"/>
      <c r="C48" s="273" t="s">
        <v>97</v>
      </c>
      <c r="D48" s="273" t="s">
        <v>0</v>
      </c>
      <c r="E48" s="296">
        <f>6.52/100</f>
        <v>6.5199999999999994E-2</v>
      </c>
      <c r="F48" s="274">
        <f>F43*E48</f>
        <v>1.9559999999999997</v>
      </c>
      <c r="G48" s="275"/>
      <c r="H48" s="275">
        <f t="shared" si="11"/>
        <v>0</v>
      </c>
      <c r="I48" s="275"/>
      <c r="J48" s="295"/>
      <c r="K48" s="275"/>
      <c r="L48" s="295"/>
      <c r="M48" s="275">
        <f t="shared" si="10"/>
        <v>0</v>
      </c>
      <c r="N48" s="135"/>
      <c r="O48" s="135"/>
      <c r="P48" s="135"/>
      <c r="Q48" s="135"/>
      <c r="R48" s="135"/>
      <c r="S48" s="135"/>
      <c r="T48" s="135"/>
      <c r="U48" s="135"/>
      <c r="V48" s="135"/>
    </row>
    <row r="49" spans="1:13" s="222" customFormat="1">
      <c r="A49" s="280">
        <v>5</v>
      </c>
      <c r="B49" s="281" t="s">
        <v>526</v>
      </c>
      <c r="C49" s="1163" t="s">
        <v>184</v>
      </c>
      <c r="D49" s="280" t="s">
        <v>36</v>
      </c>
      <c r="E49" s="282"/>
      <c r="F49" s="283">
        <v>2436</v>
      </c>
      <c r="G49" s="273"/>
      <c r="H49" s="273"/>
      <c r="I49" s="275"/>
      <c r="J49" s="295"/>
      <c r="K49" s="275"/>
      <c r="L49" s="295"/>
      <c r="M49" s="275"/>
    </row>
    <row r="50" spans="1:13" s="222" customFormat="1">
      <c r="A50" s="273"/>
      <c r="B50" s="276"/>
      <c r="C50" s="273" t="s">
        <v>31</v>
      </c>
      <c r="D50" s="273" t="s">
        <v>32</v>
      </c>
      <c r="E50" s="274">
        <v>1.43</v>
      </c>
      <c r="F50" s="274">
        <f>F49*E50</f>
        <v>3483.48</v>
      </c>
      <c r="G50" s="273"/>
      <c r="H50" s="273"/>
      <c r="I50" s="275"/>
      <c r="J50" s="275">
        <f>F50*I50</f>
        <v>0</v>
      </c>
      <c r="K50" s="273"/>
      <c r="L50" s="273"/>
      <c r="M50" s="275">
        <f t="shared" ref="M50:M54" si="12">H50+J50+L50</f>
        <v>0</v>
      </c>
    </row>
    <row r="51" spans="1:13" s="222" customFormat="1">
      <c r="A51" s="273"/>
      <c r="B51" s="273"/>
      <c r="C51" s="273" t="s">
        <v>33</v>
      </c>
      <c r="D51" s="273" t="s">
        <v>0</v>
      </c>
      <c r="E51" s="296">
        <f>2.57/100</f>
        <v>2.5699999999999997E-2</v>
      </c>
      <c r="F51" s="274">
        <f>F49*E51</f>
        <v>62.605199999999996</v>
      </c>
      <c r="G51" s="273"/>
      <c r="H51" s="273"/>
      <c r="I51" s="275"/>
      <c r="J51" s="295"/>
      <c r="K51" s="275"/>
      <c r="L51" s="275">
        <f>F51*K51</f>
        <v>0</v>
      </c>
      <c r="M51" s="275">
        <f t="shared" si="12"/>
        <v>0</v>
      </c>
    </row>
    <row r="52" spans="1:13" s="222" customFormat="1" ht="16.5" customHeight="1">
      <c r="A52" s="273"/>
      <c r="B52" s="273"/>
      <c r="C52" s="1163" t="s">
        <v>184</v>
      </c>
      <c r="D52" s="273" t="s">
        <v>36</v>
      </c>
      <c r="E52" s="274">
        <f>92.9/100</f>
        <v>0.92900000000000005</v>
      </c>
      <c r="F52" s="274">
        <f>F49*E52</f>
        <v>2263.0440000000003</v>
      </c>
      <c r="G52" s="275"/>
      <c r="H52" s="275">
        <f t="shared" ref="H52:H54" si="13">F52*G52</f>
        <v>0</v>
      </c>
      <c r="I52" s="275"/>
      <c r="J52" s="295"/>
      <c r="K52" s="275"/>
      <c r="L52" s="295"/>
      <c r="M52" s="275">
        <f t="shared" si="12"/>
        <v>0</v>
      </c>
    </row>
    <row r="53" spans="1:13" s="222" customFormat="1">
      <c r="A53" s="273"/>
      <c r="B53" s="273"/>
      <c r="C53" s="273" t="s">
        <v>100</v>
      </c>
      <c r="D53" s="273" t="s">
        <v>34</v>
      </c>
      <c r="E53" s="297" t="s">
        <v>83</v>
      </c>
      <c r="F53" s="274">
        <v>213</v>
      </c>
      <c r="G53" s="275"/>
      <c r="H53" s="275">
        <f t="shared" si="13"/>
        <v>0</v>
      </c>
      <c r="I53" s="275"/>
      <c r="J53" s="295"/>
      <c r="K53" s="275"/>
      <c r="L53" s="295"/>
      <c r="M53" s="275">
        <f t="shared" si="12"/>
        <v>0</v>
      </c>
    </row>
    <row r="54" spans="1:13" s="222" customFormat="1">
      <c r="A54" s="273"/>
      <c r="B54" s="273"/>
      <c r="C54" s="273" t="s">
        <v>97</v>
      </c>
      <c r="D54" s="273" t="s">
        <v>0</v>
      </c>
      <c r="E54" s="296">
        <f>4.57/100</f>
        <v>4.5700000000000005E-2</v>
      </c>
      <c r="F54" s="274">
        <f>F49*E54</f>
        <v>111.32520000000001</v>
      </c>
      <c r="G54" s="275"/>
      <c r="H54" s="275">
        <f t="shared" si="13"/>
        <v>0</v>
      </c>
      <c r="I54" s="275"/>
      <c r="J54" s="295"/>
      <c r="K54" s="275"/>
      <c r="L54" s="295"/>
      <c r="M54" s="275">
        <f t="shared" si="12"/>
        <v>0</v>
      </c>
    </row>
    <row r="55" spans="1:13" s="223" customFormat="1" ht="15.75">
      <c r="A55" s="291">
        <v>6</v>
      </c>
      <c r="B55" s="292" t="s">
        <v>117</v>
      </c>
      <c r="C55" s="291" t="s">
        <v>688</v>
      </c>
      <c r="D55" s="291" t="s">
        <v>34</v>
      </c>
      <c r="E55" s="293"/>
      <c r="F55" s="294">
        <v>2</v>
      </c>
      <c r="G55" s="231"/>
      <c r="H55" s="232"/>
      <c r="I55" s="231"/>
      <c r="J55" s="231"/>
      <c r="K55" s="231"/>
      <c r="L55" s="231"/>
      <c r="M55" s="231"/>
    </row>
    <row r="56" spans="1:13" s="224" customFormat="1" ht="15.75">
      <c r="A56" s="233"/>
      <c r="B56" s="233"/>
      <c r="C56" s="233" t="s">
        <v>31</v>
      </c>
      <c r="D56" s="230" t="s">
        <v>32</v>
      </c>
      <c r="E56" s="234">
        <v>2.67</v>
      </c>
      <c r="F56" s="235">
        <f>F55*E56</f>
        <v>5.34</v>
      </c>
      <c r="G56" s="233"/>
      <c r="H56" s="233"/>
      <c r="I56" s="235"/>
      <c r="J56" s="275">
        <f>F56*I56</f>
        <v>0</v>
      </c>
      <c r="K56" s="233"/>
      <c r="L56" s="235"/>
      <c r="M56" s="275">
        <f t="shared" ref="M56:M59" si="14">H56+J56+L56</f>
        <v>0</v>
      </c>
    </row>
    <row r="57" spans="1:13" s="225" customFormat="1">
      <c r="A57" s="233"/>
      <c r="B57" s="233"/>
      <c r="C57" s="233" t="s">
        <v>33</v>
      </c>
      <c r="D57" s="233" t="s">
        <v>0</v>
      </c>
      <c r="E57" s="234">
        <v>0.28999999999999998</v>
      </c>
      <c r="F57" s="235">
        <f>F55*E57</f>
        <v>0.57999999999999996</v>
      </c>
      <c r="G57" s="233"/>
      <c r="H57" s="233"/>
      <c r="I57" s="235"/>
      <c r="J57" s="235"/>
      <c r="K57" s="235"/>
      <c r="L57" s="275">
        <f>F57*K57</f>
        <v>0</v>
      </c>
      <c r="M57" s="275">
        <f t="shared" si="14"/>
        <v>0</v>
      </c>
    </row>
    <row r="58" spans="1:13" s="226" customFormat="1" ht="16.5" customHeight="1">
      <c r="A58" s="236"/>
      <c r="B58" s="236"/>
      <c r="C58" s="291" t="s">
        <v>688</v>
      </c>
      <c r="D58" s="236" t="s">
        <v>34</v>
      </c>
      <c r="E58" s="298" t="s">
        <v>83</v>
      </c>
      <c r="F58" s="237">
        <v>2</v>
      </c>
      <c r="G58" s="237"/>
      <c r="H58" s="275">
        <f t="shared" ref="H58:H59" si="15">F58*G58</f>
        <v>0</v>
      </c>
      <c r="I58" s="237"/>
      <c r="J58" s="237"/>
      <c r="K58" s="237"/>
      <c r="L58" s="237"/>
      <c r="M58" s="275">
        <f t="shared" si="14"/>
        <v>0</v>
      </c>
    </row>
    <row r="59" spans="1:13" s="224" customFormat="1" ht="15.75">
      <c r="A59" s="233"/>
      <c r="B59" s="233"/>
      <c r="C59" s="233" t="s">
        <v>97</v>
      </c>
      <c r="D59" s="233" t="s">
        <v>0</v>
      </c>
      <c r="E59" s="235">
        <v>0.2</v>
      </c>
      <c r="F59" s="235">
        <f>F55*E59</f>
        <v>0.4</v>
      </c>
      <c r="G59" s="235"/>
      <c r="H59" s="275">
        <f t="shared" si="15"/>
        <v>0</v>
      </c>
      <c r="I59" s="235"/>
      <c r="J59" s="235"/>
      <c r="K59" s="235"/>
      <c r="L59" s="235"/>
      <c r="M59" s="275">
        <f t="shared" si="14"/>
        <v>0</v>
      </c>
    </row>
    <row r="60" spans="1:13" s="223" customFormat="1" ht="15.75">
      <c r="A60" s="291">
        <v>6</v>
      </c>
      <c r="B60" s="292" t="s">
        <v>101</v>
      </c>
      <c r="C60" s="291" t="s">
        <v>529</v>
      </c>
      <c r="D60" s="291" t="s">
        <v>34</v>
      </c>
      <c r="E60" s="293"/>
      <c r="F60" s="294">
        <f>SUM(F63:F63)</f>
        <v>36</v>
      </c>
      <c r="G60" s="231"/>
      <c r="H60" s="232"/>
      <c r="I60" s="231"/>
      <c r="J60" s="231"/>
      <c r="K60" s="231"/>
      <c r="L60" s="231"/>
      <c r="M60" s="231"/>
    </row>
    <row r="61" spans="1:13" s="224" customFormat="1" ht="15.75">
      <c r="A61" s="233"/>
      <c r="B61" s="233"/>
      <c r="C61" s="233" t="s">
        <v>31</v>
      </c>
      <c r="D61" s="230" t="s">
        <v>32</v>
      </c>
      <c r="E61" s="234">
        <v>1.51</v>
      </c>
      <c r="F61" s="235">
        <f>F60*E61</f>
        <v>54.36</v>
      </c>
      <c r="G61" s="233"/>
      <c r="H61" s="233"/>
      <c r="I61" s="235"/>
      <c r="J61" s="275">
        <f>F61*I61</f>
        <v>0</v>
      </c>
      <c r="K61" s="233"/>
      <c r="L61" s="235"/>
      <c r="M61" s="275">
        <f t="shared" ref="M61:M64" si="16">H61+J61+L61</f>
        <v>0</v>
      </c>
    </row>
    <row r="62" spans="1:13" s="225" customFormat="1">
      <c r="A62" s="233"/>
      <c r="B62" s="233"/>
      <c r="C62" s="233" t="s">
        <v>33</v>
      </c>
      <c r="D62" s="233" t="s">
        <v>0</v>
      </c>
      <c r="E62" s="234">
        <v>0.13</v>
      </c>
      <c r="F62" s="235">
        <f>F60*E62</f>
        <v>4.68</v>
      </c>
      <c r="G62" s="233"/>
      <c r="H62" s="233"/>
      <c r="I62" s="235"/>
      <c r="J62" s="235"/>
      <c r="K62" s="235"/>
      <c r="L62" s="275">
        <f>F62*K62</f>
        <v>0</v>
      </c>
      <c r="M62" s="275">
        <f t="shared" si="16"/>
        <v>0</v>
      </c>
    </row>
    <row r="63" spans="1:13" s="226" customFormat="1" ht="16.5" customHeight="1">
      <c r="A63" s="236"/>
      <c r="B63" s="236"/>
      <c r="C63" s="1164" t="s">
        <v>501</v>
      </c>
      <c r="D63" s="236" t="s">
        <v>34</v>
      </c>
      <c r="E63" s="298" t="s">
        <v>83</v>
      </c>
      <c r="F63" s="237">
        <v>36</v>
      </c>
      <c r="G63" s="237"/>
      <c r="H63" s="275">
        <f t="shared" ref="H63:H64" si="17">F63*G63</f>
        <v>0</v>
      </c>
      <c r="I63" s="237"/>
      <c r="J63" s="237"/>
      <c r="K63" s="237"/>
      <c r="L63" s="237"/>
      <c r="M63" s="275">
        <f t="shared" si="16"/>
        <v>0</v>
      </c>
    </row>
    <row r="64" spans="1:13" s="224" customFormat="1" ht="15.75">
      <c r="A64" s="233"/>
      <c r="B64" s="233"/>
      <c r="C64" s="233" t="s">
        <v>97</v>
      </c>
      <c r="D64" s="233" t="s">
        <v>0</v>
      </c>
      <c r="E64" s="235">
        <v>7.0000000000000007E-2</v>
      </c>
      <c r="F64" s="235">
        <f>F60*E64</f>
        <v>2.5200000000000005</v>
      </c>
      <c r="G64" s="235"/>
      <c r="H64" s="275">
        <f t="shared" si="17"/>
        <v>0</v>
      </c>
      <c r="I64" s="235"/>
      <c r="J64" s="235"/>
      <c r="K64" s="235"/>
      <c r="L64" s="235"/>
      <c r="M64" s="275">
        <f t="shared" si="16"/>
        <v>0</v>
      </c>
    </row>
    <row r="65" spans="1:22" s="288" customFormat="1">
      <c r="A65" s="289">
        <v>7</v>
      </c>
      <c r="B65" s="290"/>
      <c r="C65" s="563" t="s">
        <v>102</v>
      </c>
      <c r="D65" s="355" t="s">
        <v>34</v>
      </c>
      <c r="E65" s="287"/>
      <c r="F65" s="287"/>
      <c r="G65" s="287"/>
      <c r="H65" s="287"/>
      <c r="I65" s="287"/>
      <c r="J65" s="287"/>
      <c r="K65" s="287"/>
      <c r="L65" s="287"/>
      <c r="M65" s="287"/>
      <c r="N65" s="225"/>
      <c r="O65" s="225"/>
      <c r="P65" s="225"/>
      <c r="Q65" s="225"/>
      <c r="R65" s="225"/>
      <c r="S65" s="225"/>
      <c r="T65" s="225"/>
      <c r="U65" s="225"/>
      <c r="V65" s="225"/>
    </row>
    <row r="66" spans="1:22" s="225" customFormat="1">
      <c r="A66" s="261"/>
      <c r="B66" s="261"/>
      <c r="C66" s="1164" t="s">
        <v>692</v>
      </c>
      <c r="D66" s="261" t="s">
        <v>34</v>
      </c>
      <c r="E66" s="252" t="s">
        <v>83</v>
      </c>
      <c r="F66" s="369">
        <v>4</v>
      </c>
      <c r="G66" s="262"/>
      <c r="H66" s="275">
        <f t="shared" ref="H66" si="18">F66*G66</f>
        <v>0</v>
      </c>
      <c r="I66" s="262"/>
      <c r="J66" s="263"/>
      <c r="K66" s="262"/>
      <c r="L66" s="263"/>
      <c r="M66" s="275">
        <f t="shared" ref="M66" si="19">H66+J66+L66</f>
        <v>0</v>
      </c>
    </row>
    <row r="67" spans="1:22" s="225" customFormat="1">
      <c r="A67" s="261"/>
      <c r="B67" s="261"/>
      <c r="C67" s="1164" t="s">
        <v>693</v>
      </c>
      <c r="D67" s="261" t="s">
        <v>34</v>
      </c>
      <c r="E67" s="252" t="s">
        <v>83</v>
      </c>
      <c r="F67" s="369">
        <v>4</v>
      </c>
      <c r="G67" s="262"/>
      <c r="H67" s="275">
        <f t="shared" ref="H67" si="20">F67*G67</f>
        <v>0</v>
      </c>
      <c r="I67" s="262"/>
      <c r="J67" s="263"/>
      <c r="K67" s="262"/>
      <c r="L67" s="263"/>
      <c r="M67" s="275">
        <f t="shared" ref="M67" si="21">H67+J67+L67</f>
        <v>0</v>
      </c>
    </row>
    <row r="68" spans="1:22" s="225" customFormat="1">
      <c r="A68" s="261"/>
      <c r="B68" s="261"/>
      <c r="C68" s="1164" t="s">
        <v>694</v>
      </c>
      <c r="D68" s="261" t="s">
        <v>34</v>
      </c>
      <c r="E68" s="252" t="s">
        <v>83</v>
      </c>
      <c r="F68" s="369">
        <f>14+11</f>
        <v>25</v>
      </c>
      <c r="G68" s="262"/>
      <c r="H68" s="275">
        <f t="shared" ref="H68:H83" si="22">F68*G68</f>
        <v>0</v>
      </c>
      <c r="I68" s="262"/>
      <c r="J68" s="263"/>
      <c r="K68" s="262"/>
      <c r="L68" s="263"/>
      <c r="M68" s="275">
        <f t="shared" ref="M68:M83" si="23">H68+J68+L68</f>
        <v>0</v>
      </c>
    </row>
    <row r="69" spans="1:22" s="225" customFormat="1">
      <c r="A69" s="261"/>
      <c r="B69" s="261"/>
      <c r="C69" s="1164" t="s">
        <v>502</v>
      </c>
      <c r="D69" s="261" t="s">
        <v>34</v>
      </c>
      <c r="E69" s="252" t="s">
        <v>83</v>
      </c>
      <c r="F69" s="369">
        <v>18</v>
      </c>
      <c r="G69" s="262"/>
      <c r="H69" s="275">
        <f t="shared" si="22"/>
        <v>0</v>
      </c>
      <c r="I69" s="262"/>
      <c r="J69" s="263"/>
      <c r="K69" s="262"/>
      <c r="L69" s="263"/>
      <c r="M69" s="275">
        <f t="shared" si="23"/>
        <v>0</v>
      </c>
    </row>
    <row r="70" spans="1:22" s="225" customFormat="1">
      <c r="A70" s="247"/>
      <c r="B70" s="247"/>
      <c r="C70" s="1164" t="s">
        <v>691</v>
      </c>
      <c r="D70" s="247" t="s">
        <v>34</v>
      </c>
      <c r="E70" s="299" t="s">
        <v>83</v>
      </c>
      <c r="F70" s="369">
        <v>4</v>
      </c>
      <c r="G70" s="262"/>
      <c r="H70" s="275">
        <f t="shared" ref="H70" si="24">F70*G70</f>
        <v>0</v>
      </c>
      <c r="I70" s="250"/>
      <c r="J70" s="250"/>
      <c r="K70" s="250"/>
      <c r="L70" s="250"/>
      <c r="M70" s="275">
        <f t="shared" ref="M70" si="25">H70+J70+L70</f>
        <v>0</v>
      </c>
    </row>
    <row r="71" spans="1:22" s="225" customFormat="1">
      <c r="A71" s="247"/>
      <c r="B71" s="247"/>
      <c r="C71" s="1164" t="s">
        <v>503</v>
      </c>
      <c r="D71" s="247" t="s">
        <v>34</v>
      </c>
      <c r="E71" s="299" t="s">
        <v>83</v>
      </c>
      <c r="F71" s="369">
        <v>12</v>
      </c>
      <c r="G71" s="262"/>
      <c r="H71" s="275">
        <f t="shared" si="22"/>
        <v>0</v>
      </c>
      <c r="I71" s="250"/>
      <c r="J71" s="250"/>
      <c r="K71" s="250"/>
      <c r="L71" s="250"/>
      <c r="M71" s="275">
        <f t="shared" si="23"/>
        <v>0</v>
      </c>
    </row>
    <row r="72" spans="1:22" s="225" customFormat="1">
      <c r="A72" s="247"/>
      <c r="B72" s="247"/>
      <c r="C72" s="1164" t="s">
        <v>683</v>
      </c>
      <c r="D72" s="247" t="s">
        <v>34</v>
      </c>
      <c r="E72" s="299" t="s">
        <v>83</v>
      </c>
      <c r="F72" s="369">
        <v>177</v>
      </c>
      <c r="G72" s="262"/>
      <c r="H72" s="275">
        <f t="shared" si="22"/>
        <v>0</v>
      </c>
      <c r="I72" s="250"/>
      <c r="J72" s="250"/>
      <c r="K72" s="250"/>
      <c r="L72" s="250"/>
      <c r="M72" s="275">
        <f t="shared" si="23"/>
        <v>0</v>
      </c>
    </row>
    <row r="73" spans="1:22" s="224" customFormat="1" ht="15.75">
      <c r="A73" s="247"/>
      <c r="B73" s="247"/>
      <c r="C73" s="1164" t="s">
        <v>690</v>
      </c>
      <c r="D73" s="247" t="s">
        <v>34</v>
      </c>
      <c r="E73" s="299" t="s">
        <v>83</v>
      </c>
      <c r="F73" s="369">
        <v>20</v>
      </c>
      <c r="G73" s="262"/>
      <c r="H73" s="275">
        <f t="shared" ref="H73" si="26">F73*G73</f>
        <v>0</v>
      </c>
      <c r="I73" s="250"/>
      <c r="J73" s="250"/>
      <c r="K73" s="250"/>
      <c r="L73" s="250"/>
      <c r="M73" s="275">
        <f t="shared" ref="M73" si="27">H73+J73+L73</f>
        <v>0</v>
      </c>
    </row>
    <row r="74" spans="1:22" s="224" customFormat="1" ht="15.75">
      <c r="A74" s="247"/>
      <c r="B74" s="247"/>
      <c r="C74" s="1164" t="s">
        <v>498</v>
      </c>
      <c r="D74" s="247" t="s">
        <v>34</v>
      </c>
      <c r="E74" s="299" t="s">
        <v>83</v>
      </c>
      <c r="F74" s="369">
        <f>21+15</f>
        <v>36</v>
      </c>
      <c r="G74" s="262"/>
      <c r="H74" s="275">
        <f t="shared" si="22"/>
        <v>0</v>
      </c>
      <c r="I74" s="250"/>
      <c r="J74" s="250"/>
      <c r="K74" s="250"/>
      <c r="L74" s="250"/>
      <c r="M74" s="275">
        <f t="shared" si="23"/>
        <v>0</v>
      </c>
    </row>
    <row r="75" spans="1:22" s="224" customFormat="1" ht="15.75">
      <c r="A75" s="247"/>
      <c r="B75" s="247"/>
      <c r="C75" s="1164" t="s">
        <v>530</v>
      </c>
      <c r="D75" s="247" t="s">
        <v>34</v>
      </c>
      <c r="E75" s="299" t="s">
        <v>83</v>
      </c>
      <c r="F75" s="369">
        <v>42</v>
      </c>
      <c r="G75" s="262"/>
      <c r="H75" s="275">
        <f t="shared" si="22"/>
        <v>0</v>
      </c>
      <c r="I75" s="250"/>
      <c r="J75" s="250"/>
      <c r="K75" s="250"/>
      <c r="L75" s="250"/>
      <c r="M75" s="275">
        <f t="shared" si="23"/>
        <v>0</v>
      </c>
    </row>
    <row r="76" spans="1:22" s="224" customFormat="1" ht="15.75">
      <c r="A76" s="247"/>
      <c r="B76" s="247"/>
      <c r="C76" s="1164" t="s">
        <v>695</v>
      </c>
      <c r="D76" s="247" t="s">
        <v>34</v>
      </c>
      <c r="E76" s="299" t="s">
        <v>83</v>
      </c>
      <c r="F76" s="369">
        <v>6</v>
      </c>
      <c r="G76" s="262"/>
      <c r="H76" s="275">
        <f t="shared" ref="H76" si="28">F76*G76</f>
        <v>0</v>
      </c>
      <c r="I76" s="250"/>
      <c r="J76" s="250"/>
      <c r="K76" s="250"/>
      <c r="L76" s="250"/>
      <c r="M76" s="275">
        <f t="shared" ref="M76" si="29">H76+J76+L76</f>
        <v>0</v>
      </c>
    </row>
    <row r="77" spans="1:22" s="224" customFormat="1" ht="15.75">
      <c r="A77" s="247"/>
      <c r="B77" s="247"/>
      <c r="C77" s="1164" t="s">
        <v>504</v>
      </c>
      <c r="D77" s="247" t="s">
        <v>34</v>
      </c>
      <c r="E77" s="299" t="s">
        <v>83</v>
      </c>
      <c r="F77" s="369">
        <v>6</v>
      </c>
      <c r="G77" s="262"/>
      <c r="H77" s="275">
        <f t="shared" si="22"/>
        <v>0</v>
      </c>
      <c r="I77" s="250"/>
      <c r="J77" s="250"/>
      <c r="K77" s="250"/>
      <c r="L77" s="250"/>
      <c r="M77" s="275">
        <f t="shared" si="23"/>
        <v>0</v>
      </c>
    </row>
    <row r="78" spans="1:22" s="224" customFormat="1" ht="15.75">
      <c r="A78" s="247"/>
      <c r="B78" s="247"/>
      <c r="C78" s="1164" t="s">
        <v>506</v>
      </c>
      <c r="D78" s="247" t="s">
        <v>34</v>
      </c>
      <c r="E78" s="299" t="s">
        <v>83</v>
      </c>
      <c r="F78" s="369">
        <v>18</v>
      </c>
      <c r="G78" s="262"/>
      <c r="H78" s="275">
        <f t="shared" si="22"/>
        <v>0</v>
      </c>
      <c r="I78" s="250"/>
      <c r="J78" s="250"/>
      <c r="K78" s="250"/>
      <c r="L78" s="250"/>
      <c r="M78" s="275">
        <f t="shared" si="23"/>
        <v>0</v>
      </c>
    </row>
    <row r="79" spans="1:22" s="224" customFormat="1" ht="15.75">
      <c r="A79" s="247"/>
      <c r="B79" s="247"/>
      <c r="C79" s="1164" t="s">
        <v>507</v>
      </c>
      <c r="D79" s="244" t="s">
        <v>34</v>
      </c>
      <c r="E79" s="300" t="s">
        <v>83</v>
      </c>
      <c r="F79" s="369">
        <v>6</v>
      </c>
      <c r="G79" s="526"/>
      <c r="H79" s="275">
        <f t="shared" si="22"/>
        <v>0</v>
      </c>
      <c r="I79" s="250"/>
      <c r="J79" s="250"/>
      <c r="K79" s="245"/>
      <c r="L79" s="245"/>
      <c r="M79" s="275">
        <f t="shared" si="23"/>
        <v>0</v>
      </c>
    </row>
    <row r="80" spans="1:22" s="224" customFormat="1" ht="15.75">
      <c r="A80" s="247"/>
      <c r="B80" s="247"/>
      <c r="C80" s="1164" t="s">
        <v>508</v>
      </c>
      <c r="D80" s="247" t="s">
        <v>34</v>
      </c>
      <c r="E80" s="299" t="s">
        <v>83</v>
      </c>
      <c r="F80" s="369">
        <v>36</v>
      </c>
      <c r="G80" s="262"/>
      <c r="H80" s="275">
        <f t="shared" si="22"/>
        <v>0</v>
      </c>
      <c r="I80" s="250"/>
      <c r="J80" s="250"/>
      <c r="K80" s="250"/>
      <c r="L80" s="250"/>
      <c r="M80" s="275">
        <f t="shared" si="23"/>
        <v>0</v>
      </c>
    </row>
    <row r="81" spans="1:13" s="225" customFormat="1">
      <c r="A81" s="261"/>
      <c r="B81" s="261"/>
      <c r="C81" s="1164" t="s">
        <v>147</v>
      </c>
      <c r="D81" s="261" t="s">
        <v>335</v>
      </c>
      <c r="E81" s="299" t="s">
        <v>83</v>
      </c>
      <c r="F81" s="369">
        <v>215</v>
      </c>
      <c r="G81" s="262"/>
      <c r="H81" s="275">
        <f t="shared" si="22"/>
        <v>0</v>
      </c>
      <c r="I81" s="262"/>
      <c r="J81" s="263"/>
      <c r="K81" s="262"/>
      <c r="L81" s="263"/>
      <c r="M81" s="275">
        <f t="shared" si="23"/>
        <v>0</v>
      </c>
    </row>
    <row r="82" spans="1:13" s="225" customFormat="1">
      <c r="A82" s="261"/>
      <c r="B82" s="261"/>
      <c r="C82" s="1164" t="s">
        <v>505</v>
      </c>
      <c r="D82" s="261" t="s">
        <v>335</v>
      </c>
      <c r="E82" s="299" t="s">
        <v>83</v>
      </c>
      <c r="F82" s="369">
        <v>213</v>
      </c>
      <c r="G82" s="262"/>
      <c r="H82" s="275">
        <f t="shared" si="22"/>
        <v>0</v>
      </c>
      <c r="I82" s="262"/>
      <c r="J82" s="263"/>
      <c r="K82" s="262"/>
      <c r="L82" s="263"/>
      <c r="M82" s="275">
        <f t="shared" si="23"/>
        <v>0</v>
      </c>
    </row>
    <row r="83" spans="1:13" s="225" customFormat="1">
      <c r="A83" s="261"/>
      <c r="B83" s="261"/>
      <c r="C83" s="1164" t="s">
        <v>531</v>
      </c>
      <c r="D83" s="261" t="s">
        <v>335</v>
      </c>
      <c r="E83" s="299" t="s">
        <v>83</v>
      </c>
      <c r="F83" s="369">
        <v>538</v>
      </c>
      <c r="G83" s="262"/>
      <c r="H83" s="275">
        <f t="shared" si="22"/>
        <v>0</v>
      </c>
      <c r="I83" s="262"/>
      <c r="J83" s="263"/>
      <c r="K83" s="262"/>
      <c r="L83" s="263"/>
      <c r="M83" s="275">
        <f t="shared" si="23"/>
        <v>0</v>
      </c>
    </row>
    <row r="84" spans="1:13" s="225" customFormat="1">
      <c r="A84" s="261"/>
      <c r="B84" s="292" t="s">
        <v>527</v>
      </c>
      <c r="C84" s="1165" t="s">
        <v>520</v>
      </c>
      <c r="D84" s="1161" t="s">
        <v>34</v>
      </c>
      <c r="E84" s="252"/>
      <c r="F84" s="369">
        <v>213</v>
      </c>
      <c r="G84" s="262"/>
      <c r="H84" s="262"/>
      <c r="I84" s="262"/>
      <c r="J84" s="263"/>
      <c r="K84" s="262"/>
      <c r="L84" s="263"/>
      <c r="M84" s="262"/>
    </row>
    <row r="85" spans="1:13" s="224" customFormat="1" ht="15.75">
      <c r="A85" s="233"/>
      <c r="B85" s="233"/>
      <c r="C85" s="233" t="s">
        <v>31</v>
      </c>
      <c r="D85" s="230" t="s">
        <v>32</v>
      </c>
      <c r="E85" s="234">
        <v>5.68</v>
      </c>
      <c r="F85" s="235">
        <f>F84*E85</f>
        <v>1209.8399999999999</v>
      </c>
      <c r="G85" s="233"/>
      <c r="H85" s="233"/>
      <c r="I85" s="235"/>
      <c r="J85" s="275">
        <f>F85*I85</f>
        <v>0</v>
      </c>
      <c r="K85" s="233"/>
      <c r="L85" s="235"/>
      <c r="M85" s="275">
        <f t="shared" ref="M85:M93" si="30">H85+J85+L85</f>
        <v>0</v>
      </c>
    </row>
    <row r="86" spans="1:13" s="225" customFormat="1">
      <c r="A86" s="233"/>
      <c r="B86" s="233"/>
      <c r="C86" s="233" t="s">
        <v>33</v>
      </c>
      <c r="D86" s="233" t="s">
        <v>0</v>
      </c>
      <c r="E86" s="234">
        <v>0.33</v>
      </c>
      <c r="F86" s="235">
        <f>F84*E86</f>
        <v>70.290000000000006</v>
      </c>
      <c r="G86" s="233"/>
      <c r="H86" s="233"/>
      <c r="I86" s="235"/>
      <c r="J86" s="235"/>
      <c r="K86" s="235"/>
      <c r="L86" s="275">
        <f>F86*K86</f>
        <v>0</v>
      </c>
      <c r="M86" s="275">
        <f t="shared" si="30"/>
        <v>0</v>
      </c>
    </row>
    <row r="87" spans="1:13" s="225" customFormat="1">
      <c r="A87" s="261"/>
      <c r="B87" s="261"/>
      <c r="C87" s="1164" t="s">
        <v>509</v>
      </c>
      <c r="D87" s="261" t="s">
        <v>34</v>
      </c>
      <c r="E87" s="252" t="s">
        <v>83</v>
      </c>
      <c r="F87" s="369">
        <v>426</v>
      </c>
      <c r="G87" s="262"/>
      <c r="H87" s="275">
        <f t="shared" ref="H87:H93" si="31">F87*G87</f>
        <v>0</v>
      </c>
      <c r="I87" s="262"/>
      <c r="J87" s="263"/>
      <c r="K87" s="262"/>
      <c r="L87" s="263"/>
      <c r="M87" s="275">
        <f t="shared" si="30"/>
        <v>0</v>
      </c>
    </row>
    <row r="88" spans="1:13" s="225" customFormat="1">
      <c r="A88" s="261"/>
      <c r="B88" s="261"/>
      <c r="C88" s="1164" t="s">
        <v>510</v>
      </c>
      <c r="D88" s="261" t="s">
        <v>34</v>
      </c>
      <c r="E88" s="252" t="s">
        <v>83</v>
      </c>
      <c r="F88" s="369">
        <v>213</v>
      </c>
      <c r="G88" s="262"/>
      <c r="H88" s="275">
        <f t="shared" si="31"/>
        <v>0</v>
      </c>
      <c r="I88" s="262"/>
      <c r="J88" s="263"/>
      <c r="K88" s="262"/>
      <c r="L88" s="263"/>
      <c r="M88" s="275">
        <f t="shared" si="30"/>
        <v>0</v>
      </c>
    </row>
    <row r="89" spans="1:13" s="225" customFormat="1">
      <c r="A89" s="261"/>
      <c r="B89" s="261"/>
      <c r="C89" s="1164" t="s">
        <v>511</v>
      </c>
      <c r="D89" s="261" t="s">
        <v>34</v>
      </c>
      <c r="E89" s="252" t="s">
        <v>83</v>
      </c>
      <c r="F89" s="369">
        <v>213</v>
      </c>
      <c r="G89" s="262"/>
      <c r="H89" s="275">
        <f t="shared" si="31"/>
        <v>0</v>
      </c>
      <c r="I89" s="262"/>
      <c r="J89" s="263"/>
      <c r="K89" s="262"/>
      <c r="L89" s="263"/>
      <c r="M89" s="275">
        <f t="shared" si="30"/>
        <v>0</v>
      </c>
    </row>
    <row r="90" spans="1:13" s="225" customFormat="1">
      <c r="A90" s="261"/>
      <c r="B90" s="261"/>
      <c r="C90" s="587" t="s">
        <v>512</v>
      </c>
      <c r="D90" s="261" t="s">
        <v>34</v>
      </c>
      <c r="E90" s="252" t="s">
        <v>83</v>
      </c>
      <c r="F90" s="454">
        <v>213</v>
      </c>
      <c r="G90" s="262"/>
      <c r="H90" s="275">
        <f t="shared" si="31"/>
        <v>0</v>
      </c>
      <c r="I90" s="262"/>
      <c r="J90" s="263"/>
      <c r="K90" s="262"/>
      <c r="L90" s="263"/>
      <c r="M90" s="275">
        <f t="shared" si="30"/>
        <v>0</v>
      </c>
    </row>
    <row r="91" spans="1:13" s="225" customFormat="1">
      <c r="A91" s="261"/>
      <c r="B91" s="261"/>
      <c r="C91" s="587" t="s">
        <v>513</v>
      </c>
      <c r="D91" s="261" t="s">
        <v>34</v>
      </c>
      <c r="E91" s="252" t="s">
        <v>83</v>
      </c>
      <c r="F91" s="454">
        <v>213</v>
      </c>
      <c r="G91" s="262"/>
      <c r="H91" s="275">
        <f t="shared" si="31"/>
        <v>0</v>
      </c>
      <c r="I91" s="262"/>
      <c r="J91" s="263"/>
      <c r="K91" s="262"/>
      <c r="L91" s="263"/>
      <c r="M91" s="275">
        <f t="shared" si="30"/>
        <v>0</v>
      </c>
    </row>
    <row r="92" spans="1:13" s="225" customFormat="1">
      <c r="A92" s="261"/>
      <c r="B92" s="261"/>
      <c r="C92" s="1164" t="s">
        <v>514</v>
      </c>
      <c r="D92" s="261" t="s">
        <v>34</v>
      </c>
      <c r="E92" s="252" t="s">
        <v>83</v>
      </c>
      <c r="F92" s="369">
        <f>F84</f>
        <v>213</v>
      </c>
      <c r="G92" s="262"/>
      <c r="H92" s="275">
        <f t="shared" si="31"/>
        <v>0</v>
      </c>
      <c r="I92" s="262"/>
      <c r="J92" s="263"/>
      <c r="K92" s="262"/>
      <c r="L92" s="263"/>
      <c r="M92" s="275">
        <f t="shared" si="30"/>
        <v>0</v>
      </c>
    </row>
    <row r="93" spans="1:13" s="224" customFormat="1" ht="15.75">
      <c r="A93" s="233"/>
      <c r="B93" s="233"/>
      <c r="C93" s="233" t="s">
        <v>97</v>
      </c>
      <c r="D93" s="233" t="s">
        <v>0</v>
      </c>
      <c r="E93" s="235">
        <v>1.3</v>
      </c>
      <c r="F93" s="235">
        <f>F84*E93</f>
        <v>276.90000000000003</v>
      </c>
      <c r="G93" s="235"/>
      <c r="H93" s="275">
        <f t="shared" si="31"/>
        <v>0</v>
      </c>
      <c r="I93" s="235"/>
      <c r="J93" s="235"/>
      <c r="K93" s="235"/>
      <c r="L93" s="235"/>
      <c r="M93" s="275">
        <f t="shared" si="30"/>
        <v>0</v>
      </c>
    </row>
    <row r="94" spans="1:13" s="228" customFormat="1" ht="25.5">
      <c r="A94" s="284">
        <v>3</v>
      </c>
      <c r="B94" s="305" t="s">
        <v>39</v>
      </c>
      <c r="C94" s="284" t="s">
        <v>103</v>
      </c>
      <c r="D94" s="284" t="s">
        <v>36</v>
      </c>
      <c r="E94" s="285"/>
      <c r="F94" s="286">
        <f>F97+F98+F99</f>
        <v>254</v>
      </c>
      <c r="G94" s="277"/>
      <c r="H94" s="277"/>
      <c r="I94" s="278"/>
      <c r="J94" s="278"/>
      <c r="K94" s="278"/>
      <c r="L94" s="301"/>
      <c r="M94" s="278"/>
    </row>
    <row r="95" spans="1:13" s="222" customFormat="1">
      <c r="A95" s="273"/>
      <c r="B95" s="276"/>
      <c r="C95" s="273" t="s">
        <v>31</v>
      </c>
      <c r="D95" s="273" t="s">
        <v>36</v>
      </c>
      <c r="E95" s="275">
        <v>1</v>
      </c>
      <c r="F95" s="275">
        <f>F94*E95</f>
        <v>254</v>
      </c>
      <c r="G95" s="273"/>
      <c r="H95" s="273"/>
      <c r="I95" s="275"/>
      <c r="J95" s="275">
        <f>F95*I95</f>
        <v>0</v>
      </c>
      <c r="K95" s="273"/>
      <c r="L95" s="273"/>
      <c r="M95" s="275">
        <f t="shared" ref="M95:M99" si="32">H95+J95+L95</f>
        <v>0</v>
      </c>
    </row>
    <row r="96" spans="1:13" s="229" customFormat="1">
      <c r="A96" s="302"/>
      <c r="B96" s="302"/>
      <c r="C96" s="1166" t="s">
        <v>687</v>
      </c>
      <c r="D96" s="302" t="s">
        <v>36</v>
      </c>
      <c r="E96" s="551" t="s">
        <v>83</v>
      </c>
      <c r="F96" s="454">
        <v>80</v>
      </c>
      <c r="G96" s="303"/>
      <c r="H96" s="275">
        <f t="shared" ref="H96" si="33">F96*G96</f>
        <v>0</v>
      </c>
      <c r="I96" s="303"/>
      <c r="J96" s="304"/>
      <c r="K96" s="303"/>
      <c r="L96" s="304"/>
      <c r="M96" s="275">
        <f t="shared" ref="M96" si="34">H96+J96+L96</f>
        <v>0</v>
      </c>
    </row>
    <row r="97" spans="1:256" s="229" customFormat="1">
      <c r="A97" s="302"/>
      <c r="B97" s="302"/>
      <c r="C97" s="1166" t="s">
        <v>494</v>
      </c>
      <c r="D97" s="302" t="s">
        <v>36</v>
      </c>
      <c r="E97" s="551" t="s">
        <v>83</v>
      </c>
      <c r="F97" s="454">
        <f>108+80</f>
        <v>188</v>
      </c>
      <c r="G97" s="303"/>
      <c r="H97" s="275">
        <f t="shared" ref="H97:H99" si="35">F97*G97</f>
        <v>0</v>
      </c>
      <c r="I97" s="303"/>
      <c r="J97" s="304"/>
      <c r="K97" s="303"/>
      <c r="L97" s="304"/>
      <c r="M97" s="275">
        <f t="shared" si="32"/>
        <v>0</v>
      </c>
    </row>
    <row r="98" spans="1:256" s="229" customFormat="1">
      <c r="A98" s="302"/>
      <c r="B98" s="302"/>
      <c r="C98" s="1166" t="s">
        <v>499</v>
      </c>
      <c r="D98" s="302" t="s">
        <v>36</v>
      </c>
      <c r="E98" s="551" t="s">
        <v>83</v>
      </c>
      <c r="F98" s="454">
        <v>36</v>
      </c>
      <c r="G98" s="303"/>
      <c r="H98" s="275">
        <f t="shared" si="35"/>
        <v>0</v>
      </c>
      <c r="I98" s="303"/>
      <c r="J98" s="304"/>
      <c r="K98" s="303"/>
      <c r="L98" s="304"/>
      <c r="M98" s="275">
        <f t="shared" si="32"/>
        <v>0</v>
      </c>
    </row>
    <row r="99" spans="1:256" s="229" customFormat="1">
      <c r="A99" s="302"/>
      <c r="B99" s="302"/>
      <c r="C99" s="1166" t="s">
        <v>500</v>
      </c>
      <c r="D99" s="302" t="s">
        <v>36</v>
      </c>
      <c r="E99" s="551" t="s">
        <v>83</v>
      </c>
      <c r="F99" s="454">
        <v>30</v>
      </c>
      <c r="G99" s="303"/>
      <c r="H99" s="275">
        <f t="shared" si="35"/>
        <v>0</v>
      </c>
      <c r="I99" s="303"/>
      <c r="J99" s="304"/>
      <c r="K99" s="303"/>
      <c r="L99" s="304"/>
      <c r="M99" s="275">
        <f t="shared" si="32"/>
        <v>0</v>
      </c>
    </row>
    <row r="100" spans="1:256" s="133" customFormat="1">
      <c r="A100" s="1162"/>
      <c r="B100" s="1162"/>
      <c r="C100" s="1162" t="s">
        <v>8</v>
      </c>
      <c r="D100" s="1162"/>
      <c r="E100" s="1162"/>
      <c r="F100" s="1162"/>
      <c r="G100" s="600"/>
      <c r="H100" s="600">
        <f>SUM(H14:H99)</f>
        <v>0</v>
      </c>
      <c r="I100" s="1162"/>
      <c r="J100" s="600">
        <f>SUM(J14:J99)</f>
        <v>0</v>
      </c>
      <c r="K100" s="600"/>
      <c r="L100" s="600">
        <f>SUM(L14:L99)</f>
        <v>0</v>
      </c>
      <c r="M100" s="600">
        <f>SUM(M14:M99)</f>
        <v>0</v>
      </c>
    </row>
    <row r="101" spans="1:256" s="133" customFormat="1">
      <c r="A101" s="610"/>
      <c r="B101" s="725"/>
      <c r="C101" s="632" t="s">
        <v>281</v>
      </c>
      <c r="D101" s="702">
        <v>0.05</v>
      </c>
      <c r="E101" s="624"/>
      <c r="F101" s="625"/>
      <c r="G101" s="635"/>
      <c r="H101" s="625"/>
      <c r="I101" s="633"/>
      <c r="J101" s="625"/>
      <c r="K101" s="633"/>
      <c r="L101" s="625"/>
      <c r="M101" s="678">
        <f>H100*D101</f>
        <v>0</v>
      </c>
    </row>
    <row r="102" spans="1:256" s="133" customFormat="1">
      <c r="A102" s="703"/>
      <c r="B102" s="731"/>
      <c r="C102" s="704" t="s">
        <v>8</v>
      </c>
      <c r="D102" s="635"/>
      <c r="E102" s="635"/>
      <c r="F102" s="625"/>
      <c r="G102" s="705"/>
      <c r="H102" s="705"/>
      <c r="I102" s="635"/>
      <c r="J102" s="705"/>
      <c r="K102" s="705"/>
      <c r="L102" s="705"/>
      <c r="M102" s="706">
        <f>M100+M101</f>
        <v>0</v>
      </c>
    </row>
    <row r="103" spans="1:256" s="133" customFormat="1">
      <c r="A103" s="703"/>
      <c r="B103" s="731"/>
      <c r="C103" s="687" t="s">
        <v>92</v>
      </c>
      <c r="D103" s="702">
        <v>0.12</v>
      </c>
      <c r="E103" s="707"/>
      <c r="F103" s="708"/>
      <c r="G103" s="709"/>
      <c r="H103" s="709"/>
      <c r="I103" s="635"/>
      <c r="J103" s="709"/>
      <c r="K103" s="709"/>
      <c r="L103" s="709"/>
      <c r="M103" s="710">
        <f>M102*D103</f>
        <v>0</v>
      </c>
    </row>
    <row r="104" spans="1:256" s="133" customFormat="1">
      <c r="A104" s="703"/>
      <c r="B104" s="731"/>
      <c r="C104" s="704" t="s">
        <v>8</v>
      </c>
      <c r="D104" s="613"/>
      <c r="E104" s="635"/>
      <c r="F104" s="625"/>
      <c r="G104" s="705"/>
      <c r="H104" s="705"/>
      <c r="I104" s="635"/>
      <c r="J104" s="705"/>
      <c r="K104" s="705"/>
      <c r="L104" s="705"/>
      <c r="M104" s="706">
        <f>M102+M103</f>
        <v>0</v>
      </c>
    </row>
    <row r="105" spans="1:256" s="135" customFormat="1">
      <c r="A105" s="703"/>
      <c r="B105" s="731"/>
      <c r="C105" s="687" t="s">
        <v>263</v>
      </c>
      <c r="D105" s="702">
        <v>0.08</v>
      </c>
      <c r="E105" s="635"/>
      <c r="F105" s="625"/>
      <c r="G105" s="709"/>
      <c r="H105" s="729"/>
      <c r="I105" s="635"/>
      <c r="J105" s="709"/>
      <c r="K105" s="709"/>
      <c r="L105" s="709"/>
      <c r="M105" s="710">
        <f>M104*D105</f>
        <v>0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  <c r="FO105" s="155"/>
      <c r="FP105" s="155"/>
      <c r="FQ105" s="155"/>
      <c r="FR105" s="155"/>
      <c r="FS105" s="155"/>
      <c r="FT105" s="155"/>
      <c r="FU105" s="155"/>
      <c r="FV105" s="155"/>
      <c r="FW105" s="155"/>
      <c r="FX105" s="155"/>
      <c r="FY105" s="155"/>
      <c r="FZ105" s="155"/>
      <c r="GA105" s="155"/>
      <c r="GB105" s="155"/>
      <c r="GC105" s="155"/>
      <c r="GD105" s="155"/>
      <c r="GE105" s="155"/>
      <c r="GF105" s="155"/>
      <c r="GG105" s="155"/>
      <c r="GH105" s="155"/>
      <c r="GI105" s="155"/>
      <c r="GJ105" s="155"/>
      <c r="GK105" s="155"/>
      <c r="GL105" s="155"/>
      <c r="GM105" s="155"/>
      <c r="GN105" s="155"/>
      <c r="GO105" s="155"/>
      <c r="GP105" s="155"/>
      <c r="GQ105" s="155"/>
      <c r="GR105" s="155"/>
      <c r="GS105" s="155"/>
      <c r="GT105" s="155"/>
      <c r="GU105" s="155"/>
      <c r="GV105" s="155"/>
      <c r="GW105" s="155"/>
      <c r="GX105" s="155"/>
      <c r="GY105" s="155"/>
      <c r="GZ105" s="155"/>
      <c r="HA105" s="155"/>
      <c r="HB105" s="155"/>
      <c r="HC105" s="155"/>
      <c r="HD105" s="155"/>
      <c r="HE105" s="155"/>
      <c r="HF105" s="155"/>
      <c r="HG105" s="155"/>
      <c r="HH105" s="155"/>
      <c r="HI105" s="155"/>
      <c r="HJ105" s="155"/>
      <c r="HK105" s="155"/>
      <c r="HL105" s="155"/>
      <c r="HM105" s="155"/>
      <c r="HN105" s="155"/>
      <c r="HO105" s="155"/>
      <c r="HP105" s="155"/>
      <c r="HQ105" s="155"/>
      <c r="HR105" s="155"/>
      <c r="HS105" s="155"/>
      <c r="HT105" s="155"/>
      <c r="HU105" s="155"/>
      <c r="HV105" s="155"/>
      <c r="HW105" s="155"/>
      <c r="HX105" s="155"/>
      <c r="HY105" s="155"/>
      <c r="HZ105" s="155"/>
      <c r="IA105" s="155"/>
      <c r="IB105" s="155"/>
      <c r="IC105" s="155"/>
      <c r="ID105" s="155"/>
      <c r="IE105" s="155"/>
      <c r="IF105" s="155"/>
      <c r="IG105" s="155"/>
      <c r="IH105" s="155"/>
      <c r="II105" s="155"/>
      <c r="IJ105" s="155"/>
      <c r="IK105" s="155"/>
      <c r="IL105" s="155"/>
      <c r="IM105" s="155"/>
      <c r="IN105" s="155"/>
      <c r="IO105" s="155"/>
      <c r="IP105" s="155"/>
      <c r="IQ105" s="155"/>
      <c r="IR105" s="155"/>
      <c r="IS105" s="155"/>
      <c r="IT105" s="155"/>
      <c r="IU105" s="155"/>
      <c r="IV105" s="155"/>
    </row>
    <row r="106" spans="1:256" s="159" customFormat="1">
      <c r="A106" s="703"/>
      <c r="B106" s="731"/>
      <c r="C106" s="704" t="s">
        <v>8</v>
      </c>
      <c r="D106" s="613"/>
      <c r="E106" s="635"/>
      <c r="F106" s="625"/>
      <c r="G106" s="705"/>
      <c r="H106" s="705"/>
      <c r="I106" s="635"/>
      <c r="J106" s="705"/>
      <c r="K106" s="705"/>
      <c r="L106" s="705"/>
      <c r="M106" s="706">
        <f>M104+M105</f>
        <v>0</v>
      </c>
    </row>
    <row r="107" spans="1:256" s="155" customFormat="1" ht="15.75">
      <c r="A107" s="635"/>
      <c r="B107" s="731"/>
      <c r="C107" s="687" t="s">
        <v>264</v>
      </c>
      <c r="D107" s="702"/>
      <c r="E107" s="635"/>
      <c r="F107" s="625"/>
      <c r="G107" s="709"/>
      <c r="H107" s="709"/>
      <c r="I107" s="635"/>
      <c r="J107" s="709"/>
      <c r="K107" s="709"/>
      <c r="L107" s="709"/>
      <c r="M107" s="709"/>
    </row>
    <row r="108" spans="1:256" s="155" customFormat="1" thickBot="1">
      <c r="A108" s="711"/>
      <c r="B108" s="732"/>
      <c r="C108" s="713" t="s">
        <v>8</v>
      </c>
      <c r="D108" s="712"/>
      <c r="E108" s="712"/>
      <c r="F108" s="714"/>
      <c r="G108" s="715"/>
      <c r="H108" s="715"/>
      <c r="I108" s="712"/>
      <c r="J108" s="715"/>
      <c r="K108" s="715"/>
      <c r="L108" s="715"/>
      <c r="M108" s="716">
        <f>M106+M107</f>
        <v>0</v>
      </c>
    </row>
    <row r="109" spans="1:256" s="155" customFormat="1" ht="15.75">
      <c r="E109" s="161"/>
      <c r="F109" s="161"/>
      <c r="G109" s="4"/>
      <c r="H109" s="164"/>
      <c r="I109" s="162"/>
      <c r="J109" s="164"/>
      <c r="K109" s="4"/>
      <c r="L109" s="164"/>
      <c r="M109" s="164"/>
    </row>
    <row r="110" spans="1:256" s="155" customFormat="1">
      <c r="C110" s="159"/>
      <c r="E110" s="161"/>
      <c r="F110" s="161"/>
      <c r="G110" s="4"/>
      <c r="H110" s="4"/>
      <c r="I110" s="162"/>
      <c r="J110" s="4"/>
      <c r="K110" s="4"/>
      <c r="L110" s="4"/>
      <c r="M110" s="4"/>
    </row>
    <row r="111" spans="1:256" s="155" customFormat="1">
      <c r="C111" s="159"/>
      <c r="E111" s="161"/>
      <c r="F111" s="161"/>
      <c r="G111" s="4"/>
      <c r="H111" s="4"/>
      <c r="I111" s="162"/>
      <c r="J111" s="4"/>
      <c r="K111" s="4"/>
      <c r="L111" s="4"/>
      <c r="M111" s="4"/>
    </row>
    <row r="112" spans="1:256" s="155" customFormat="1" ht="15.75">
      <c r="E112" s="161"/>
      <c r="F112" s="161"/>
      <c r="G112" s="4"/>
      <c r="H112" s="4"/>
      <c r="I112" s="162"/>
      <c r="J112" s="4"/>
      <c r="K112" s="4"/>
      <c r="L112" s="4"/>
      <c r="M112" s="4"/>
    </row>
    <row r="113" spans="1:13" s="156" customFormat="1" ht="15.75">
      <c r="A113" s="155"/>
      <c r="B113" s="155"/>
      <c r="C113" s="155"/>
      <c r="D113" s="155"/>
      <c r="E113" s="161"/>
      <c r="F113" s="161"/>
      <c r="G113" s="4"/>
      <c r="H113" s="4"/>
      <c r="I113" s="162"/>
      <c r="J113" s="155"/>
      <c r="K113" s="4"/>
      <c r="L113" s="4"/>
      <c r="M113" s="4"/>
    </row>
    <row r="114" spans="1:13" s="155" customFormat="1" ht="15.75">
      <c r="E114" s="161"/>
      <c r="F114" s="161"/>
      <c r="G114" s="4"/>
      <c r="H114" s="4"/>
      <c r="I114" s="162"/>
      <c r="K114" s="4"/>
      <c r="L114" s="4"/>
      <c r="M114" s="163"/>
    </row>
    <row r="115" spans="1:13" s="155" customFormat="1" ht="15.75">
      <c r="E115" s="161"/>
      <c r="F115" s="161"/>
      <c r="G115" s="4"/>
      <c r="H115" s="4"/>
      <c r="I115" s="4"/>
      <c r="J115" s="4"/>
      <c r="K115" s="162"/>
      <c r="M115" s="163"/>
    </row>
    <row r="116" spans="1:13" s="155" customFormat="1" ht="15.75">
      <c r="B116" s="160"/>
      <c r="E116" s="161"/>
      <c r="F116" s="161"/>
      <c r="G116" s="162"/>
      <c r="I116" s="4"/>
      <c r="J116" s="4"/>
      <c r="K116" s="4"/>
      <c r="L116" s="4"/>
      <c r="M116" s="163"/>
    </row>
    <row r="117" spans="1:13" s="155" customFormat="1" ht="15.75">
      <c r="E117" s="161"/>
      <c r="F117" s="161"/>
      <c r="G117" s="162"/>
      <c r="I117" s="162"/>
      <c r="J117" s="4"/>
      <c r="K117" s="4"/>
      <c r="L117" s="4"/>
      <c r="M117" s="162"/>
    </row>
    <row r="118" spans="1:13" s="155" customFormat="1" ht="15.75">
      <c r="E118" s="161"/>
      <c r="F118" s="161"/>
      <c r="G118" s="4"/>
      <c r="H118" s="4"/>
      <c r="I118" s="162"/>
      <c r="J118" s="4"/>
      <c r="K118" s="4"/>
      <c r="L118" s="4"/>
      <c r="M118" s="4"/>
    </row>
    <row r="119" spans="1:13" s="156" customFormat="1" ht="15.75">
      <c r="A119" s="155"/>
      <c r="B119" s="155"/>
      <c r="C119" s="155"/>
      <c r="D119" s="155"/>
      <c r="E119" s="161"/>
      <c r="F119" s="161"/>
      <c r="G119" s="4"/>
      <c r="H119" s="4"/>
      <c r="I119" s="162"/>
      <c r="J119" s="155"/>
      <c r="K119" s="4"/>
      <c r="L119" s="4"/>
      <c r="M119" s="4"/>
    </row>
    <row r="120" spans="1:13" s="155" customFormat="1" ht="15.75">
      <c r="E120" s="161"/>
      <c r="F120" s="161"/>
      <c r="G120" s="4"/>
      <c r="H120" s="4"/>
      <c r="I120" s="162"/>
      <c r="K120" s="4"/>
      <c r="L120" s="4"/>
      <c r="M120" s="163"/>
    </row>
    <row r="121" spans="1:13" s="155" customFormat="1" ht="15.75">
      <c r="E121" s="161"/>
      <c r="F121" s="161"/>
      <c r="G121" s="4"/>
      <c r="H121" s="4"/>
      <c r="I121" s="4"/>
      <c r="J121" s="4"/>
      <c r="K121" s="162"/>
      <c r="M121" s="163"/>
    </row>
    <row r="122" spans="1:13" s="155" customFormat="1" ht="15.75">
      <c r="B122" s="160"/>
      <c r="E122" s="161"/>
      <c r="F122" s="161"/>
      <c r="G122" s="162"/>
      <c r="I122" s="4"/>
      <c r="J122" s="4"/>
      <c r="K122" s="4"/>
      <c r="L122" s="4"/>
      <c r="M122" s="163"/>
    </row>
    <row r="123" spans="1:13" s="155" customFormat="1" ht="15.75">
      <c r="E123" s="161"/>
      <c r="F123" s="161"/>
      <c r="G123" s="162"/>
      <c r="I123" s="162"/>
      <c r="J123" s="4"/>
      <c r="K123" s="4"/>
      <c r="L123" s="4"/>
      <c r="M123" s="162"/>
    </row>
    <row r="124" spans="1:13" s="155" customFormat="1" ht="15.75">
      <c r="E124" s="161"/>
      <c r="F124" s="161"/>
      <c r="G124" s="4"/>
      <c r="H124" s="4"/>
      <c r="I124" s="162"/>
      <c r="J124" s="4"/>
      <c r="K124" s="4"/>
      <c r="L124" s="4"/>
      <c r="M124" s="4"/>
    </row>
    <row r="125" spans="1:13" s="155" customFormat="1" ht="15.75">
      <c r="D125" s="160"/>
      <c r="E125" s="161"/>
      <c r="F125" s="161"/>
      <c r="G125" s="4"/>
      <c r="H125" s="4"/>
      <c r="I125" s="162"/>
      <c r="K125" s="4"/>
      <c r="L125" s="4"/>
      <c r="M125" s="4"/>
    </row>
    <row r="126" spans="1:13" s="155" customFormat="1" ht="15.75">
      <c r="E126" s="161"/>
      <c r="F126" s="161"/>
      <c r="G126" s="4"/>
      <c r="H126" s="4"/>
      <c r="I126" s="162"/>
      <c r="K126" s="4"/>
      <c r="L126" s="4"/>
      <c r="M126" s="163"/>
    </row>
    <row r="127" spans="1:13" s="155" customFormat="1" ht="15.75">
      <c r="E127" s="161"/>
      <c r="F127" s="161"/>
      <c r="G127" s="162"/>
      <c r="I127" s="162"/>
      <c r="J127" s="163"/>
      <c r="K127" s="4"/>
      <c r="L127" s="4"/>
      <c r="M127" s="163"/>
    </row>
    <row r="128" spans="1:13" s="155" customFormat="1" ht="15.75">
      <c r="B128" s="160"/>
      <c r="E128" s="161"/>
      <c r="F128" s="161"/>
      <c r="G128" s="162"/>
      <c r="I128" s="162"/>
      <c r="J128" s="163"/>
      <c r="K128" s="4"/>
      <c r="L128" s="4"/>
      <c r="M128" s="165"/>
    </row>
    <row r="129" spans="1:13" s="155" customFormat="1" ht="15.75">
      <c r="E129" s="161"/>
      <c r="F129" s="161"/>
      <c r="G129" s="4"/>
      <c r="H129" s="4"/>
      <c r="I129" s="162"/>
      <c r="J129" s="4"/>
      <c r="K129" s="4"/>
      <c r="L129" s="4"/>
      <c r="M129" s="4"/>
    </row>
    <row r="130" spans="1:13" s="155" customFormat="1" ht="15.75">
      <c r="B130" s="160"/>
      <c r="C130" s="166"/>
      <c r="E130" s="161"/>
      <c r="F130" s="161"/>
      <c r="G130" s="4"/>
      <c r="I130" s="162"/>
      <c r="K130" s="4"/>
      <c r="M130" s="163"/>
    </row>
    <row r="131" spans="1:13" s="155" customFormat="1" ht="15.75">
      <c r="E131" s="161"/>
      <c r="F131" s="161"/>
      <c r="G131" s="4"/>
      <c r="H131" s="4"/>
      <c r="I131" s="162"/>
      <c r="J131" s="4"/>
      <c r="K131" s="4"/>
      <c r="L131" s="4"/>
      <c r="M131" s="4"/>
    </row>
    <row r="132" spans="1:13" s="135" customForma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</row>
    <row r="133" spans="1:13" s="155" customFormat="1" ht="15.75">
      <c r="B133" s="160"/>
      <c r="C133" s="166"/>
      <c r="E133" s="161"/>
      <c r="F133" s="161"/>
      <c r="G133" s="4"/>
      <c r="I133" s="162"/>
      <c r="K133" s="4"/>
      <c r="M133" s="163"/>
    </row>
    <row r="134" spans="1:13" s="155" customFormat="1" ht="15.75">
      <c r="E134" s="161"/>
      <c r="F134" s="161"/>
      <c r="G134" s="4"/>
      <c r="H134" s="4"/>
      <c r="I134" s="162"/>
      <c r="J134" s="4"/>
      <c r="K134" s="4"/>
      <c r="L134" s="4"/>
      <c r="M134" s="4"/>
    </row>
    <row r="135" spans="1:13" s="155" customFormat="1" ht="15.75">
      <c r="B135" s="160"/>
      <c r="C135" s="166"/>
      <c r="E135" s="161"/>
      <c r="F135" s="161"/>
      <c r="G135" s="4"/>
      <c r="I135" s="162"/>
      <c r="K135" s="4"/>
      <c r="M135" s="163"/>
    </row>
    <row r="136" spans="1:13" s="155" customFormat="1" ht="15.75">
      <c r="E136" s="161"/>
      <c r="F136" s="161"/>
      <c r="G136" s="4"/>
      <c r="H136" s="4"/>
      <c r="I136" s="162"/>
      <c r="J136" s="4"/>
      <c r="K136" s="4"/>
      <c r="L136" s="4"/>
      <c r="M136" s="4"/>
    </row>
    <row r="137" spans="1:13" s="155" customFormat="1" ht="15.75">
      <c r="D137" s="160"/>
      <c r="E137" s="161"/>
      <c r="F137" s="161"/>
      <c r="G137" s="4"/>
      <c r="H137" s="4"/>
      <c r="I137" s="162"/>
      <c r="K137" s="4"/>
      <c r="L137" s="4"/>
      <c r="M137" s="4"/>
    </row>
    <row r="138" spans="1:13" s="155" customFormat="1" ht="15.75">
      <c r="E138" s="161"/>
      <c r="F138" s="161"/>
      <c r="G138" s="4"/>
      <c r="H138" s="4"/>
      <c r="I138" s="162"/>
      <c r="K138" s="4"/>
      <c r="L138" s="4"/>
      <c r="M138" s="163"/>
    </row>
    <row r="139" spans="1:13" s="155" customFormat="1" ht="15.75">
      <c r="E139" s="161"/>
      <c r="F139" s="161"/>
      <c r="G139" s="162"/>
      <c r="I139" s="162"/>
      <c r="J139" s="163"/>
      <c r="K139" s="4"/>
      <c r="L139" s="4"/>
      <c r="M139" s="163"/>
    </row>
    <row r="140" spans="1:13" s="155" customFormat="1" ht="15.75">
      <c r="B140" s="160"/>
      <c r="E140" s="161"/>
      <c r="F140" s="161"/>
      <c r="G140" s="162"/>
      <c r="I140" s="162"/>
      <c r="J140" s="163"/>
      <c r="K140" s="4"/>
      <c r="L140" s="4"/>
      <c r="M140" s="163"/>
    </row>
    <row r="141" spans="1:13" s="155" customFormat="1" ht="15.75">
      <c r="E141" s="161"/>
      <c r="F141" s="161"/>
      <c r="G141" s="4"/>
      <c r="H141" s="4"/>
      <c r="I141" s="162"/>
      <c r="J141" s="4"/>
      <c r="K141" s="4"/>
      <c r="L141" s="4"/>
      <c r="M141" s="4"/>
    </row>
    <row r="142" spans="1:13" s="135" customFormat="1">
      <c r="A142" s="155"/>
      <c r="B142" s="155"/>
      <c r="C142" s="155"/>
      <c r="D142" s="155"/>
      <c r="E142" s="161"/>
      <c r="F142" s="161"/>
      <c r="G142" s="4"/>
      <c r="H142" s="4"/>
      <c r="I142" s="162"/>
      <c r="J142" s="155"/>
      <c r="K142" s="4"/>
      <c r="L142" s="4"/>
      <c r="M142" s="4"/>
    </row>
    <row r="143" spans="1:13" s="135" customFormat="1">
      <c r="A143" s="155"/>
      <c r="B143" s="155"/>
      <c r="C143" s="155"/>
      <c r="D143" s="155"/>
      <c r="E143" s="161"/>
      <c r="F143" s="161"/>
      <c r="G143" s="4"/>
      <c r="H143" s="4"/>
      <c r="I143" s="162"/>
      <c r="J143" s="155"/>
      <c r="K143" s="4"/>
      <c r="L143" s="4"/>
      <c r="M143" s="163"/>
    </row>
    <row r="144" spans="1:13" s="155" customFormat="1" ht="15.75">
      <c r="E144" s="161"/>
      <c r="F144" s="161"/>
      <c r="G144" s="4"/>
      <c r="H144" s="4"/>
      <c r="I144" s="4"/>
      <c r="J144" s="4"/>
      <c r="K144" s="162"/>
      <c r="M144" s="163"/>
    </row>
    <row r="145" spans="1:13" s="155" customFormat="1" ht="15.75">
      <c r="E145" s="161"/>
      <c r="F145" s="161"/>
      <c r="G145" s="162"/>
      <c r="I145" s="162"/>
      <c r="J145" s="163"/>
      <c r="K145" s="4"/>
      <c r="L145" s="4"/>
      <c r="M145" s="163"/>
    </row>
    <row r="146" spans="1:13" s="155" customFormat="1" ht="15.75">
      <c r="B146" s="160"/>
      <c r="E146" s="161"/>
      <c r="F146" s="161"/>
      <c r="G146" s="162"/>
      <c r="I146" s="162"/>
      <c r="J146" s="163"/>
      <c r="K146" s="4"/>
      <c r="L146" s="4"/>
      <c r="M146" s="163"/>
    </row>
    <row r="147" spans="1:13" s="155" customFormat="1" ht="15.75">
      <c r="E147" s="161"/>
      <c r="F147" s="161"/>
      <c r="G147" s="162"/>
      <c r="I147" s="162"/>
      <c r="J147" s="163"/>
      <c r="K147" s="4"/>
      <c r="L147" s="4"/>
      <c r="M147" s="163"/>
    </row>
    <row r="148" spans="1:13" s="155" customFormat="1" ht="15.75">
      <c r="E148" s="161"/>
      <c r="F148" s="161"/>
      <c r="G148" s="4"/>
      <c r="H148" s="4"/>
      <c r="I148" s="162"/>
      <c r="J148" s="4"/>
      <c r="K148" s="4"/>
      <c r="L148" s="4"/>
      <c r="M148" s="4"/>
    </row>
    <row r="149" spans="1:13" s="135" customFormat="1">
      <c r="A149" s="155"/>
      <c r="B149" s="155"/>
      <c r="C149" s="166"/>
      <c r="D149" s="155"/>
      <c r="E149" s="161"/>
      <c r="F149" s="161"/>
      <c r="G149" s="4"/>
      <c r="H149" s="4"/>
      <c r="I149" s="162"/>
      <c r="J149" s="155"/>
      <c r="K149" s="4"/>
      <c r="L149" s="4"/>
      <c r="M149" s="4"/>
    </row>
    <row r="150" spans="1:13" s="135" customFormat="1">
      <c r="A150" s="155"/>
      <c r="B150" s="155"/>
      <c r="C150" s="155"/>
      <c r="D150" s="155"/>
      <c r="E150" s="161"/>
      <c r="F150" s="161"/>
      <c r="G150" s="4"/>
      <c r="H150" s="4"/>
      <c r="I150" s="162"/>
      <c r="J150" s="155"/>
      <c r="K150" s="4"/>
      <c r="L150" s="4"/>
      <c r="M150" s="163"/>
    </row>
    <row r="151" spans="1:13" s="155" customFormat="1" ht="15.75">
      <c r="E151" s="161"/>
      <c r="F151" s="161"/>
      <c r="G151" s="4"/>
      <c r="H151" s="4"/>
      <c r="I151" s="4"/>
      <c r="J151" s="4"/>
      <c r="K151" s="162"/>
      <c r="M151" s="163"/>
    </row>
    <row r="152" spans="1:13" s="155" customFormat="1" ht="15.75">
      <c r="E152" s="161"/>
      <c r="F152" s="161"/>
      <c r="G152" s="162"/>
      <c r="I152" s="162"/>
      <c r="J152" s="163"/>
      <c r="K152" s="4"/>
      <c r="L152" s="4"/>
      <c r="M152" s="163"/>
    </row>
    <row r="153" spans="1:13" s="155" customFormat="1" ht="15.75">
      <c r="B153" s="160"/>
      <c r="E153" s="161"/>
      <c r="F153" s="161"/>
      <c r="G153" s="162"/>
      <c r="I153" s="162"/>
      <c r="J153" s="163"/>
      <c r="K153" s="4"/>
      <c r="L153" s="4"/>
      <c r="M153" s="163"/>
    </row>
    <row r="154" spans="1:13" s="155" customFormat="1" ht="15.75">
      <c r="E154" s="161"/>
      <c r="F154" s="161"/>
      <c r="G154" s="162"/>
      <c r="I154" s="162"/>
      <c r="J154" s="163"/>
      <c r="K154" s="4"/>
      <c r="L154" s="4"/>
      <c r="M154" s="163"/>
    </row>
    <row r="155" spans="1:13" s="155" customFormat="1" ht="15.75">
      <c r="E155" s="161"/>
      <c r="F155" s="161"/>
      <c r="G155" s="4"/>
      <c r="H155" s="4"/>
      <c r="I155" s="162"/>
      <c r="J155" s="4"/>
      <c r="K155" s="4"/>
      <c r="L155" s="4"/>
      <c r="M155" s="4"/>
    </row>
    <row r="156" spans="1:13" s="135" customFormat="1">
      <c r="A156" s="155"/>
      <c r="B156" s="155"/>
      <c r="C156" s="166"/>
      <c r="D156" s="155"/>
      <c r="E156" s="161"/>
      <c r="F156" s="161"/>
      <c r="G156" s="4"/>
      <c r="H156" s="4"/>
      <c r="I156" s="162"/>
      <c r="J156" s="155"/>
      <c r="K156" s="4"/>
      <c r="L156" s="4"/>
      <c r="M156" s="4"/>
    </row>
    <row r="157" spans="1:13" s="135" customFormat="1">
      <c r="A157" s="155"/>
      <c r="B157" s="155"/>
      <c r="C157" s="155"/>
      <c r="D157" s="155"/>
      <c r="E157" s="161"/>
      <c r="F157" s="161"/>
      <c r="G157" s="4"/>
      <c r="H157" s="4"/>
      <c r="I157" s="162"/>
      <c r="J157" s="155"/>
      <c r="K157" s="4"/>
      <c r="L157" s="4"/>
      <c r="M157" s="163"/>
    </row>
    <row r="158" spans="1:13" s="155" customFormat="1" ht="15.75">
      <c r="E158" s="161"/>
      <c r="F158" s="161"/>
      <c r="G158" s="4"/>
      <c r="H158" s="4"/>
      <c r="I158" s="4"/>
      <c r="J158" s="4"/>
      <c r="K158" s="162"/>
      <c r="M158" s="163"/>
    </row>
    <row r="159" spans="1:13" s="155" customFormat="1" ht="15.75">
      <c r="E159" s="161"/>
      <c r="F159" s="161"/>
      <c r="G159" s="162"/>
      <c r="I159" s="162"/>
      <c r="J159" s="163"/>
      <c r="K159" s="4"/>
      <c r="L159" s="4"/>
      <c r="M159" s="163"/>
    </row>
    <row r="160" spans="1:13" s="155" customFormat="1" ht="15.75">
      <c r="B160" s="160"/>
      <c r="E160" s="161"/>
      <c r="F160" s="161"/>
      <c r="G160" s="162"/>
      <c r="I160" s="162"/>
      <c r="J160" s="163"/>
      <c r="K160" s="4"/>
      <c r="L160" s="4"/>
      <c r="M160" s="163"/>
    </row>
    <row r="161" spans="1:13" s="155" customFormat="1" ht="15.75">
      <c r="E161" s="161"/>
      <c r="F161" s="161"/>
      <c r="G161" s="162"/>
      <c r="I161" s="162"/>
      <c r="J161" s="163"/>
      <c r="K161" s="4"/>
      <c r="L161" s="4"/>
      <c r="M161" s="163"/>
    </row>
    <row r="162" spans="1:13" s="155" customFormat="1" ht="15.75">
      <c r="E162" s="161"/>
      <c r="F162" s="161"/>
      <c r="G162" s="4"/>
      <c r="H162" s="4"/>
      <c r="I162" s="162"/>
      <c r="J162" s="4"/>
      <c r="K162" s="4"/>
      <c r="L162" s="4"/>
      <c r="M162" s="4"/>
    </row>
    <row r="163" spans="1:13" s="135" customFormat="1">
      <c r="A163" s="155"/>
      <c r="B163" s="155"/>
      <c r="C163" s="166"/>
      <c r="D163" s="155"/>
      <c r="E163" s="161"/>
      <c r="F163" s="161"/>
      <c r="G163" s="4"/>
      <c r="H163" s="4"/>
      <c r="I163" s="162"/>
      <c r="J163" s="155"/>
      <c r="K163" s="4"/>
      <c r="L163" s="4"/>
      <c r="M163" s="4"/>
    </row>
    <row r="164" spans="1:13" s="135" customFormat="1">
      <c r="A164" s="155"/>
      <c r="B164" s="155"/>
      <c r="C164" s="155"/>
      <c r="D164" s="155"/>
      <c r="E164" s="161"/>
      <c r="F164" s="161"/>
      <c r="G164" s="4"/>
      <c r="H164" s="4"/>
      <c r="I164" s="162"/>
      <c r="J164" s="155"/>
      <c r="K164" s="4"/>
      <c r="L164" s="4"/>
      <c r="M164" s="163"/>
    </row>
    <row r="165" spans="1:13" s="135" customFormat="1">
      <c r="A165" s="155"/>
      <c r="B165" s="155"/>
      <c r="C165" s="155"/>
      <c r="D165" s="155"/>
      <c r="E165" s="168"/>
      <c r="F165" s="161"/>
      <c r="G165" s="4"/>
      <c r="H165" s="4"/>
      <c r="I165" s="4"/>
      <c r="J165" s="4"/>
      <c r="K165" s="162"/>
      <c r="L165" s="155"/>
      <c r="M165" s="163"/>
    </row>
    <row r="166" spans="1:13" s="135" customFormat="1">
      <c r="A166" s="155"/>
      <c r="B166" s="155"/>
      <c r="C166" s="155"/>
      <c r="D166" s="155"/>
      <c r="E166" s="161"/>
      <c r="F166" s="161"/>
      <c r="G166" s="169"/>
      <c r="H166" s="155"/>
      <c r="I166" s="162"/>
      <c r="J166" s="163"/>
      <c r="K166" s="4"/>
      <c r="L166" s="4"/>
      <c r="M166" s="163"/>
    </row>
    <row r="167" spans="1:13" s="135" customForma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</row>
    <row r="168" spans="1:13" s="135" customFormat="1">
      <c r="A168" s="155"/>
      <c r="B168" s="155"/>
      <c r="C168" s="155"/>
      <c r="D168" s="155"/>
      <c r="E168" s="161"/>
      <c r="F168" s="161"/>
      <c r="G168" s="169"/>
      <c r="H168" s="155"/>
      <c r="I168" s="162"/>
      <c r="J168" s="163"/>
      <c r="K168" s="4"/>
      <c r="L168" s="4"/>
      <c r="M168" s="163"/>
    </row>
    <row r="169" spans="1:13" s="135" customFormat="1">
      <c r="A169" s="155"/>
      <c r="B169" s="155"/>
      <c r="C169" s="155"/>
      <c r="D169" s="155"/>
      <c r="E169" s="168"/>
      <c r="F169" s="161"/>
      <c r="G169" s="169"/>
      <c r="H169" s="155"/>
      <c r="I169" s="162"/>
      <c r="J169" s="163"/>
      <c r="K169" s="4"/>
      <c r="L169" s="4"/>
      <c r="M169" s="163"/>
    </row>
    <row r="170" spans="1:13" s="155" customFormat="1" ht="15.75">
      <c r="E170" s="161"/>
      <c r="F170" s="161"/>
      <c r="G170" s="4"/>
      <c r="H170" s="4"/>
      <c r="I170" s="162"/>
      <c r="J170" s="4"/>
      <c r="K170" s="4"/>
      <c r="L170" s="4"/>
      <c r="M170" s="4"/>
    </row>
    <row r="171" spans="1:13" s="135" customFormat="1">
      <c r="A171" s="155"/>
      <c r="B171" s="155"/>
      <c r="C171" s="166"/>
      <c r="D171" s="155"/>
      <c r="E171" s="161"/>
      <c r="F171" s="161"/>
      <c r="G171" s="4"/>
      <c r="H171" s="4"/>
      <c r="I171" s="162"/>
      <c r="J171" s="155"/>
      <c r="K171" s="4"/>
      <c r="L171" s="4"/>
      <c r="M171" s="4"/>
    </row>
    <row r="172" spans="1:13" s="135" customFormat="1">
      <c r="A172" s="155"/>
      <c r="B172" s="155"/>
      <c r="C172" s="155"/>
      <c r="D172" s="155"/>
      <c r="E172" s="161"/>
      <c r="F172" s="161"/>
      <c r="G172" s="4"/>
      <c r="H172" s="4"/>
      <c r="I172" s="162"/>
      <c r="J172" s="155"/>
      <c r="K172" s="4"/>
      <c r="L172" s="4"/>
      <c r="M172" s="163"/>
    </row>
    <row r="173" spans="1:13" s="135" customFormat="1">
      <c r="A173" s="155"/>
      <c r="B173" s="155"/>
      <c r="C173" s="155"/>
      <c r="D173" s="155"/>
      <c r="E173" s="168"/>
      <c r="F173" s="161"/>
      <c r="G173" s="4"/>
      <c r="H173" s="4"/>
      <c r="I173" s="4"/>
      <c r="J173" s="4"/>
      <c r="K173" s="162"/>
      <c r="L173" s="155"/>
      <c r="M173" s="163"/>
    </row>
    <row r="174" spans="1:13" s="135" customFormat="1">
      <c r="A174" s="155"/>
      <c r="B174" s="155"/>
      <c r="C174" s="155"/>
      <c r="D174" s="155"/>
      <c r="E174" s="161"/>
      <c r="F174" s="161"/>
      <c r="G174" s="169"/>
      <c r="H174" s="155"/>
      <c r="I174" s="162"/>
      <c r="J174" s="163"/>
      <c r="K174" s="4"/>
      <c r="L174" s="4"/>
      <c r="M174" s="163"/>
    </row>
    <row r="175" spans="1:13" s="135" customFormat="1">
      <c r="A175" s="155"/>
      <c r="B175" s="155"/>
      <c r="C175" s="155"/>
      <c r="D175" s="155"/>
      <c r="E175" s="161"/>
      <c r="F175" s="161"/>
      <c r="G175" s="169"/>
      <c r="H175" s="155"/>
      <c r="I175" s="162"/>
      <c r="J175" s="163"/>
      <c r="K175" s="4"/>
      <c r="L175" s="4"/>
      <c r="M175" s="163"/>
    </row>
    <row r="176" spans="1:13" s="135" customFormat="1">
      <c r="A176" s="155"/>
      <c r="B176" s="155"/>
      <c r="C176" s="155"/>
      <c r="D176" s="155"/>
      <c r="E176" s="168"/>
      <c r="F176" s="161"/>
      <c r="G176" s="169"/>
      <c r="H176" s="155"/>
      <c r="I176" s="162"/>
      <c r="J176" s="163"/>
      <c r="K176" s="4"/>
      <c r="L176" s="4"/>
      <c r="M176" s="163"/>
    </row>
    <row r="177" spans="2:13" s="155" customFormat="1" ht="15.75">
      <c r="E177" s="161"/>
      <c r="F177" s="161"/>
      <c r="G177" s="4"/>
      <c r="H177" s="4"/>
      <c r="I177" s="162"/>
      <c r="J177" s="4"/>
      <c r="K177" s="4"/>
      <c r="L177" s="4"/>
      <c r="M177" s="4"/>
    </row>
    <row r="178" spans="2:13" s="155" customFormat="1" ht="15.75">
      <c r="B178" s="160"/>
      <c r="E178" s="161"/>
      <c r="F178" s="161"/>
      <c r="G178" s="4"/>
      <c r="I178" s="162"/>
      <c r="K178" s="4"/>
      <c r="M178" s="163"/>
    </row>
    <row r="179" spans="2:13" s="155" customFormat="1" ht="15.75">
      <c r="E179" s="161"/>
      <c r="F179" s="161"/>
      <c r="G179" s="4"/>
      <c r="H179" s="4"/>
      <c r="I179" s="162"/>
      <c r="J179" s="4"/>
      <c r="K179" s="4"/>
      <c r="L179" s="4"/>
      <c r="M179" s="4"/>
    </row>
    <row r="180" spans="2:13" s="155" customFormat="1" ht="15.75">
      <c r="B180" s="160"/>
      <c r="E180" s="161"/>
      <c r="F180" s="161"/>
      <c r="G180" s="4"/>
      <c r="I180" s="162"/>
      <c r="K180" s="4"/>
      <c r="M180" s="163"/>
    </row>
    <row r="181" spans="2:13" s="155" customFormat="1" ht="15.75">
      <c r="E181" s="161"/>
      <c r="F181" s="161"/>
      <c r="G181" s="4"/>
      <c r="H181" s="4"/>
      <c r="I181" s="162"/>
      <c r="J181" s="4"/>
      <c r="K181" s="4"/>
      <c r="L181" s="4"/>
      <c r="M181" s="4"/>
    </row>
    <row r="182" spans="2:13" s="155" customFormat="1" ht="15.75">
      <c r="B182" s="160"/>
      <c r="E182" s="161"/>
      <c r="F182" s="161"/>
      <c r="G182" s="4"/>
      <c r="I182" s="162"/>
      <c r="K182" s="4"/>
      <c r="M182" s="163"/>
    </row>
    <row r="183" spans="2:13" s="155" customFormat="1" ht="15.75">
      <c r="E183" s="161"/>
      <c r="F183" s="161"/>
      <c r="G183" s="4"/>
      <c r="H183" s="4"/>
      <c r="I183" s="162"/>
      <c r="J183" s="4"/>
      <c r="K183" s="4"/>
      <c r="L183" s="4"/>
      <c r="M183" s="4"/>
    </row>
    <row r="184" spans="2:13" s="155" customFormat="1" ht="15.75">
      <c r="B184" s="160"/>
      <c r="E184" s="161"/>
      <c r="F184" s="161"/>
      <c r="G184" s="4"/>
      <c r="I184" s="162"/>
      <c r="K184" s="4"/>
      <c r="M184" s="163"/>
    </row>
    <row r="185" spans="2:13" s="155" customFormat="1" ht="15.75">
      <c r="E185" s="161"/>
      <c r="F185" s="161"/>
      <c r="G185" s="4"/>
      <c r="H185" s="4"/>
      <c r="I185" s="162"/>
      <c r="J185" s="4"/>
      <c r="K185" s="4"/>
      <c r="L185" s="4"/>
      <c r="M185" s="4"/>
    </row>
    <row r="186" spans="2:13" s="155" customFormat="1" ht="15.75">
      <c r="B186" s="160"/>
      <c r="E186" s="161"/>
      <c r="F186" s="161"/>
      <c r="G186" s="4"/>
      <c r="I186" s="162"/>
      <c r="K186" s="4"/>
      <c r="M186" s="163"/>
    </row>
    <row r="187" spans="2:13" s="155" customFormat="1" ht="15.75">
      <c r="E187" s="161"/>
      <c r="F187" s="161"/>
      <c r="G187" s="4"/>
      <c r="H187" s="4"/>
      <c r="I187" s="162"/>
      <c r="J187" s="4"/>
      <c r="K187" s="4"/>
      <c r="L187" s="4"/>
      <c r="M187" s="4"/>
    </row>
    <row r="188" spans="2:13" s="155" customFormat="1" ht="15.75">
      <c r="B188" s="160"/>
      <c r="E188" s="161"/>
      <c r="F188" s="161"/>
      <c r="G188" s="4"/>
      <c r="I188" s="162"/>
      <c r="K188" s="4"/>
      <c r="M188" s="163"/>
    </row>
    <row r="189" spans="2:13" s="155" customFormat="1" ht="15.75">
      <c r="E189" s="161"/>
      <c r="F189" s="161"/>
      <c r="G189" s="4"/>
      <c r="H189" s="4"/>
      <c r="I189" s="162"/>
      <c r="J189" s="4"/>
      <c r="K189" s="4"/>
      <c r="L189" s="4"/>
      <c r="M189" s="4"/>
    </row>
    <row r="190" spans="2:13" s="155" customFormat="1" ht="15.75">
      <c r="B190" s="170"/>
      <c r="C190" s="166"/>
      <c r="E190" s="161"/>
      <c r="F190" s="161"/>
      <c r="G190" s="4"/>
      <c r="I190" s="162"/>
      <c r="K190" s="4"/>
      <c r="M190" s="163"/>
    </row>
    <row r="191" spans="2:13" s="155" customFormat="1" ht="15.75">
      <c r="E191" s="161"/>
      <c r="F191" s="161"/>
      <c r="G191" s="4"/>
      <c r="H191" s="4"/>
      <c r="I191" s="162"/>
      <c r="J191" s="4"/>
      <c r="K191" s="4"/>
      <c r="L191" s="4"/>
      <c r="M191" s="4"/>
    </row>
    <row r="192" spans="2:13" s="155" customFormat="1" ht="15.75">
      <c r="B192" s="170"/>
      <c r="C192" s="166"/>
      <c r="E192" s="161"/>
      <c r="F192" s="161"/>
      <c r="G192" s="4"/>
      <c r="I192" s="162"/>
      <c r="K192" s="4"/>
      <c r="M192" s="163"/>
    </row>
    <row r="193" spans="1:13" s="155" customFormat="1" ht="15.75">
      <c r="E193" s="161"/>
      <c r="F193" s="161"/>
      <c r="G193" s="4"/>
      <c r="H193" s="4"/>
      <c r="I193" s="162"/>
      <c r="J193" s="4"/>
      <c r="K193" s="4"/>
      <c r="L193" s="4"/>
      <c r="M193" s="4"/>
    </row>
    <row r="194" spans="1:13" s="155" customFormat="1" ht="15.75">
      <c r="B194" s="170"/>
      <c r="C194" s="166"/>
      <c r="E194" s="161"/>
      <c r="F194" s="161"/>
      <c r="G194" s="4"/>
      <c r="I194" s="162"/>
      <c r="K194" s="4"/>
      <c r="M194" s="163"/>
    </row>
    <row r="195" spans="1:13" s="155" customFormat="1" ht="15.75">
      <c r="E195" s="161"/>
      <c r="F195" s="161"/>
      <c r="G195" s="4"/>
      <c r="H195" s="4"/>
      <c r="I195" s="162"/>
      <c r="J195" s="4"/>
      <c r="K195" s="4"/>
      <c r="L195" s="4"/>
      <c r="M195" s="4"/>
    </row>
    <row r="196" spans="1:13" s="135" customFormat="1"/>
    <row r="197" spans="1:13" s="135" customFormat="1"/>
    <row r="198" spans="1:13" s="135" customFormat="1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</row>
    <row r="199" spans="1:13" s="155" customFormat="1" ht="15.75">
      <c r="B199" s="170"/>
      <c r="C199" s="166"/>
      <c r="E199" s="161"/>
      <c r="F199" s="161"/>
      <c r="G199" s="4"/>
      <c r="I199" s="162"/>
      <c r="K199" s="4"/>
      <c r="M199" s="163"/>
    </row>
    <row r="200" spans="1:13" s="155" customFormat="1" ht="15.75">
      <c r="E200" s="161"/>
      <c r="F200" s="161"/>
      <c r="G200" s="4"/>
      <c r="H200" s="4"/>
      <c r="I200" s="162"/>
      <c r="J200" s="4"/>
      <c r="K200" s="4"/>
      <c r="L200" s="4"/>
      <c r="M200" s="4"/>
    </row>
    <row r="201" spans="1:13" s="155" customFormat="1" ht="15.75">
      <c r="B201" s="170"/>
      <c r="C201" s="166"/>
      <c r="E201" s="161"/>
      <c r="F201" s="161"/>
      <c r="G201" s="4"/>
      <c r="I201" s="162"/>
      <c r="K201" s="4"/>
      <c r="M201" s="163"/>
    </row>
    <row r="202" spans="1:13" s="155" customFormat="1" ht="15.75">
      <c r="E202" s="161"/>
      <c r="F202" s="161"/>
      <c r="G202" s="4"/>
      <c r="H202" s="4"/>
      <c r="I202" s="162"/>
      <c r="J202" s="4"/>
      <c r="K202" s="4"/>
      <c r="L202" s="4"/>
      <c r="M202" s="4"/>
    </row>
    <row r="203" spans="1:13" s="155" customFormat="1" ht="15.75">
      <c r="B203" s="170"/>
      <c r="C203" s="166"/>
      <c r="E203" s="161"/>
      <c r="F203" s="161"/>
      <c r="G203" s="4"/>
      <c r="I203" s="162"/>
      <c r="K203" s="4"/>
      <c r="M203" s="163"/>
    </row>
    <row r="204" spans="1:13" s="155" customFormat="1" ht="15.75">
      <c r="E204" s="161"/>
      <c r="F204" s="161"/>
      <c r="G204" s="4"/>
      <c r="H204" s="4"/>
      <c r="I204" s="162"/>
      <c r="J204" s="4"/>
      <c r="K204" s="4"/>
      <c r="L204" s="4"/>
      <c r="M204" s="4"/>
    </row>
    <row r="205" spans="1:13" s="155" customFormat="1" ht="15.75">
      <c r="B205" s="170"/>
      <c r="C205" s="166"/>
      <c r="E205" s="161"/>
      <c r="F205" s="161"/>
      <c r="G205" s="4"/>
      <c r="I205" s="162"/>
      <c r="K205" s="4"/>
      <c r="M205" s="163"/>
    </row>
    <row r="206" spans="1:13" s="155" customFormat="1" ht="15.75">
      <c r="E206" s="161"/>
      <c r="F206" s="161"/>
      <c r="G206" s="4"/>
      <c r="H206" s="4"/>
      <c r="I206" s="162"/>
      <c r="J206" s="4"/>
      <c r="K206" s="4"/>
      <c r="L206" s="4"/>
      <c r="M206" s="4"/>
    </row>
    <row r="207" spans="1:13" s="155" customFormat="1" ht="15.75">
      <c r="B207" s="170"/>
      <c r="C207" s="166"/>
      <c r="E207" s="161"/>
      <c r="F207" s="161"/>
      <c r="G207" s="4"/>
      <c r="I207" s="162"/>
      <c r="K207" s="4"/>
      <c r="M207" s="163"/>
    </row>
    <row r="208" spans="1:13" s="155" customFormat="1" ht="15.75">
      <c r="E208" s="161"/>
      <c r="F208" s="161"/>
      <c r="G208" s="4"/>
      <c r="H208" s="4"/>
      <c r="I208" s="162"/>
      <c r="J208" s="4"/>
      <c r="K208" s="4"/>
      <c r="L208" s="4"/>
      <c r="M208" s="4"/>
    </row>
    <row r="209" spans="1:13" s="155" customFormat="1" ht="15.75">
      <c r="B209" s="170"/>
      <c r="C209" s="166"/>
      <c r="E209" s="161"/>
      <c r="F209" s="161"/>
      <c r="G209" s="4"/>
      <c r="I209" s="162"/>
      <c r="K209" s="4"/>
      <c r="M209" s="163"/>
    </row>
    <row r="210" spans="1:13" s="155" customFormat="1" ht="15.75">
      <c r="E210" s="161"/>
      <c r="F210" s="161"/>
      <c r="G210" s="4"/>
      <c r="H210" s="4"/>
      <c r="I210" s="162"/>
      <c r="J210" s="4"/>
      <c r="K210" s="4"/>
      <c r="L210" s="4"/>
      <c r="M210" s="4"/>
    </row>
    <row r="211" spans="1:13" s="155" customFormat="1" ht="15.75">
      <c r="B211" s="170"/>
      <c r="C211" s="166"/>
      <c r="E211" s="161"/>
      <c r="F211" s="161"/>
      <c r="G211" s="4"/>
      <c r="I211" s="162"/>
      <c r="K211" s="4"/>
      <c r="M211" s="163"/>
    </row>
    <row r="212" spans="1:13" s="155" customFormat="1" ht="15.75">
      <c r="E212" s="161"/>
      <c r="F212" s="161"/>
      <c r="G212" s="4"/>
      <c r="H212" s="4"/>
      <c r="I212" s="162"/>
      <c r="J212" s="4"/>
      <c r="K212" s="4"/>
      <c r="L212" s="4"/>
      <c r="M212" s="4"/>
    </row>
    <row r="213" spans="1:13" s="155" customFormat="1" ht="15.75">
      <c r="B213" s="170"/>
      <c r="C213" s="166"/>
      <c r="E213" s="161"/>
      <c r="F213" s="161"/>
      <c r="G213" s="4"/>
      <c r="I213" s="162"/>
      <c r="K213" s="4"/>
      <c r="M213" s="163"/>
    </row>
    <row r="214" spans="1:13" s="155" customFormat="1" ht="15.75">
      <c r="E214" s="161"/>
      <c r="F214" s="161"/>
      <c r="G214" s="4"/>
      <c r="H214" s="4"/>
      <c r="I214" s="162"/>
      <c r="J214" s="4"/>
      <c r="K214" s="4"/>
      <c r="L214" s="4"/>
      <c r="M214" s="4"/>
    </row>
    <row r="215" spans="1:13" s="155" customFormat="1" ht="15.75">
      <c r="B215" s="170"/>
      <c r="C215" s="166"/>
      <c r="E215" s="161"/>
      <c r="F215" s="161"/>
      <c r="G215" s="4"/>
      <c r="I215" s="162"/>
      <c r="K215" s="4"/>
      <c r="M215" s="163"/>
    </row>
    <row r="216" spans="1:13" s="155" customFormat="1" ht="15.75">
      <c r="E216" s="161"/>
      <c r="F216" s="161"/>
      <c r="G216" s="4"/>
      <c r="H216" s="4"/>
      <c r="I216" s="162"/>
      <c r="J216" s="4"/>
      <c r="K216" s="4"/>
      <c r="L216" s="4"/>
      <c r="M216" s="4"/>
    </row>
    <row r="217" spans="1:13" s="155" customFormat="1" ht="15.75">
      <c r="B217" s="170"/>
      <c r="C217" s="166"/>
      <c r="E217" s="161"/>
      <c r="F217" s="161"/>
      <c r="G217" s="147"/>
      <c r="I217" s="162"/>
      <c r="K217" s="4"/>
      <c r="M217" s="163"/>
    </row>
    <row r="218" spans="1:13" s="155" customFormat="1" ht="15.75">
      <c r="E218" s="161"/>
      <c r="F218" s="161"/>
      <c r="G218" s="4"/>
      <c r="H218" s="4"/>
      <c r="I218" s="162"/>
      <c r="J218" s="4"/>
      <c r="K218" s="4"/>
      <c r="L218" s="4"/>
      <c r="M218" s="4"/>
    </row>
    <row r="219" spans="1:13" s="155" customFormat="1" ht="15.75">
      <c r="B219" s="170"/>
      <c r="C219" s="166"/>
      <c r="E219" s="161"/>
      <c r="F219" s="161"/>
      <c r="G219" s="147"/>
      <c r="I219" s="162"/>
      <c r="K219" s="4"/>
      <c r="M219" s="163"/>
    </row>
    <row r="220" spans="1:13" s="155" customFormat="1" ht="15.75">
      <c r="E220" s="161"/>
      <c r="F220" s="161"/>
      <c r="G220" s="4"/>
      <c r="H220" s="4"/>
      <c r="I220" s="162"/>
      <c r="J220" s="4"/>
      <c r="K220" s="4"/>
      <c r="L220" s="4"/>
      <c r="M220" s="4"/>
    </row>
    <row r="221" spans="1:13" s="155" customFormat="1" ht="15.75">
      <c r="B221" s="170"/>
      <c r="C221" s="166"/>
      <c r="E221" s="161"/>
      <c r="F221" s="161"/>
      <c r="G221" s="4"/>
      <c r="I221" s="162"/>
      <c r="K221" s="4"/>
      <c r="M221" s="163"/>
    </row>
    <row r="222" spans="1:13" s="135" customFormat="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</row>
    <row r="223" spans="1:13" s="155" customFormat="1" ht="15.75">
      <c r="E223" s="161"/>
      <c r="F223" s="161"/>
      <c r="G223" s="4"/>
      <c r="H223" s="164"/>
      <c r="I223" s="162"/>
      <c r="J223" s="164"/>
      <c r="K223" s="4"/>
      <c r="L223" s="164"/>
      <c r="M223" s="164"/>
    </row>
    <row r="224" spans="1:13" s="155" customFormat="1" ht="15.75">
      <c r="E224" s="161"/>
      <c r="F224" s="161"/>
      <c r="G224" s="4"/>
      <c r="H224" s="4"/>
      <c r="I224" s="162"/>
      <c r="J224" s="4"/>
      <c r="K224" s="4"/>
      <c r="L224" s="4"/>
      <c r="M224" s="4"/>
    </row>
    <row r="225" spans="1:13" s="155" customFormat="1" ht="15.75">
      <c r="E225" s="161"/>
      <c r="F225" s="161"/>
      <c r="G225" s="4"/>
      <c r="H225" s="4"/>
      <c r="I225" s="162"/>
      <c r="J225" s="4"/>
      <c r="K225" s="4"/>
      <c r="L225" s="4"/>
      <c r="M225" s="4"/>
    </row>
    <row r="226" spans="1:13" s="155" customFormat="1" ht="15.75">
      <c r="E226" s="161"/>
      <c r="F226" s="161"/>
      <c r="G226" s="4"/>
      <c r="H226" s="4"/>
      <c r="I226" s="162"/>
      <c r="J226" s="4"/>
      <c r="K226" s="4"/>
      <c r="L226" s="4"/>
      <c r="M226" s="4"/>
    </row>
    <row r="227" spans="1:13" s="155" customFormat="1" ht="15.75">
      <c r="B227" s="160"/>
      <c r="C227" s="166"/>
      <c r="E227" s="161"/>
      <c r="F227" s="161"/>
      <c r="G227" s="4"/>
      <c r="I227" s="162"/>
      <c r="K227" s="4"/>
      <c r="M227" s="163"/>
    </row>
    <row r="228" spans="1:13" s="155" customFormat="1" ht="15.75">
      <c r="E228" s="161"/>
      <c r="F228" s="161"/>
      <c r="G228" s="4"/>
      <c r="H228" s="4"/>
      <c r="I228" s="162"/>
      <c r="J228" s="4"/>
      <c r="K228" s="4"/>
      <c r="L228" s="4"/>
      <c r="M228" s="4"/>
    </row>
    <row r="229" spans="1:13" s="135" customFormat="1">
      <c r="A229" s="155"/>
      <c r="B229" s="155"/>
      <c r="C229" s="155"/>
      <c r="D229" s="155"/>
      <c r="E229" s="155"/>
      <c r="F229" s="155"/>
      <c r="G229" s="4"/>
      <c r="H229" s="4"/>
      <c r="I229" s="162"/>
      <c r="J229" s="155"/>
      <c r="K229" s="4"/>
      <c r="L229" s="4"/>
      <c r="M229" s="4"/>
    </row>
    <row r="230" spans="1:13" s="135" customFormat="1">
      <c r="A230" s="155"/>
      <c r="B230" s="155"/>
      <c r="C230" s="155"/>
      <c r="D230" s="155"/>
      <c r="E230" s="161"/>
      <c r="F230" s="161"/>
      <c r="G230" s="4"/>
      <c r="H230" s="4"/>
      <c r="I230" s="162"/>
      <c r="J230" s="155"/>
      <c r="K230" s="4"/>
      <c r="L230" s="4"/>
      <c r="M230" s="163"/>
    </row>
    <row r="231" spans="1:13" s="135" customFormat="1">
      <c r="A231" s="155"/>
      <c r="B231" s="155"/>
      <c r="C231" s="155"/>
      <c r="D231" s="155"/>
      <c r="E231" s="161"/>
      <c r="F231" s="161"/>
      <c r="G231" s="162"/>
      <c r="H231" s="155"/>
      <c r="I231" s="162"/>
      <c r="J231" s="163"/>
      <c r="K231" s="162"/>
      <c r="L231" s="155"/>
      <c r="M231" s="163"/>
    </row>
    <row r="232" spans="1:13" s="135" customFormat="1">
      <c r="A232" s="155"/>
      <c r="B232" s="155"/>
      <c r="C232" s="155"/>
      <c r="D232" s="155"/>
      <c r="E232" s="155"/>
      <c r="F232" s="161"/>
      <c r="G232" s="169"/>
      <c r="H232" s="155"/>
      <c r="I232" s="162"/>
      <c r="J232" s="163"/>
      <c r="K232" s="4"/>
      <c r="L232" s="4"/>
      <c r="M232" s="163"/>
    </row>
    <row r="233" spans="1:13" s="135" customFormat="1">
      <c r="A233" s="155"/>
      <c r="B233" s="155"/>
      <c r="C233" s="155"/>
      <c r="D233" s="155"/>
      <c r="E233" s="161"/>
      <c r="F233" s="161"/>
      <c r="G233" s="169"/>
      <c r="H233" s="155"/>
      <c r="I233" s="162"/>
      <c r="K233" s="4"/>
      <c r="L233" s="4"/>
      <c r="M233" s="163"/>
    </row>
    <row r="234" spans="1:13" s="135" customFormat="1">
      <c r="A234" s="155"/>
      <c r="B234" s="155"/>
      <c r="C234" s="155"/>
      <c r="D234" s="160"/>
      <c r="E234" s="155"/>
      <c r="F234" s="161"/>
      <c r="G234" s="169"/>
      <c r="H234" s="155"/>
      <c r="I234" s="162"/>
      <c r="K234" s="4"/>
      <c r="L234" s="4"/>
      <c r="M234" s="163"/>
    </row>
    <row r="235" spans="1:13" s="135" customFormat="1">
      <c r="A235" s="155"/>
      <c r="B235" s="155"/>
      <c r="C235" s="155"/>
      <c r="D235" s="155"/>
      <c r="E235" s="155"/>
      <c r="F235" s="161"/>
      <c r="G235" s="162"/>
      <c r="H235" s="155"/>
      <c r="I235" s="162"/>
      <c r="K235" s="162"/>
      <c r="L235" s="155"/>
      <c r="M235" s="163"/>
    </row>
    <row r="236" spans="1:13" s="135" customFormat="1">
      <c r="A236" s="155"/>
      <c r="B236" s="155"/>
      <c r="C236" s="155"/>
      <c r="D236" s="155"/>
      <c r="E236" s="161"/>
      <c r="F236" s="161"/>
      <c r="G236" s="162"/>
      <c r="H236" s="155"/>
      <c r="I236" s="162"/>
      <c r="K236" s="4"/>
      <c r="L236" s="4"/>
      <c r="M236" s="162"/>
    </row>
    <row r="237" spans="1:13" s="155" customFormat="1" ht="15.75">
      <c r="E237" s="161"/>
      <c r="F237" s="161"/>
      <c r="G237" s="4"/>
      <c r="H237" s="4"/>
      <c r="I237" s="162"/>
      <c r="J237" s="4"/>
      <c r="K237" s="4"/>
      <c r="L237" s="4"/>
      <c r="M237" s="4"/>
    </row>
    <row r="238" spans="1:13" s="135" customFormat="1">
      <c r="A238" s="155"/>
      <c r="B238" s="155"/>
      <c r="C238" s="155"/>
      <c r="D238" s="155"/>
      <c r="E238" s="155"/>
      <c r="F238" s="165"/>
      <c r="G238" s="4"/>
      <c r="H238" s="4"/>
      <c r="I238" s="162"/>
      <c r="J238" s="155"/>
      <c r="K238" s="4"/>
      <c r="L238" s="4"/>
      <c r="M238" s="4"/>
    </row>
    <row r="239" spans="1:13" s="135" customFormat="1">
      <c r="A239" s="155"/>
      <c r="B239" s="155"/>
      <c r="C239" s="155"/>
      <c r="D239" s="155"/>
      <c r="E239" s="161"/>
      <c r="F239" s="161"/>
      <c r="G239" s="4"/>
      <c r="H239" s="4"/>
      <c r="I239" s="162"/>
      <c r="J239" s="155"/>
      <c r="K239" s="4"/>
      <c r="L239" s="4"/>
      <c r="M239" s="163"/>
    </row>
    <row r="240" spans="1:13" s="135" customFormat="1">
      <c r="A240" s="155"/>
      <c r="B240" s="155"/>
      <c r="C240" s="155"/>
      <c r="D240" s="155"/>
      <c r="E240" s="161"/>
      <c r="F240" s="161"/>
      <c r="G240" s="162"/>
      <c r="H240" s="155"/>
      <c r="I240" s="162"/>
      <c r="J240" s="163"/>
      <c r="K240" s="162"/>
      <c r="L240" s="155"/>
      <c r="M240" s="163"/>
    </row>
    <row r="241" spans="1:13" s="135" customFormat="1">
      <c r="A241" s="155"/>
      <c r="B241" s="155"/>
      <c r="C241" s="155"/>
      <c r="D241" s="155"/>
      <c r="E241" s="155"/>
      <c r="F241" s="161"/>
      <c r="G241" s="169"/>
      <c r="H241" s="155"/>
      <c r="I241" s="162"/>
      <c r="J241" s="163"/>
      <c r="K241" s="4"/>
      <c r="L241" s="4"/>
      <c r="M241" s="163"/>
    </row>
    <row r="242" spans="1:13" s="135" customFormat="1">
      <c r="A242" s="155"/>
      <c r="B242" s="155"/>
      <c r="C242" s="155"/>
      <c r="D242" s="155"/>
      <c r="E242" s="161"/>
      <c r="F242" s="161"/>
      <c r="G242" s="169"/>
      <c r="H242" s="155"/>
      <c r="I242" s="162"/>
      <c r="K242" s="4"/>
      <c r="L242" s="4"/>
      <c r="M242" s="163"/>
    </row>
    <row r="243" spans="1:13" s="135" customFormat="1">
      <c r="A243" s="155"/>
      <c r="B243" s="155"/>
      <c r="C243" s="155"/>
      <c r="D243" s="160"/>
      <c r="E243" s="155"/>
      <c r="F243" s="161"/>
      <c r="G243" s="169"/>
      <c r="H243" s="155"/>
      <c r="I243" s="162"/>
      <c r="K243" s="4"/>
      <c r="L243" s="4"/>
      <c r="M243" s="163"/>
    </row>
    <row r="244" spans="1:13" s="135" customFormat="1">
      <c r="A244" s="155"/>
      <c r="B244" s="155"/>
      <c r="C244" s="155"/>
      <c r="D244" s="155"/>
      <c r="E244" s="155"/>
      <c r="F244" s="161"/>
      <c r="G244" s="162"/>
      <c r="H244" s="155"/>
      <c r="I244" s="162"/>
      <c r="K244" s="162"/>
      <c r="L244" s="155"/>
      <c r="M244" s="163"/>
    </row>
    <row r="245" spans="1:13" s="135" customFormat="1">
      <c r="A245" s="155"/>
      <c r="B245" s="155"/>
      <c r="C245" s="155"/>
      <c r="D245" s="155"/>
      <c r="E245" s="161"/>
      <c r="F245" s="161"/>
      <c r="G245" s="162"/>
      <c r="H245" s="155"/>
      <c r="I245" s="162"/>
      <c r="K245" s="4"/>
      <c r="L245" s="4"/>
      <c r="M245" s="162"/>
    </row>
    <row r="246" spans="1:13" s="155" customFormat="1" ht="15.75">
      <c r="E246" s="161"/>
      <c r="F246" s="161"/>
      <c r="G246" s="4"/>
      <c r="H246" s="4"/>
      <c r="I246" s="162"/>
      <c r="J246" s="4"/>
      <c r="K246" s="4"/>
      <c r="L246" s="4"/>
      <c r="M246" s="4"/>
    </row>
    <row r="247" spans="1:13" s="155" customFormat="1" ht="15.75">
      <c r="C247" s="166"/>
      <c r="G247" s="4"/>
      <c r="H247" s="4"/>
      <c r="I247" s="162"/>
      <c r="K247" s="4"/>
      <c r="L247" s="4"/>
      <c r="M247" s="4"/>
    </row>
    <row r="248" spans="1:13" s="135" customFormat="1">
      <c r="A248" s="155"/>
      <c r="B248" s="155"/>
      <c r="C248" s="155"/>
      <c r="D248" s="155"/>
      <c r="E248" s="161"/>
      <c r="F248" s="161"/>
      <c r="G248" s="4"/>
      <c r="H248" s="4"/>
      <c r="I248" s="162"/>
      <c r="J248" s="155"/>
      <c r="K248" s="4"/>
      <c r="L248" s="4"/>
      <c r="M248" s="163"/>
    </row>
    <row r="249" spans="1:13" s="135" customFormat="1">
      <c r="A249" s="155"/>
      <c r="B249" s="155"/>
      <c r="C249" s="155"/>
      <c r="D249" s="155"/>
      <c r="E249" s="161"/>
      <c r="F249" s="161"/>
      <c r="G249" s="162"/>
      <c r="H249" s="155"/>
      <c r="I249" s="162"/>
      <c r="J249" s="163"/>
      <c r="K249" s="162"/>
      <c r="L249" s="155"/>
      <c r="M249" s="163"/>
    </row>
    <row r="250" spans="1:13" s="135" customFormat="1">
      <c r="A250" s="155"/>
      <c r="B250" s="155"/>
      <c r="C250" s="155"/>
      <c r="D250" s="155"/>
      <c r="E250" s="155"/>
      <c r="F250" s="161"/>
      <c r="G250" s="169"/>
      <c r="H250" s="155"/>
      <c r="I250" s="162"/>
      <c r="J250" s="163"/>
      <c r="K250" s="4"/>
      <c r="L250" s="4"/>
      <c r="M250" s="163"/>
    </row>
    <row r="251" spans="1:13" s="135" customFormat="1">
      <c r="A251" s="155"/>
      <c r="B251" s="155"/>
      <c r="C251" s="155"/>
      <c r="D251" s="155"/>
      <c r="E251" s="161"/>
      <c r="F251" s="161"/>
      <c r="G251" s="169"/>
      <c r="H251" s="155"/>
      <c r="I251" s="162"/>
      <c r="K251" s="4"/>
      <c r="L251" s="4"/>
      <c r="M251" s="163"/>
    </row>
    <row r="252" spans="1:13" s="135" customFormat="1">
      <c r="A252" s="155"/>
      <c r="B252" s="155"/>
      <c r="C252" s="155"/>
      <c r="D252" s="155"/>
      <c r="E252" s="155"/>
      <c r="F252" s="161"/>
      <c r="G252" s="162"/>
      <c r="H252" s="155"/>
      <c r="I252" s="162"/>
      <c r="K252" s="162"/>
      <c r="L252" s="155"/>
      <c r="M252" s="163"/>
    </row>
    <row r="253" spans="1:13" s="135" customFormat="1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</row>
    <row r="254" spans="1:13" s="135" customFormat="1">
      <c r="A254" s="155"/>
      <c r="B254" s="155"/>
      <c r="C254" s="155"/>
      <c r="D254" s="155"/>
      <c r="E254" s="161"/>
      <c r="F254" s="161"/>
      <c r="G254" s="162"/>
      <c r="H254" s="155"/>
      <c r="I254" s="162"/>
      <c r="K254" s="4"/>
      <c r="L254" s="4"/>
      <c r="M254" s="162"/>
    </row>
    <row r="255" spans="1:13" s="155" customFormat="1" ht="15.75">
      <c r="E255" s="161"/>
      <c r="F255" s="161"/>
      <c r="G255" s="4"/>
      <c r="H255" s="4"/>
      <c r="I255" s="162"/>
      <c r="J255" s="4"/>
      <c r="K255" s="4"/>
      <c r="L255" s="4"/>
      <c r="M255" s="4"/>
    </row>
    <row r="256" spans="1:13" s="135" customFormat="1">
      <c r="A256" s="155"/>
      <c r="B256" s="155"/>
      <c r="C256" s="166"/>
      <c r="D256" s="155"/>
      <c r="E256" s="155"/>
      <c r="F256" s="155"/>
      <c r="G256" s="4"/>
      <c r="H256" s="4"/>
      <c r="I256" s="162"/>
      <c r="J256" s="155"/>
      <c r="K256" s="4"/>
      <c r="L256" s="4"/>
      <c r="M256" s="4"/>
    </row>
    <row r="257" spans="1:13" s="135" customFormat="1">
      <c r="A257" s="155"/>
      <c r="B257" s="155"/>
      <c r="C257" s="155"/>
      <c r="D257" s="155"/>
      <c r="E257" s="161"/>
      <c r="F257" s="161"/>
      <c r="G257" s="4"/>
      <c r="H257" s="4"/>
      <c r="I257" s="162"/>
      <c r="J257" s="155"/>
      <c r="K257" s="4"/>
      <c r="L257" s="4"/>
      <c r="M257" s="163"/>
    </row>
    <row r="258" spans="1:13" s="135" customFormat="1">
      <c r="A258" s="155"/>
      <c r="B258" s="155"/>
      <c r="C258" s="155"/>
      <c r="D258" s="155"/>
      <c r="E258" s="161"/>
      <c r="F258" s="161"/>
      <c r="G258" s="162"/>
      <c r="H258" s="155"/>
      <c r="I258" s="162"/>
      <c r="J258" s="163"/>
      <c r="K258" s="162"/>
      <c r="L258" s="155"/>
      <c r="M258" s="163"/>
    </row>
    <row r="259" spans="1:13" s="135" customFormat="1">
      <c r="A259" s="155"/>
      <c r="B259" s="155"/>
      <c r="C259" s="155"/>
      <c r="D259" s="155"/>
      <c r="E259" s="155"/>
      <c r="F259" s="161"/>
      <c r="G259" s="169"/>
      <c r="H259" s="155"/>
      <c r="I259" s="162"/>
      <c r="J259" s="163"/>
      <c r="K259" s="4"/>
      <c r="L259" s="4"/>
      <c r="M259" s="163"/>
    </row>
    <row r="260" spans="1:13" s="135" customFormat="1">
      <c r="A260" s="155"/>
      <c r="B260" s="155"/>
      <c r="C260" s="155"/>
      <c r="D260" s="155"/>
      <c r="E260" s="161"/>
      <c r="F260" s="161"/>
      <c r="G260" s="169"/>
      <c r="H260" s="155"/>
      <c r="I260" s="162"/>
      <c r="K260" s="4"/>
      <c r="L260" s="4"/>
      <c r="M260" s="163"/>
    </row>
    <row r="261" spans="1:13" s="135" customFormat="1">
      <c r="A261" s="155"/>
      <c r="B261" s="155"/>
      <c r="C261" s="155"/>
      <c r="D261" s="155"/>
      <c r="E261" s="155"/>
      <c r="F261" s="161"/>
      <c r="G261" s="169"/>
      <c r="H261" s="155"/>
      <c r="I261" s="162"/>
      <c r="J261" s="163"/>
      <c r="K261" s="4"/>
      <c r="L261" s="4"/>
      <c r="M261" s="163"/>
    </row>
    <row r="262" spans="1:13" s="135" customFormat="1">
      <c r="A262" s="155"/>
      <c r="B262" s="155"/>
      <c r="C262" s="155"/>
      <c r="D262" s="155"/>
      <c r="E262" s="161"/>
      <c r="F262" s="161"/>
      <c r="G262" s="169"/>
      <c r="H262" s="155"/>
      <c r="I262" s="162"/>
      <c r="K262" s="4"/>
      <c r="L262" s="4"/>
      <c r="M262" s="163"/>
    </row>
    <row r="263" spans="1:13" s="155" customFormat="1" ht="15.75">
      <c r="E263" s="161"/>
      <c r="F263" s="161"/>
      <c r="G263" s="4"/>
      <c r="H263" s="4"/>
      <c r="I263" s="162"/>
      <c r="J263" s="4"/>
      <c r="K263" s="4"/>
      <c r="L263" s="4"/>
      <c r="M263" s="4"/>
    </row>
    <row r="264" spans="1:13" s="135" customFormat="1">
      <c r="A264" s="155"/>
      <c r="B264" s="155"/>
      <c r="C264" s="166"/>
      <c r="D264" s="155"/>
      <c r="E264" s="155"/>
      <c r="F264" s="155"/>
      <c r="G264" s="4"/>
      <c r="H264" s="4"/>
      <c r="I264" s="162"/>
      <c r="J264" s="155"/>
      <c r="K264" s="4"/>
      <c r="L264" s="4"/>
      <c r="M264" s="4"/>
    </row>
    <row r="265" spans="1:13" s="135" customFormat="1">
      <c r="A265" s="155"/>
      <c r="B265" s="155"/>
      <c r="C265" s="155"/>
      <c r="D265" s="155"/>
      <c r="E265" s="161"/>
      <c r="F265" s="161"/>
      <c r="G265" s="4"/>
      <c r="H265" s="4"/>
      <c r="I265" s="162"/>
      <c r="J265" s="155"/>
      <c r="K265" s="4"/>
      <c r="L265" s="4"/>
      <c r="M265" s="163"/>
    </row>
    <row r="266" spans="1:13" s="135" customFormat="1">
      <c r="A266" s="155"/>
      <c r="B266" s="155"/>
      <c r="C266" s="155"/>
      <c r="D266" s="155"/>
      <c r="E266" s="161"/>
      <c r="F266" s="161"/>
      <c r="G266" s="162"/>
      <c r="H266" s="155"/>
      <c r="I266" s="162"/>
      <c r="J266" s="163"/>
      <c r="K266" s="162"/>
      <c r="L266" s="155"/>
      <c r="M266" s="163"/>
    </row>
    <row r="267" spans="1:13" s="135" customFormat="1">
      <c r="A267" s="155"/>
      <c r="B267" s="155"/>
      <c r="C267" s="155"/>
      <c r="D267" s="155"/>
      <c r="E267" s="155"/>
      <c r="F267" s="161"/>
      <c r="G267" s="169"/>
      <c r="H267" s="155"/>
      <c r="I267" s="162"/>
      <c r="J267" s="163"/>
      <c r="K267" s="4"/>
      <c r="L267" s="4"/>
      <c r="M267" s="163"/>
    </row>
    <row r="268" spans="1:13" s="135" customFormat="1">
      <c r="A268" s="155"/>
      <c r="B268" s="155"/>
      <c r="C268" s="155"/>
      <c r="D268" s="155"/>
      <c r="E268" s="161"/>
      <c r="F268" s="161"/>
      <c r="G268" s="169"/>
      <c r="H268" s="155"/>
      <c r="I268" s="162"/>
      <c r="K268" s="4"/>
      <c r="L268" s="4"/>
      <c r="M268" s="163"/>
    </row>
    <row r="269" spans="1:13" s="135" customFormat="1">
      <c r="A269" s="155"/>
      <c r="B269" s="155"/>
      <c r="C269" s="155"/>
      <c r="D269" s="155"/>
      <c r="E269" s="155"/>
      <c r="F269" s="161"/>
      <c r="G269" s="169"/>
      <c r="H269" s="155"/>
      <c r="I269" s="162"/>
      <c r="J269" s="163"/>
      <c r="K269" s="4"/>
      <c r="L269" s="4"/>
      <c r="M269" s="163"/>
    </row>
    <row r="270" spans="1:13" s="135" customFormat="1">
      <c r="A270" s="155"/>
      <c r="B270" s="155"/>
      <c r="C270" s="155"/>
      <c r="D270" s="155"/>
      <c r="E270" s="161"/>
      <c r="F270" s="161"/>
      <c r="G270" s="169"/>
      <c r="H270" s="155"/>
      <c r="I270" s="162"/>
      <c r="K270" s="4"/>
      <c r="L270" s="4"/>
      <c r="M270" s="163"/>
    </row>
    <row r="271" spans="1:13" s="155" customFormat="1" ht="15.75">
      <c r="E271" s="161"/>
      <c r="F271" s="161"/>
      <c r="G271" s="4"/>
      <c r="H271" s="4"/>
      <c r="I271" s="162"/>
      <c r="J271" s="4"/>
      <c r="K271" s="4"/>
      <c r="L271" s="4"/>
      <c r="M271" s="4"/>
    </row>
    <row r="272" spans="1:13" s="135" customFormat="1">
      <c r="A272" s="155"/>
      <c r="B272" s="155"/>
      <c r="C272" s="155"/>
      <c r="D272" s="155"/>
      <c r="E272" s="161"/>
      <c r="F272" s="161"/>
      <c r="G272" s="4"/>
      <c r="H272" s="4"/>
      <c r="I272" s="162"/>
      <c r="J272" s="155"/>
      <c r="K272" s="4"/>
      <c r="L272" s="4"/>
      <c r="M272" s="4"/>
    </row>
    <row r="273" spans="1:13" s="135" customFormat="1">
      <c r="A273" s="155"/>
      <c r="B273" s="155"/>
      <c r="C273" s="155"/>
      <c r="D273" s="155"/>
      <c r="E273" s="161"/>
      <c r="F273" s="161"/>
      <c r="G273" s="4"/>
      <c r="H273" s="4"/>
      <c r="I273" s="162"/>
      <c r="J273" s="155"/>
      <c r="K273" s="4"/>
      <c r="L273" s="4"/>
      <c r="M273" s="163"/>
    </row>
    <row r="274" spans="1:13" s="135" customFormat="1">
      <c r="A274" s="155"/>
      <c r="B274" s="155"/>
      <c r="C274" s="155"/>
      <c r="D274" s="155"/>
      <c r="E274" s="168"/>
      <c r="F274" s="161"/>
      <c r="G274" s="162"/>
      <c r="H274" s="155"/>
      <c r="I274" s="162"/>
      <c r="J274" s="163"/>
      <c r="K274" s="162"/>
      <c r="L274" s="155"/>
      <c r="M274" s="163"/>
    </row>
    <row r="275" spans="1:13" s="135" customFormat="1">
      <c r="A275" s="155"/>
      <c r="B275" s="155"/>
      <c r="C275" s="155"/>
      <c r="D275" s="155"/>
      <c r="E275" s="161"/>
      <c r="F275" s="161"/>
      <c r="G275" s="169"/>
      <c r="H275" s="155"/>
      <c r="I275" s="162"/>
      <c r="J275" s="163"/>
      <c r="K275" s="4"/>
      <c r="L275" s="4"/>
      <c r="M275" s="163"/>
    </row>
    <row r="276" spans="1:13" s="135" customFormat="1">
      <c r="A276" s="155"/>
      <c r="B276" s="155"/>
      <c r="C276" s="155"/>
      <c r="D276" s="155"/>
      <c r="E276" s="161"/>
      <c r="F276" s="161"/>
      <c r="G276" s="169"/>
      <c r="H276" s="155"/>
      <c r="I276" s="162"/>
      <c r="K276" s="4"/>
      <c r="L276" s="4"/>
      <c r="M276" s="163"/>
    </row>
    <row r="277" spans="1:13" s="135" customFormat="1">
      <c r="A277" s="155"/>
      <c r="B277" s="155"/>
      <c r="C277" s="155"/>
      <c r="D277" s="155"/>
      <c r="E277" s="161"/>
      <c r="F277" s="161"/>
      <c r="G277" s="169"/>
      <c r="H277" s="155"/>
      <c r="I277" s="162"/>
      <c r="J277" s="163"/>
      <c r="K277" s="4"/>
      <c r="L277" s="4"/>
      <c r="M277" s="163"/>
    </row>
    <row r="278" spans="1:13" s="135" customFormat="1">
      <c r="A278" s="155"/>
      <c r="B278" s="155"/>
      <c r="C278" s="155"/>
      <c r="D278" s="155"/>
      <c r="E278" s="161"/>
      <c r="F278" s="161"/>
      <c r="G278" s="169"/>
      <c r="H278" s="155"/>
      <c r="I278" s="162"/>
      <c r="K278" s="4"/>
      <c r="L278" s="4"/>
      <c r="M278" s="163"/>
    </row>
    <row r="279" spans="1:13" s="135" customFormat="1">
      <c r="A279" s="155"/>
      <c r="B279" s="155"/>
      <c r="C279" s="155"/>
      <c r="D279" s="155"/>
      <c r="E279" s="168"/>
      <c r="F279" s="161"/>
      <c r="G279" s="169"/>
      <c r="H279" s="155"/>
      <c r="I279" s="162"/>
      <c r="K279" s="4"/>
      <c r="L279" s="4"/>
      <c r="M279" s="163"/>
    </row>
    <row r="280" spans="1:13" s="155" customFormat="1" ht="15.75">
      <c r="E280" s="161"/>
      <c r="F280" s="161"/>
      <c r="G280" s="4"/>
      <c r="H280" s="4"/>
      <c r="I280" s="162"/>
      <c r="J280" s="4"/>
      <c r="K280" s="4"/>
      <c r="L280" s="4"/>
      <c r="M280" s="4"/>
    </row>
    <row r="281" spans="1:13" s="135" customFormat="1">
      <c r="A281" s="155"/>
      <c r="B281" s="155"/>
      <c r="C281" s="155"/>
      <c r="D281" s="155"/>
      <c r="E281" s="161"/>
      <c r="F281" s="161"/>
      <c r="G281" s="4"/>
      <c r="H281" s="4"/>
      <c r="I281" s="162"/>
      <c r="J281" s="155"/>
      <c r="K281" s="4"/>
      <c r="L281" s="4"/>
      <c r="M281" s="4"/>
    </row>
    <row r="282" spans="1:13" s="135" customFormat="1">
      <c r="A282" s="155"/>
      <c r="B282" s="155"/>
      <c r="C282" s="155"/>
      <c r="D282" s="155"/>
      <c r="E282" s="161"/>
      <c r="F282" s="161"/>
      <c r="G282" s="4"/>
      <c r="H282" s="4"/>
      <c r="I282" s="162"/>
      <c r="J282" s="155"/>
      <c r="K282" s="4"/>
      <c r="L282" s="4"/>
      <c r="M282" s="163"/>
    </row>
    <row r="283" spans="1:13" s="135" customFormat="1">
      <c r="A283" s="155"/>
      <c r="B283" s="155"/>
      <c r="C283" s="155"/>
      <c r="D283" s="155"/>
      <c r="E283" s="168"/>
      <c r="F283" s="161"/>
      <c r="G283" s="162"/>
      <c r="H283" s="155"/>
      <c r="I283" s="162"/>
      <c r="J283" s="163"/>
      <c r="K283" s="162"/>
      <c r="L283" s="155"/>
      <c r="M283" s="163"/>
    </row>
    <row r="284" spans="1:13" s="135" customFormat="1">
      <c r="A284" s="155"/>
      <c r="B284" s="155"/>
      <c r="C284" s="155"/>
      <c r="D284" s="155"/>
      <c r="E284" s="161"/>
      <c r="F284" s="161"/>
      <c r="G284" s="169"/>
      <c r="H284" s="155"/>
      <c r="I284" s="162"/>
      <c r="J284" s="163"/>
      <c r="K284" s="4"/>
      <c r="L284" s="4"/>
      <c r="M284" s="163"/>
    </row>
    <row r="285" spans="1:13" s="135" customFormat="1">
      <c r="A285" s="155"/>
      <c r="B285" s="155"/>
      <c r="C285" s="155"/>
      <c r="D285" s="155"/>
      <c r="E285" s="161"/>
      <c r="F285" s="161"/>
      <c r="G285" s="169"/>
      <c r="H285" s="155"/>
      <c r="I285" s="162"/>
      <c r="K285" s="4"/>
      <c r="L285" s="4"/>
      <c r="M285" s="163"/>
    </row>
    <row r="286" spans="1:13" s="135" customFormat="1">
      <c r="A286" s="155"/>
      <c r="B286" s="155"/>
      <c r="C286" s="155"/>
      <c r="D286" s="155"/>
      <c r="E286" s="161"/>
      <c r="F286" s="161"/>
      <c r="G286" s="169"/>
      <c r="H286" s="155"/>
      <c r="I286" s="162"/>
      <c r="J286" s="163"/>
      <c r="K286" s="4"/>
      <c r="L286" s="4"/>
      <c r="M286" s="163"/>
    </row>
    <row r="287" spans="1:13" s="135" customFormat="1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</row>
    <row r="288" spans="1:13" s="135" customFormat="1">
      <c r="A288" s="155"/>
      <c r="B288" s="155"/>
      <c r="C288" s="155"/>
      <c r="D288" s="155"/>
      <c r="E288" s="161"/>
      <c r="F288" s="161"/>
      <c r="G288" s="169"/>
      <c r="H288" s="155"/>
      <c r="I288" s="162"/>
      <c r="K288" s="4"/>
      <c r="L288" s="4"/>
      <c r="M288" s="163"/>
    </row>
    <row r="289" spans="1:13" s="135" customFormat="1">
      <c r="A289" s="155"/>
      <c r="B289" s="155"/>
      <c r="C289" s="155"/>
      <c r="D289" s="155"/>
      <c r="E289" s="168"/>
      <c r="F289" s="161"/>
      <c r="G289" s="169"/>
      <c r="H289" s="155"/>
      <c r="I289" s="162"/>
      <c r="K289" s="4"/>
      <c r="L289" s="4"/>
      <c r="M289" s="163"/>
    </row>
    <row r="290" spans="1:13" s="155" customFormat="1" ht="15.75">
      <c r="E290" s="161"/>
      <c r="F290" s="161"/>
      <c r="G290" s="4"/>
      <c r="H290" s="4"/>
      <c r="I290" s="162"/>
      <c r="J290" s="4"/>
      <c r="K290" s="4"/>
      <c r="L290" s="4"/>
      <c r="M290" s="4"/>
    </row>
    <row r="291" spans="1:13" s="135" customFormat="1">
      <c r="A291" s="155"/>
      <c r="B291" s="155"/>
      <c r="C291" s="155"/>
      <c r="D291" s="155"/>
      <c r="E291" s="161"/>
      <c r="F291" s="161"/>
      <c r="G291" s="4"/>
      <c r="H291" s="4"/>
      <c r="I291" s="162"/>
      <c r="J291" s="155"/>
      <c r="K291" s="4"/>
      <c r="L291" s="4"/>
      <c r="M291" s="4"/>
    </row>
    <row r="292" spans="1:13" s="135" customFormat="1">
      <c r="A292" s="155"/>
      <c r="B292" s="155"/>
      <c r="C292" s="155"/>
      <c r="D292" s="155"/>
      <c r="E292" s="161"/>
      <c r="F292" s="161"/>
      <c r="G292" s="4"/>
      <c r="H292" s="4"/>
      <c r="I292" s="162"/>
      <c r="J292" s="155"/>
      <c r="K292" s="4"/>
      <c r="L292" s="4"/>
      <c r="M292" s="163"/>
    </row>
    <row r="293" spans="1:13" s="135" customFormat="1">
      <c r="A293" s="155"/>
      <c r="B293" s="155"/>
      <c r="C293" s="155"/>
      <c r="D293" s="155"/>
      <c r="E293" s="168"/>
      <c r="F293" s="161"/>
      <c r="G293" s="162"/>
      <c r="H293" s="155"/>
      <c r="I293" s="162"/>
      <c r="J293" s="163"/>
      <c r="K293" s="162"/>
      <c r="L293" s="155"/>
      <c r="M293" s="163"/>
    </row>
    <row r="294" spans="1:13" s="135" customFormat="1">
      <c r="A294" s="155"/>
      <c r="B294" s="155"/>
      <c r="C294" s="155"/>
      <c r="D294" s="155"/>
      <c r="E294" s="161"/>
      <c r="F294" s="161"/>
      <c r="G294" s="169"/>
      <c r="H294" s="155"/>
      <c r="I294" s="162"/>
      <c r="J294" s="163"/>
      <c r="K294" s="4"/>
      <c r="L294" s="4"/>
      <c r="M294" s="163"/>
    </row>
    <row r="295" spans="1:13" s="135" customFormat="1">
      <c r="A295" s="155"/>
      <c r="B295" s="155"/>
      <c r="C295" s="155"/>
      <c r="D295" s="155"/>
      <c r="E295" s="161"/>
      <c r="F295" s="161"/>
      <c r="G295" s="169"/>
      <c r="H295" s="155"/>
      <c r="I295" s="162"/>
      <c r="K295" s="4"/>
      <c r="L295" s="4"/>
      <c r="M295" s="163"/>
    </row>
    <row r="296" spans="1:13" s="135" customFormat="1">
      <c r="A296" s="155"/>
      <c r="B296" s="155"/>
      <c r="C296" s="155"/>
      <c r="D296" s="155"/>
      <c r="E296" s="161"/>
      <c r="F296" s="161"/>
      <c r="G296" s="169"/>
      <c r="H296" s="155"/>
      <c r="I296" s="162"/>
      <c r="J296" s="163"/>
      <c r="K296" s="4"/>
      <c r="L296" s="4"/>
      <c r="M296" s="163"/>
    </row>
    <row r="297" spans="1:13" s="135" customFormat="1">
      <c r="A297" s="155"/>
      <c r="B297" s="155"/>
      <c r="C297" s="155"/>
      <c r="D297" s="155"/>
      <c r="E297" s="161"/>
      <c r="F297" s="161"/>
      <c r="G297" s="169"/>
      <c r="H297" s="155"/>
      <c r="I297" s="162"/>
      <c r="K297" s="4"/>
      <c r="L297" s="4"/>
      <c r="M297" s="163"/>
    </row>
    <row r="298" spans="1:13" s="135" customFormat="1">
      <c r="A298" s="155"/>
      <c r="B298" s="155"/>
      <c r="C298" s="155"/>
      <c r="D298" s="155"/>
      <c r="E298" s="168"/>
      <c r="F298" s="161"/>
      <c r="G298" s="169"/>
      <c r="H298" s="155"/>
      <c r="I298" s="162"/>
      <c r="K298" s="4"/>
      <c r="L298" s="4"/>
      <c r="M298" s="163"/>
    </row>
    <row r="299" spans="1:13" s="155" customFormat="1" ht="15.75">
      <c r="E299" s="161"/>
      <c r="F299" s="161"/>
      <c r="G299" s="4"/>
      <c r="H299" s="4"/>
      <c r="I299" s="162"/>
      <c r="J299" s="4"/>
      <c r="K299" s="4"/>
      <c r="L299" s="4"/>
      <c r="M299" s="4"/>
    </row>
    <row r="300" spans="1:13" s="135" customFormat="1">
      <c r="A300" s="155"/>
      <c r="B300" s="155"/>
      <c r="C300" s="155"/>
      <c r="D300" s="155"/>
      <c r="E300" s="161"/>
      <c r="F300" s="161"/>
      <c r="G300" s="4"/>
      <c r="H300" s="4"/>
      <c r="I300" s="162"/>
      <c r="J300" s="155"/>
      <c r="K300" s="4"/>
      <c r="L300" s="4"/>
      <c r="M300" s="4"/>
    </row>
    <row r="301" spans="1:13" s="135" customFormat="1">
      <c r="A301" s="155"/>
      <c r="B301" s="155"/>
      <c r="C301" s="155"/>
      <c r="D301" s="155"/>
      <c r="E301" s="161"/>
      <c r="F301" s="161"/>
      <c r="G301" s="4"/>
      <c r="H301" s="4"/>
      <c r="I301" s="162"/>
      <c r="J301" s="155"/>
      <c r="K301" s="4"/>
      <c r="L301" s="4"/>
      <c r="M301" s="163"/>
    </row>
    <row r="302" spans="1:13" s="135" customFormat="1">
      <c r="A302" s="155"/>
      <c r="B302" s="155"/>
      <c r="C302" s="155"/>
      <c r="D302" s="155"/>
      <c r="E302" s="168"/>
      <c r="F302" s="161"/>
      <c r="G302" s="162"/>
      <c r="H302" s="155"/>
      <c r="I302" s="162"/>
      <c r="J302" s="163"/>
      <c r="K302" s="162"/>
      <c r="L302" s="155"/>
      <c r="M302" s="162"/>
    </row>
    <row r="303" spans="1:13" s="135" customFormat="1">
      <c r="A303" s="155"/>
      <c r="B303" s="155"/>
      <c r="C303" s="155"/>
      <c r="D303" s="155"/>
      <c r="E303" s="161"/>
      <c r="F303" s="161"/>
      <c r="G303" s="169"/>
      <c r="H303" s="155"/>
      <c r="I303" s="162"/>
      <c r="J303" s="163"/>
      <c r="K303" s="4"/>
      <c r="L303" s="4"/>
      <c r="M303" s="163"/>
    </row>
    <row r="304" spans="1:13" s="135" customFormat="1">
      <c r="A304" s="155"/>
      <c r="B304" s="155"/>
      <c r="C304" s="155"/>
      <c r="D304" s="155"/>
      <c r="E304" s="161"/>
      <c r="F304" s="161"/>
      <c r="G304" s="169"/>
      <c r="H304" s="155"/>
      <c r="I304" s="162"/>
      <c r="K304" s="4"/>
      <c r="L304" s="4"/>
      <c r="M304" s="163"/>
    </row>
    <row r="305" spans="1:13" s="135" customFormat="1">
      <c r="A305" s="155"/>
      <c r="B305" s="155"/>
      <c r="C305" s="155"/>
      <c r="D305" s="155"/>
      <c r="E305" s="161"/>
      <c r="F305" s="161"/>
      <c r="G305" s="169"/>
      <c r="H305" s="155"/>
      <c r="I305" s="162"/>
      <c r="J305" s="163"/>
      <c r="K305" s="4"/>
      <c r="L305" s="4"/>
      <c r="M305" s="163"/>
    </row>
    <row r="306" spans="1:13" s="135" customFormat="1">
      <c r="A306" s="155"/>
      <c r="B306" s="155"/>
      <c r="C306" s="155"/>
      <c r="D306" s="155"/>
      <c r="E306" s="161"/>
      <c r="F306" s="161"/>
      <c r="G306" s="169"/>
      <c r="H306" s="155"/>
      <c r="I306" s="162"/>
      <c r="K306" s="4"/>
      <c r="L306" s="4"/>
      <c r="M306" s="163"/>
    </row>
    <row r="307" spans="1:13" s="135" customFormat="1">
      <c r="A307" s="155"/>
      <c r="B307" s="155"/>
      <c r="C307" s="155"/>
      <c r="D307" s="155"/>
      <c r="E307" s="168"/>
      <c r="F307" s="161"/>
      <c r="G307" s="169"/>
      <c r="H307" s="155"/>
      <c r="I307" s="162"/>
      <c r="K307" s="4"/>
      <c r="L307" s="4"/>
      <c r="M307" s="163"/>
    </row>
    <row r="308" spans="1:13" s="155" customFormat="1" ht="15.75">
      <c r="E308" s="161"/>
      <c r="F308" s="161"/>
      <c r="G308" s="4"/>
      <c r="H308" s="4"/>
      <c r="I308" s="162"/>
      <c r="J308" s="4"/>
      <c r="K308" s="4"/>
      <c r="L308" s="4"/>
      <c r="M308" s="4"/>
    </row>
    <row r="309" spans="1:13" s="135" customFormat="1">
      <c r="A309" s="155"/>
      <c r="B309" s="155"/>
      <c r="C309" s="155"/>
      <c r="D309" s="155"/>
      <c r="E309" s="161"/>
      <c r="F309" s="161"/>
      <c r="G309" s="4"/>
      <c r="H309" s="4"/>
      <c r="I309" s="162"/>
      <c r="J309" s="155"/>
      <c r="K309" s="4"/>
      <c r="L309" s="4"/>
      <c r="M309" s="4"/>
    </row>
    <row r="310" spans="1:13" s="135" customFormat="1">
      <c r="A310" s="155"/>
      <c r="B310" s="155"/>
      <c r="C310" s="155"/>
      <c r="D310" s="155"/>
      <c r="E310" s="161"/>
      <c r="F310" s="161"/>
      <c r="G310" s="4"/>
      <c r="H310" s="4"/>
      <c r="I310" s="162"/>
      <c r="J310" s="155"/>
      <c r="K310" s="4"/>
      <c r="L310" s="4"/>
      <c r="M310" s="163"/>
    </row>
    <row r="311" spans="1:13" s="135" customFormat="1">
      <c r="A311" s="155"/>
      <c r="B311" s="155"/>
      <c r="C311" s="155"/>
      <c r="D311" s="155"/>
      <c r="E311" s="168"/>
      <c r="F311" s="161"/>
      <c r="G311" s="162"/>
      <c r="H311" s="155"/>
      <c r="I311" s="162"/>
      <c r="J311" s="163"/>
      <c r="K311" s="162"/>
      <c r="L311" s="155"/>
      <c r="M311" s="162"/>
    </row>
    <row r="312" spans="1:13" s="135" customFormat="1">
      <c r="A312" s="155"/>
      <c r="B312" s="155"/>
      <c r="C312" s="155"/>
      <c r="D312" s="155"/>
      <c r="E312" s="161"/>
      <c r="F312" s="161"/>
      <c r="G312" s="169"/>
      <c r="H312" s="155"/>
      <c r="I312" s="162"/>
      <c r="J312" s="163"/>
      <c r="K312" s="4"/>
      <c r="L312" s="4"/>
      <c r="M312" s="163"/>
    </row>
    <row r="313" spans="1:13" s="135" customFormat="1">
      <c r="A313" s="155"/>
      <c r="B313" s="155"/>
      <c r="C313" s="155"/>
      <c r="D313" s="155"/>
      <c r="E313" s="161"/>
      <c r="F313" s="161"/>
      <c r="G313" s="169"/>
      <c r="H313" s="155"/>
      <c r="I313" s="162"/>
      <c r="K313" s="4"/>
      <c r="L313" s="4"/>
      <c r="M313" s="163"/>
    </row>
    <row r="314" spans="1:13" s="135" customFormat="1">
      <c r="A314" s="155"/>
      <c r="B314" s="155"/>
      <c r="C314" s="155"/>
      <c r="D314" s="155"/>
      <c r="E314" s="161"/>
      <c r="F314" s="161"/>
      <c r="G314" s="169"/>
      <c r="H314" s="155"/>
      <c r="I314" s="162"/>
      <c r="J314" s="163"/>
      <c r="K314" s="4"/>
      <c r="L314" s="4"/>
      <c r="M314" s="163"/>
    </row>
    <row r="315" spans="1:13" s="135" customFormat="1">
      <c r="A315" s="155"/>
      <c r="B315" s="155"/>
      <c r="C315" s="155"/>
      <c r="D315" s="155"/>
      <c r="E315" s="161"/>
      <c r="F315" s="161"/>
      <c r="G315" s="169"/>
      <c r="H315" s="155"/>
      <c r="I315" s="162"/>
      <c r="K315" s="4"/>
      <c r="L315" s="4"/>
      <c r="M315" s="163"/>
    </row>
    <row r="316" spans="1:13" s="135" customFormat="1">
      <c r="A316" s="155"/>
      <c r="B316" s="155"/>
      <c r="C316" s="155"/>
      <c r="D316" s="155"/>
      <c r="E316" s="168"/>
      <c r="F316" s="161"/>
      <c r="G316" s="169"/>
      <c r="H316" s="155"/>
      <c r="I316" s="162"/>
      <c r="K316" s="4"/>
      <c r="L316" s="4"/>
      <c r="M316" s="163"/>
    </row>
    <row r="317" spans="1:13" s="155" customFormat="1" ht="15.75">
      <c r="E317" s="161"/>
      <c r="F317" s="161"/>
      <c r="G317" s="4"/>
      <c r="H317" s="4"/>
      <c r="I317" s="162"/>
      <c r="J317" s="4"/>
      <c r="K317" s="4"/>
      <c r="L317" s="4"/>
      <c r="M317" s="4"/>
    </row>
    <row r="318" spans="1:13" s="155" customFormat="1" ht="15.75">
      <c r="B318" s="160"/>
      <c r="C318" s="166"/>
      <c r="E318" s="161"/>
      <c r="F318" s="161"/>
      <c r="G318" s="4"/>
      <c r="I318" s="162"/>
      <c r="K318" s="4"/>
      <c r="M318" s="163"/>
    </row>
    <row r="319" spans="1:13" s="155" customFormat="1" ht="15.75">
      <c r="E319" s="161"/>
      <c r="F319" s="161"/>
      <c r="G319" s="4"/>
      <c r="H319" s="4"/>
      <c r="I319" s="162"/>
      <c r="J319" s="4"/>
      <c r="K319" s="4"/>
      <c r="L319" s="4"/>
      <c r="M319" s="4"/>
    </row>
    <row r="320" spans="1:13" s="155" customFormat="1" ht="15.75">
      <c r="B320" s="160"/>
      <c r="C320" s="166"/>
      <c r="E320" s="161"/>
      <c r="F320" s="161"/>
      <c r="G320" s="4"/>
      <c r="I320" s="162"/>
      <c r="K320" s="4"/>
      <c r="M320" s="163"/>
    </row>
    <row r="321" spans="1:13" s="155" customFormat="1" ht="15.75">
      <c r="E321" s="161"/>
      <c r="F321" s="161"/>
      <c r="G321" s="4"/>
      <c r="H321" s="4"/>
      <c r="I321" s="162"/>
      <c r="J321" s="4"/>
      <c r="K321" s="4"/>
      <c r="L321" s="4"/>
      <c r="M321" s="4"/>
    </row>
    <row r="322" spans="1:13" s="155" customFormat="1" ht="15.75">
      <c r="B322" s="160"/>
      <c r="C322" s="166"/>
      <c r="E322" s="161"/>
      <c r="F322" s="161"/>
      <c r="G322" s="4"/>
      <c r="I322" s="162"/>
      <c r="K322" s="4"/>
      <c r="M322" s="163"/>
    </row>
    <row r="323" spans="1:13" s="135" customFormat="1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</row>
    <row r="324" spans="1:13" s="155" customFormat="1" ht="15.75">
      <c r="C324" s="166"/>
      <c r="E324" s="161"/>
      <c r="F324" s="161"/>
      <c r="G324" s="4"/>
      <c r="I324" s="162"/>
      <c r="K324" s="4"/>
      <c r="M324" s="163"/>
    </row>
    <row r="325" spans="1:13" s="155" customFormat="1" ht="15.75">
      <c r="E325" s="161"/>
      <c r="F325" s="161"/>
      <c r="G325" s="4"/>
      <c r="H325" s="4"/>
      <c r="I325" s="162"/>
      <c r="J325" s="4"/>
      <c r="K325" s="4"/>
      <c r="L325" s="4"/>
      <c r="M325" s="4"/>
    </row>
    <row r="326" spans="1:13" s="155" customFormat="1" ht="15.75">
      <c r="C326" s="166"/>
      <c r="E326" s="161"/>
      <c r="F326" s="161"/>
      <c r="G326" s="4"/>
      <c r="I326" s="162"/>
      <c r="K326" s="4"/>
      <c r="M326" s="163"/>
    </row>
    <row r="327" spans="1:13" s="155" customFormat="1" ht="15.75">
      <c r="E327" s="161"/>
      <c r="F327" s="161"/>
      <c r="G327" s="4"/>
      <c r="H327" s="4"/>
      <c r="I327" s="162"/>
      <c r="J327" s="4"/>
      <c r="K327" s="4"/>
      <c r="L327" s="4"/>
      <c r="M327" s="4"/>
    </row>
    <row r="328" spans="1:13" s="155" customFormat="1" ht="15.75">
      <c r="C328" s="166"/>
      <c r="E328" s="161"/>
      <c r="F328" s="161"/>
      <c r="G328" s="4"/>
      <c r="I328" s="162"/>
      <c r="K328" s="4"/>
      <c r="M328" s="163"/>
    </row>
    <row r="329" spans="1:13" s="155" customFormat="1" ht="15.75">
      <c r="E329" s="161"/>
      <c r="F329" s="161"/>
      <c r="G329" s="4"/>
      <c r="H329" s="4"/>
      <c r="I329" s="162"/>
      <c r="J329" s="4"/>
      <c r="K329" s="4"/>
      <c r="L329" s="4"/>
      <c r="M329" s="4"/>
    </row>
    <row r="330" spans="1:13" s="155" customFormat="1" ht="15.75">
      <c r="B330" s="160"/>
      <c r="C330" s="166"/>
      <c r="E330" s="161"/>
      <c r="F330" s="161"/>
      <c r="G330" s="4"/>
      <c r="I330" s="162"/>
      <c r="K330" s="4"/>
      <c r="M330" s="163"/>
    </row>
    <row r="331" spans="1:13" s="155" customFormat="1" ht="15.75">
      <c r="E331" s="161"/>
      <c r="F331" s="161"/>
      <c r="G331" s="4"/>
      <c r="H331" s="4"/>
      <c r="I331" s="162"/>
      <c r="J331" s="4"/>
      <c r="K331" s="4"/>
      <c r="L331" s="4"/>
      <c r="M331" s="4"/>
    </row>
    <row r="332" spans="1:13" s="155" customFormat="1" ht="15.75">
      <c r="C332" s="166"/>
      <c r="E332" s="161"/>
      <c r="F332" s="161"/>
      <c r="G332" s="4"/>
      <c r="I332" s="162"/>
      <c r="K332" s="4"/>
      <c r="M332" s="163"/>
    </row>
    <row r="333" spans="1:13" s="155" customFormat="1" ht="15.75">
      <c r="E333" s="161"/>
      <c r="F333" s="161"/>
      <c r="G333" s="4"/>
      <c r="H333" s="4"/>
      <c r="I333" s="162"/>
      <c r="J333" s="4"/>
      <c r="K333" s="4"/>
      <c r="L333" s="4"/>
      <c r="M333" s="4"/>
    </row>
    <row r="334" spans="1:13" s="155" customFormat="1" ht="15.75">
      <c r="C334" s="166"/>
      <c r="E334" s="161"/>
      <c r="F334" s="161"/>
      <c r="G334" s="4"/>
      <c r="I334" s="162"/>
      <c r="K334" s="4"/>
      <c r="M334" s="163"/>
    </row>
    <row r="335" spans="1:13" s="155" customFormat="1" ht="15.75">
      <c r="E335" s="161"/>
      <c r="F335" s="161"/>
      <c r="G335" s="4"/>
      <c r="H335" s="4"/>
      <c r="I335" s="162"/>
      <c r="J335" s="4"/>
      <c r="K335" s="4"/>
      <c r="L335" s="4"/>
      <c r="M335" s="4"/>
    </row>
    <row r="336" spans="1:13" s="155" customFormat="1" ht="15.75">
      <c r="C336" s="166"/>
      <c r="E336" s="161"/>
      <c r="F336" s="161"/>
      <c r="G336" s="4"/>
      <c r="I336" s="162"/>
      <c r="K336" s="4"/>
      <c r="M336" s="163"/>
    </row>
    <row r="337" spans="1:13" s="155" customFormat="1" ht="15.75">
      <c r="E337" s="161"/>
      <c r="F337" s="161"/>
      <c r="G337" s="4"/>
      <c r="H337" s="4"/>
      <c r="I337" s="162"/>
      <c r="J337" s="4"/>
      <c r="K337" s="4"/>
      <c r="L337" s="4"/>
      <c r="M337" s="4"/>
    </row>
    <row r="338" spans="1:13" s="155" customFormat="1" ht="15.75">
      <c r="C338" s="166"/>
      <c r="E338" s="161"/>
      <c r="F338" s="161"/>
      <c r="G338" s="4"/>
      <c r="I338" s="162"/>
      <c r="K338" s="4"/>
      <c r="M338" s="163"/>
    </row>
    <row r="339" spans="1:13" s="155" customFormat="1" ht="15.75">
      <c r="E339" s="161"/>
      <c r="F339" s="161"/>
      <c r="G339" s="4"/>
      <c r="H339" s="4"/>
      <c r="I339" s="162"/>
      <c r="J339" s="4"/>
      <c r="K339" s="4"/>
      <c r="L339" s="4"/>
      <c r="M339" s="4"/>
    </row>
    <row r="340" spans="1:13" s="135" customFormat="1">
      <c r="A340" s="155"/>
      <c r="B340" s="155"/>
      <c r="C340" s="166"/>
      <c r="D340" s="155"/>
      <c r="E340" s="155"/>
      <c r="F340" s="155"/>
      <c r="G340" s="4"/>
      <c r="H340" s="4"/>
      <c r="I340" s="162"/>
      <c r="J340" s="155"/>
      <c r="K340" s="4"/>
      <c r="L340" s="4"/>
      <c r="M340" s="4"/>
    </row>
    <row r="341" spans="1:13" s="135" customFormat="1">
      <c r="A341" s="155"/>
      <c r="B341" s="155"/>
      <c r="C341" s="155"/>
      <c r="D341" s="155"/>
      <c r="E341" s="161"/>
      <c r="F341" s="161"/>
      <c r="G341" s="4"/>
      <c r="H341" s="4"/>
      <c r="I341" s="162"/>
      <c r="J341" s="155"/>
      <c r="K341" s="4"/>
      <c r="L341" s="4"/>
      <c r="M341" s="163"/>
    </row>
    <row r="342" spans="1:13" s="135" customFormat="1">
      <c r="A342" s="155"/>
      <c r="B342" s="155"/>
      <c r="C342" s="155"/>
      <c r="D342" s="155"/>
      <c r="E342" s="161"/>
      <c r="F342" s="161"/>
      <c r="G342" s="162"/>
      <c r="H342" s="155"/>
      <c r="I342" s="162"/>
      <c r="J342" s="163"/>
      <c r="K342" s="162"/>
      <c r="L342" s="155"/>
      <c r="M342" s="162"/>
    </row>
    <row r="343" spans="1:13" s="135" customFormat="1">
      <c r="A343" s="155"/>
      <c r="B343" s="155"/>
      <c r="C343" s="155"/>
      <c r="D343" s="155"/>
      <c r="E343" s="162"/>
      <c r="F343" s="161"/>
      <c r="G343" s="169"/>
      <c r="H343" s="155"/>
      <c r="I343" s="162"/>
      <c r="J343" s="163"/>
      <c r="K343" s="4"/>
      <c r="L343" s="4"/>
      <c r="M343" s="163"/>
    </row>
    <row r="344" spans="1:13" s="135" customFormat="1">
      <c r="A344" s="155"/>
      <c r="B344" s="155"/>
      <c r="C344" s="155"/>
      <c r="D344" s="155"/>
      <c r="E344" s="161"/>
      <c r="F344" s="161"/>
      <c r="G344" s="169"/>
      <c r="H344" s="155"/>
      <c r="I344" s="162"/>
      <c r="K344" s="4"/>
      <c r="L344" s="4"/>
      <c r="M344" s="163"/>
    </row>
    <row r="345" spans="1:13" s="135" customFormat="1">
      <c r="A345" s="155"/>
      <c r="B345" s="155"/>
      <c r="C345" s="155"/>
      <c r="D345" s="155"/>
      <c r="E345" s="161"/>
      <c r="F345" s="161"/>
      <c r="G345" s="169"/>
      <c r="H345" s="155"/>
      <c r="I345" s="162"/>
      <c r="J345" s="163"/>
      <c r="K345" s="4"/>
      <c r="L345" s="4"/>
      <c r="M345" s="163"/>
    </row>
    <row r="346" spans="1:13" s="155" customFormat="1" ht="15.75">
      <c r="E346" s="161"/>
      <c r="F346" s="161"/>
      <c r="G346" s="4"/>
      <c r="H346" s="4"/>
      <c r="I346" s="162"/>
      <c r="J346" s="4"/>
      <c r="K346" s="4"/>
      <c r="L346" s="4"/>
      <c r="M346" s="4"/>
    </row>
    <row r="347" spans="1:13" s="135" customFormat="1">
      <c r="A347" s="155"/>
      <c r="B347" s="155"/>
      <c r="C347" s="166"/>
      <c r="D347" s="155"/>
      <c r="E347" s="155"/>
      <c r="F347" s="155"/>
      <c r="G347" s="4"/>
      <c r="H347" s="4"/>
      <c r="I347" s="162"/>
      <c r="J347" s="155"/>
      <c r="K347" s="4"/>
      <c r="L347" s="4"/>
      <c r="M347" s="4"/>
    </row>
    <row r="348" spans="1:13" s="135" customFormat="1">
      <c r="A348" s="155"/>
      <c r="B348" s="155"/>
      <c r="C348" s="155"/>
      <c r="D348" s="155"/>
      <c r="E348" s="161"/>
      <c r="F348" s="161"/>
      <c r="G348" s="4"/>
      <c r="H348" s="4"/>
      <c r="I348" s="162"/>
      <c r="J348" s="155"/>
      <c r="K348" s="4"/>
      <c r="L348" s="4"/>
      <c r="M348" s="163"/>
    </row>
    <row r="349" spans="1:13" s="135" customFormat="1">
      <c r="A349" s="155"/>
      <c r="B349" s="155"/>
      <c r="C349" s="155"/>
      <c r="D349" s="155"/>
      <c r="E349" s="168"/>
      <c r="F349" s="161"/>
      <c r="G349" s="162"/>
      <c r="H349" s="155"/>
      <c r="I349" s="162"/>
      <c r="J349" s="163"/>
      <c r="K349" s="162"/>
      <c r="L349" s="155"/>
      <c r="M349" s="162"/>
    </row>
    <row r="350" spans="1:13" s="135" customFormat="1">
      <c r="A350" s="155"/>
      <c r="B350" s="155"/>
      <c r="C350" s="155"/>
      <c r="D350" s="155"/>
      <c r="E350" s="162"/>
      <c r="F350" s="161"/>
      <c r="G350" s="169"/>
      <c r="H350" s="155"/>
      <c r="I350" s="162"/>
      <c r="J350" s="163"/>
      <c r="K350" s="4"/>
      <c r="L350" s="4"/>
      <c r="M350" s="163"/>
    </row>
    <row r="351" spans="1:13" s="135" customFormat="1">
      <c r="A351" s="155"/>
      <c r="B351" s="155"/>
      <c r="C351" s="155"/>
      <c r="D351" s="155"/>
      <c r="E351" s="168"/>
      <c r="F351" s="161"/>
      <c r="G351" s="169"/>
      <c r="H351" s="155"/>
      <c r="I351" s="162"/>
      <c r="J351" s="163"/>
      <c r="K351" s="4"/>
      <c r="L351" s="4"/>
      <c r="M351" s="163"/>
    </row>
    <row r="352" spans="1:13" s="155" customFormat="1" ht="15.75">
      <c r="E352" s="161"/>
      <c r="F352" s="161"/>
      <c r="G352" s="4"/>
      <c r="H352" s="4"/>
      <c r="I352" s="162"/>
      <c r="J352" s="4"/>
      <c r="K352" s="4"/>
      <c r="L352" s="4"/>
      <c r="M352" s="4"/>
    </row>
    <row r="353" spans="1:13" s="135" customFormat="1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</row>
    <row r="354" spans="1:13" s="135" customFormat="1">
      <c r="A354" s="155"/>
      <c r="B354" s="155"/>
      <c r="C354" s="166"/>
      <c r="D354" s="155"/>
      <c r="E354" s="155"/>
      <c r="F354" s="155"/>
      <c r="G354" s="4"/>
      <c r="H354" s="4"/>
      <c r="I354" s="162"/>
      <c r="J354" s="155"/>
      <c r="K354" s="4"/>
      <c r="L354" s="4"/>
      <c r="M354" s="4"/>
    </row>
    <row r="355" spans="1:13" s="135" customFormat="1">
      <c r="A355" s="155"/>
      <c r="B355" s="155"/>
      <c r="C355" s="155"/>
      <c r="D355" s="155"/>
      <c r="E355" s="161"/>
      <c r="F355" s="161"/>
      <c r="G355" s="4"/>
      <c r="H355" s="4"/>
      <c r="I355" s="162"/>
      <c r="J355" s="155"/>
      <c r="K355" s="4"/>
      <c r="L355" s="4"/>
      <c r="M355" s="163"/>
    </row>
    <row r="356" spans="1:13" s="135" customFormat="1">
      <c r="A356" s="155"/>
      <c r="B356" s="155"/>
      <c r="C356" s="155"/>
      <c r="D356" s="155"/>
      <c r="E356" s="168"/>
      <c r="F356" s="161"/>
      <c r="G356" s="162"/>
      <c r="H356" s="155"/>
      <c r="I356" s="162"/>
      <c r="J356" s="163"/>
      <c r="K356" s="162"/>
      <c r="L356" s="155"/>
      <c r="M356" s="162"/>
    </row>
    <row r="357" spans="1:13" s="135" customFormat="1">
      <c r="A357" s="155"/>
      <c r="B357" s="155"/>
      <c r="C357" s="155"/>
      <c r="D357" s="155"/>
      <c r="E357" s="162"/>
      <c r="F357" s="161"/>
      <c r="G357" s="169"/>
      <c r="H357" s="155"/>
      <c r="I357" s="162"/>
      <c r="J357" s="163"/>
      <c r="K357" s="4"/>
      <c r="L357" s="4"/>
      <c r="M357" s="163"/>
    </row>
    <row r="358" spans="1:13" s="135" customFormat="1">
      <c r="A358" s="155"/>
      <c r="B358" s="155"/>
      <c r="C358" s="155"/>
      <c r="D358" s="155"/>
      <c r="E358" s="168"/>
      <c r="F358" s="161"/>
      <c r="G358" s="169"/>
      <c r="H358" s="155"/>
      <c r="I358" s="162"/>
      <c r="J358" s="163"/>
      <c r="K358" s="4"/>
      <c r="L358" s="4"/>
      <c r="M358" s="163"/>
    </row>
    <row r="359" spans="1:13" s="155" customFormat="1" ht="15.75">
      <c r="E359" s="161"/>
      <c r="F359" s="161"/>
      <c r="G359" s="4"/>
      <c r="H359" s="4"/>
      <c r="I359" s="162"/>
      <c r="J359" s="4"/>
      <c r="K359" s="4"/>
      <c r="L359" s="4"/>
      <c r="M359" s="4"/>
    </row>
    <row r="360" spans="1:13" s="135" customFormat="1">
      <c r="A360" s="155"/>
      <c r="B360" s="155"/>
      <c r="C360" s="166"/>
      <c r="D360" s="155"/>
      <c r="E360" s="155"/>
      <c r="F360" s="155"/>
      <c r="G360" s="4"/>
      <c r="H360" s="4"/>
      <c r="I360" s="162"/>
      <c r="J360" s="155"/>
      <c r="K360" s="4"/>
      <c r="L360" s="4"/>
      <c r="M360" s="4"/>
    </row>
    <row r="361" spans="1:13" s="135" customFormat="1">
      <c r="A361" s="155"/>
      <c r="B361" s="155"/>
      <c r="C361" s="155"/>
      <c r="D361" s="155"/>
      <c r="E361" s="161"/>
      <c r="F361" s="161"/>
      <c r="G361" s="4"/>
      <c r="H361" s="4"/>
      <c r="I361" s="162"/>
      <c r="J361" s="155"/>
      <c r="K361" s="4"/>
      <c r="L361" s="4"/>
      <c r="M361" s="163"/>
    </row>
    <row r="362" spans="1:13" s="135" customFormat="1">
      <c r="A362" s="155"/>
      <c r="B362" s="155"/>
      <c r="C362" s="155"/>
      <c r="D362" s="155"/>
      <c r="E362" s="168"/>
      <c r="F362" s="161"/>
      <c r="G362" s="162"/>
      <c r="H362" s="155"/>
      <c r="I362" s="162"/>
      <c r="J362" s="163"/>
      <c r="K362" s="162"/>
      <c r="L362" s="155"/>
      <c r="M362" s="162"/>
    </row>
    <row r="363" spans="1:13" s="135" customFormat="1">
      <c r="A363" s="155"/>
      <c r="B363" s="155"/>
      <c r="C363" s="155"/>
      <c r="D363" s="155"/>
      <c r="E363" s="162"/>
      <c r="F363" s="161"/>
      <c r="G363" s="169"/>
      <c r="H363" s="155"/>
      <c r="I363" s="162"/>
      <c r="J363" s="163"/>
      <c r="K363" s="4"/>
      <c r="L363" s="4"/>
      <c r="M363" s="163"/>
    </row>
    <row r="364" spans="1:13" s="135" customFormat="1">
      <c r="A364" s="155"/>
      <c r="B364" s="155"/>
      <c r="C364" s="155"/>
      <c r="D364" s="155"/>
      <c r="E364" s="168"/>
      <c r="F364" s="161"/>
      <c r="G364" s="169"/>
      <c r="H364" s="155"/>
      <c r="I364" s="162"/>
      <c r="J364" s="163"/>
      <c r="K364" s="4"/>
      <c r="L364" s="4"/>
      <c r="M364" s="163"/>
    </row>
    <row r="365" spans="1:13" s="155" customFormat="1" ht="15.75">
      <c r="E365" s="161"/>
      <c r="F365" s="161"/>
      <c r="G365" s="4"/>
      <c r="H365" s="4"/>
      <c r="I365" s="162"/>
      <c r="J365" s="4"/>
      <c r="K365" s="4"/>
      <c r="L365" s="4"/>
      <c r="M365" s="4"/>
    </row>
    <row r="366" spans="1:13" s="135" customFormat="1">
      <c r="A366" s="155"/>
      <c r="B366" s="155"/>
      <c r="C366" s="166"/>
      <c r="D366" s="155"/>
      <c r="E366" s="155"/>
      <c r="F366" s="155"/>
      <c r="G366" s="4"/>
      <c r="H366" s="4"/>
      <c r="I366" s="162"/>
      <c r="J366" s="155"/>
      <c r="K366" s="4"/>
      <c r="L366" s="4"/>
      <c r="M366" s="4"/>
    </row>
    <row r="367" spans="1:13" s="135" customFormat="1">
      <c r="A367" s="155"/>
      <c r="B367" s="155"/>
      <c r="C367" s="155"/>
      <c r="D367" s="155"/>
      <c r="E367" s="161"/>
      <c r="F367" s="161"/>
      <c r="G367" s="4"/>
      <c r="H367" s="4"/>
      <c r="I367" s="162"/>
      <c r="J367" s="155"/>
      <c r="K367" s="4"/>
      <c r="L367" s="4"/>
      <c r="M367" s="163"/>
    </row>
    <row r="368" spans="1:13" s="135" customFormat="1">
      <c r="A368" s="155"/>
      <c r="B368" s="155"/>
      <c r="C368" s="155"/>
      <c r="D368" s="155"/>
      <c r="E368" s="168"/>
      <c r="F368" s="161"/>
      <c r="G368" s="162"/>
      <c r="H368" s="155"/>
      <c r="I368" s="162"/>
      <c r="J368" s="163"/>
      <c r="K368" s="162"/>
      <c r="L368" s="155"/>
      <c r="M368" s="162"/>
    </row>
    <row r="369" spans="1:13" s="135" customFormat="1">
      <c r="A369" s="155"/>
      <c r="B369" s="155"/>
      <c r="C369" s="155"/>
      <c r="D369" s="155"/>
      <c r="E369" s="162"/>
      <c r="F369" s="161"/>
      <c r="G369" s="169"/>
      <c r="H369" s="155"/>
      <c r="I369" s="162"/>
      <c r="J369" s="163"/>
      <c r="K369" s="4"/>
      <c r="L369" s="4"/>
      <c r="M369" s="163"/>
    </row>
    <row r="370" spans="1:13" s="135" customFormat="1">
      <c r="A370" s="155"/>
      <c r="B370" s="155"/>
      <c r="C370" s="155"/>
      <c r="D370" s="155"/>
      <c r="E370" s="168"/>
      <c r="F370" s="161"/>
      <c r="G370" s="169"/>
      <c r="H370" s="155"/>
      <c r="I370" s="162"/>
      <c r="J370" s="163"/>
      <c r="K370" s="4"/>
      <c r="L370" s="4"/>
      <c r="M370" s="163"/>
    </row>
    <row r="371" spans="1:13" s="155" customFormat="1" ht="15.75">
      <c r="E371" s="161"/>
      <c r="F371" s="161"/>
      <c r="G371" s="4"/>
      <c r="H371" s="4"/>
      <c r="I371" s="162"/>
      <c r="J371" s="4"/>
      <c r="K371" s="4"/>
      <c r="L371" s="4"/>
      <c r="M371" s="4"/>
    </row>
    <row r="372" spans="1:13" s="135" customFormat="1">
      <c r="A372" s="155"/>
      <c r="B372" s="155"/>
      <c r="C372" s="166"/>
      <c r="D372" s="155"/>
      <c r="E372" s="155"/>
      <c r="F372" s="155"/>
      <c r="G372" s="4"/>
      <c r="H372" s="4"/>
      <c r="I372" s="162"/>
      <c r="J372" s="155"/>
      <c r="K372" s="4"/>
      <c r="L372" s="4"/>
      <c r="M372" s="4"/>
    </row>
    <row r="373" spans="1:13" s="135" customFormat="1">
      <c r="A373" s="155"/>
      <c r="B373" s="155"/>
      <c r="C373" s="155"/>
      <c r="D373" s="155"/>
      <c r="E373" s="161"/>
      <c r="F373" s="161"/>
      <c r="G373" s="4"/>
      <c r="H373" s="4"/>
      <c r="I373" s="162"/>
      <c r="J373" s="155"/>
      <c r="K373" s="4"/>
      <c r="L373" s="4"/>
      <c r="M373" s="163"/>
    </row>
    <row r="374" spans="1:13" s="135" customFormat="1">
      <c r="A374" s="155"/>
      <c r="B374" s="155"/>
      <c r="C374" s="155"/>
      <c r="D374" s="155"/>
      <c r="E374" s="168"/>
      <c r="F374" s="161"/>
      <c r="G374" s="162"/>
      <c r="H374" s="155"/>
      <c r="I374" s="162"/>
      <c r="J374" s="163"/>
      <c r="K374" s="162"/>
      <c r="L374" s="155"/>
      <c r="M374" s="162"/>
    </row>
    <row r="375" spans="1:13" s="135" customFormat="1">
      <c r="A375" s="155"/>
      <c r="B375" s="155"/>
      <c r="C375" s="155"/>
      <c r="D375" s="155"/>
      <c r="E375" s="162"/>
      <c r="F375" s="161"/>
      <c r="G375" s="169"/>
      <c r="H375" s="155"/>
      <c r="I375" s="162"/>
      <c r="J375" s="163"/>
      <c r="K375" s="4"/>
      <c r="L375" s="4"/>
      <c r="M375" s="163"/>
    </row>
    <row r="376" spans="1:13" s="135" customFormat="1">
      <c r="A376" s="155"/>
      <c r="B376" s="155"/>
      <c r="C376" s="155"/>
      <c r="D376" s="155"/>
      <c r="E376" s="168"/>
      <c r="F376" s="161"/>
      <c r="G376" s="169"/>
      <c r="H376" s="155"/>
      <c r="I376" s="162"/>
      <c r="J376" s="163"/>
      <c r="K376" s="4"/>
      <c r="L376" s="4"/>
      <c r="M376" s="163"/>
    </row>
    <row r="377" spans="1:13" s="155" customFormat="1" ht="15.75">
      <c r="E377" s="161"/>
      <c r="F377" s="161"/>
      <c r="G377" s="4"/>
      <c r="H377" s="4"/>
      <c r="I377" s="162"/>
      <c r="J377" s="4"/>
      <c r="K377" s="4"/>
      <c r="L377" s="4"/>
      <c r="M377" s="4"/>
    </row>
    <row r="378" spans="1:13" s="135" customFormat="1">
      <c r="A378" s="155"/>
      <c r="B378" s="155"/>
      <c r="C378" s="166"/>
      <c r="D378" s="155"/>
      <c r="E378" s="155"/>
      <c r="F378" s="155"/>
      <c r="G378" s="4"/>
      <c r="H378" s="4"/>
      <c r="I378" s="162"/>
      <c r="J378" s="155"/>
      <c r="K378" s="4"/>
      <c r="L378" s="4"/>
      <c r="M378" s="4"/>
    </row>
    <row r="379" spans="1:13" s="135" customFormat="1">
      <c r="A379" s="155"/>
      <c r="B379" s="155"/>
      <c r="C379" s="155"/>
      <c r="D379" s="155"/>
      <c r="E379" s="161"/>
      <c r="F379" s="161"/>
      <c r="G379" s="4"/>
      <c r="H379" s="4"/>
      <c r="I379" s="162"/>
      <c r="J379" s="155"/>
      <c r="K379" s="4"/>
      <c r="L379" s="4"/>
      <c r="M379" s="163"/>
    </row>
    <row r="380" spans="1:13" s="135" customFormat="1">
      <c r="A380" s="155"/>
      <c r="B380" s="155"/>
      <c r="C380" s="155"/>
      <c r="D380" s="155"/>
      <c r="E380" s="168"/>
      <c r="F380" s="161"/>
      <c r="G380" s="162"/>
      <c r="H380" s="155"/>
      <c r="I380" s="162"/>
      <c r="J380" s="163"/>
      <c r="K380" s="162"/>
      <c r="L380" s="155"/>
      <c r="M380" s="162"/>
    </row>
    <row r="381" spans="1:13" s="135" customFormat="1">
      <c r="A381" s="155"/>
      <c r="B381" s="155"/>
      <c r="C381" s="155"/>
      <c r="D381" s="155"/>
      <c r="E381" s="162"/>
      <c r="F381" s="161"/>
      <c r="G381" s="169"/>
      <c r="H381" s="155"/>
      <c r="I381" s="162"/>
      <c r="J381" s="163"/>
      <c r="K381" s="4"/>
      <c r="L381" s="4"/>
      <c r="M381" s="163"/>
    </row>
    <row r="382" spans="1:13" s="135" customFormat="1">
      <c r="A382" s="155"/>
      <c r="B382" s="155"/>
      <c r="C382" s="155"/>
      <c r="D382" s="155"/>
      <c r="E382" s="168"/>
      <c r="F382" s="161"/>
      <c r="G382" s="169"/>
      <c r="H382" s="155"/>
      <c r="I382" s="162"/>
      <c r="J382" s="163"/>
      <c r="K382" s="4"/>
      <c r="L382" s="4"/>
      <c r="M382" s="163"/>
    </row>
    <row r="383" spans="1:13" s="155" customFormat="1" ht="15.75">
      <c r="E383" s="161"/>
      <c r="F383" s="161"/>
      <c r="G383" s="4"/>
      <c r="H383" s="4"/>
      <c r="I383" s="162"/>
      <c r="J383" s="4"/>
      <c r="K383" s="4"/>
      <c r="L383" s="4"/>
      <c r="M383" s="4"/>
    </row>
    <row r="384" spans="1:13" s="155" customFormat="1" ht="15.75">
      <c r="G384" s="4"/>
      <c r="H384" s="4"/>
      <c r="I384" s="162"/>
      <c r="K384" s="4"/>
      <c r="L384" s="4"/>
      <c r="M384" s="4"/>
    </row>
    <row r="385" spans="1:13" s="155" customFormat="1" ht="15.75">
      <c r="E385" s="161"/>
      <c r="F385" s="161"/>
      <c r="G385" s="4"/>
      <c r="H385" s="4"/>
      <c r="I385" s="162"/>
      <c r="K385" s="4"/>
      <c r="L385" s="4"/>
      <c r="M385" s="163"/>
    </row>
    <row r="386" spans="1:13" s="155" customFormat="1" ht="15.75">
      <c r="E386" s="168"/>
      <c r="F386" s="161"/>
      <c r="G386" s="162"/>
      <c r="I386" s="162"/>
      <c r="J386" s="163"/>
      <c r="K386" s="162"/>
      <c r="M386" s="162"/>
    </row>
    <row r="387" spans="1:13" s="135" customFormat="1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</row>
    <row r="388" spans="1:13" s="155" customFormat="1">
      <c r="E388" s="162"/>
      <c r="F388" s="161"/>
      <c r="G388" s="169"/>
      <c r="I388" s="162"/>
      <c r="J388" s="163"/>
      <c r="K388" s="4"/>
      <c r="L388" s="4"/>
      <c r="M388" s="163"/>
    </row>
    <row r="389" spans="1:13" s="155" customFormat="1">
      <c r="E389" s="161"/>
      <c r="F389" s="161"/>
      <c r="G389" s="169"/>
      <c r="I389" s="162"/>
      <c r="J389" s="163"/>
      <c r="K389" s="4"/>
      <c r="L389" s="4"/>
      <c r="M389" s="163"/>
    </row>
    <row r="390" spans="1:13" s="155" customFormat="1">
      <c r="E390" s="168"/>
      <c r="F390" s="161"/>
      <c r="G390" s="169"/>
      <c r="I390" s="162"/>
      <c r="J390" s="163"/>
      <c r="K390" s="4"/>
      <c r="L390" s="4"/>
      <c r="M390" s="163"/>
    </row>
    <row r="391" spans="1:13" s="155" customFormat="1" ht="15.75">
      <c r="E391" s="161"/>
      <c r="F391" s="161"/>
      <c r="G391" s="4"/>
      <c r="H391" s="4"/>
      <c r="I391" s="162"/>
      <c r="J391" s="4"/>
      <c r="K391" s="4"/>
      <c r="L391" s="4"/>
      <c r="M391" s="4"/>
    </row>
    <row r="392" spans="1:13" s="135" customFormat="1">
      <c r="A392" s="155"/>
      <c r="B392" s="155"/>
      <c r="C392" s="166"/>
      <c r="D392" s="155"/>
      <c r="E392" s="155"/>
      <c r="F392" s="155"/>
      <c r="G392" s="4"/>
      <c r="H392" s="4"/>
      <c r="I392" s="162"/>
      <c r="J392" s="155"/>
      <c r="K392" s="4"/>
      <c r="L392" s="4"/>
      <c r="M392" s="4"/>
    </row>
    <row r="393" spans="1:13" s="155" customFormat="1" ht="15.75">
      <c r="E393" s="161"/>
      <c r="F393" s="161"/>
      <c r="G393" s="4"/>
      <c r="H393" s="4"/>
      <c r="I393" s="162"/>
      <c r="K393" s="4"/>
      <c r="L393" s="4"/>
      <c r="M393" s="163"/>
    </row>
    <row r="394" spans="1:13" s="135" customFormat="1">
      <c r="A394" s="155"/>
      <c r="B394" s="155"/>
      <c r="C394" s="155"/>
      <c r="D394" s="155"/>
      <c r="E394" s="168"/>
      <c r="F394" s="161"/>
      <c r="G394" s="162"/>
      <c r="H394" s="155"/>
      <c r="I394" s="162"/>
      <c r="J394" s="163"/>
      <c r="K394" s="162"/>
      <c r="L394" s="155"/>
      <c r="M394" s="162"/>
    </row>
    <row r="395" spans="1:13" s="135" customFormat="1">
      <c r="A395" s="155"/>
      <c r="B395" s="155"/>
      <c r="C395" s="155"/>
      <c r="D395" s="155"/>
      <c r="E395" s="162"/>
      <c r="F395" s="161"/>
      <c r="G395" s="169"/>
      <c r="H395" s="155"/>
      <c r="I395" s="162"/>
      <c r="J395" s="163"/>
      <c r="K395" s="4"/>
      <c r="L395" s="4"/>
      <c r="M395" s="163"/>
    </row>
    <row r="396" spans="1:13" s="135" customFormat="1">
      <c r="A396" s="155"/>
      <c r="B396" s="155"/>
      <c r="C396" s="155"/>
      <c r="D396" s="155"/>
      <c r="E396" s="168"/>
      <c r="F396" s="161"/>
      <c r="G396" s="169"/>
      <c r="H396" s="155"/>
      <c r="I396" s="162"/>
      <c r="J396" s="163"/>
      <c r="K396" s="4"/>
      <c r="L396" s="4"/>
      <c r="M396" s="163"/>
    </row>
    <row r="397" spans="1:13" s="155" customFormat="1" ht="15.75">
      <c r="E397" s="161"/>
      <c r="F397" s="161"/>
      <c r="G397" s="4"/>
      <c r="H397" s="4"/>
      <c r="I397" s="162"/>
      <c r="J397" s="4"/>
      <c r="K397" s="4"/>
      <c r="L397" s="4"/>
      <c r="M397" s="4"/>
    </row>
    <row r="398" spans="1:13" s="155" customFormat="1" ht="15.75">
      <c r="E398" s="161"/>
      <c r="F398" s="161"/>
      <c r="G398" s="4"/>
      <c r="H398" s="4"/>
      <c r="I398" s="162"/>
      <c r="K398" s="4"/>
      <c r="L398" s="4"/>
      <c r="M398" s="4"/>
    </row>
    <row r="399" spans="1:13" s="155" customFormat="1" ht="15.75">
      <c r="E399" s="161"/>
      <c r="F399" s="161"/>
      <c r="G399" s="4"/>
      <c r="H399" s="4"/>
      <c r="I399" s="162"/>
      <c r="K399" s="4"/>
      <c r="L399" s="4"/>
      <c r="M399" s="163"/>
    </row>
    <row r="400" spans="1:13" s="155" customFormat="1">
      <c r="E400" s="161"/>
      <c r="F400" s="161"/>
      <c r="G400" s="169"/>
      <c r="I400" s="162"/>
      <c r="J400" s="163"/>
      <c r="K400" s="4"/>
      <c r="L400" s="4"/>
      <c r="M400" s="163"/>
    </row>
    <row r="401" spans="1:13" s="155" customFormat="1">
      <c r="E401" s="161"/>
      <c r="F401" s="161"/>
      <c r="G401" s="169"/>
      <c r="I401" s="162"/>
      <c r="J401" s="163"/>
      <c r="K401" s="4"/>
      <c r="L401" s="4"/>
      <c r="M401" s="163"/>
    </row>
    <row r="402" spans="1:13" s="155" customFormat="1">
      <c r="B402" s="160"/>
      <c r="E402" s="161"/>
      <c r="F402" s="161"/>
      <c r="G402" s="169"/>
      <c r="I402" s="162"/>
      <c r="J402" s="163"/>
      <c r="K402" s="4"/>
      <c r="L402" s="4"/>
      <c r="M402" s="163"/>
    </row>
    <row r="403" spans="1:13" s="155" customFormat="1">
      <c r="E403" s="161"/>
      <c r="F403" s="161"/>
      <c r="G403" s="169"/>
      <c r="I403" s="162"/>
      <c r="J403" s="163"/>
      <c r="K403" s="4"/>
      <c r="L403" s="4"/>
      <c r="M403" s="163"/>
    </row>
    <row r="404" spans="1:13" s="155" customFormat="1">
      <c r="E404" s="168"/>
      <c r="F404" s="161"/>
      <c r="G404" s="169"/>
      <c r="I404" s="162"/>
      <c r="J404" s="163"/>
      <c r="K404" s="4"/>
      <c r="L404" s="4"/>
      <c r="M404" s="163"/>
    </row>
    <row r="405" spans="1:13" s="155" customFormat="1" ht="15.75">
      <c r="E405" s="161"/>
      <c r="F405" s="161"/>
      <c r="G405" s="4"/>
      <c r="H405" s="4"/>
      <c r="I405" s="162"/>
      <c r="J405" s="4"/>
      <c r="K405" s="4"/>
      <c r="L405" s="4"/>
      <c r="M405" s="4"/>
    </row>
    <row r="406" spans="1:13" s="135" customFormat="1">
      <c r="A406" s="155"/>
      <c r="B406" s="155"/>
      <c r="C406" s="155"/>
      <c r="D406" s="155"/>
      <c r="E406" s="155"/>
      <c r="F406" s="155"/>
      <c r="G406" s="4"/>
      <c r="H406" s="4"/>
      <c r="I406" s="162"/>
      <c r="J406" s="155"/>
      <c r="K406" s="4"/>
      <c r="L406" s="4"/>
      <c r="M406" s="4"/>
    </row>
    <row r="407" spans="1:13" s="135" customFormat="1">
      <c r="A407" s="155"/>
      <c r="B407" s="155"/>
      <c r="C407" s="155"/>
      <c r="D407" s="155"/>
      <c r="E407" s="161"/>
      <c r="F407" s="161"/>
      <c r="G407" s="4"/>
      <c r="H407" s="4"/>
      <c r="I407" s="162"/>
      <c r="J407" s="155"/>
      <c r="K407" s="4"/>
      <c r="L407" s="4"/>
      <c r="M407" s="163"/>
    </row>
    <row r="408" spans="1:13" s="135" customFormat="1">
      <c r="A408" s="155"/>
      <c r="B408" s="155"/>
      <c r="C408" s="155"/>
      <c r="D408" s="155"/>
      <c r="E408" s="161"/>
      <c r="F408" s="161"/>
      <c r="G408" s="162"/>
      <c r="H408" s="155"/>
      <c r="I408" s="162"/>
      <c r="J408" s="163"/>
      <c r="K408" s="162"/>
      <c r="L408" s="155"/>
      <c r="M408" s="162"/>
    </row>
    <row r="409" spans="1:13" s="135" customFormat="1">
      <c r="A409" s="155"/>
      <c r="B409" s="155"/>
      <c r="C409" s="155"/>
      <c r="D409" s="155"/>
      <c r="E409" s="162"/>
      <c r="F409" s="161"/>
      <c r="G409" s="169"/>
      <c r="H409" s="155"/>
      <c r="I409" s="162"/>
      <c r="J409" s="163"/>
      <c r="K409" s="4"/>
      <c r="L409" s="4"/>
      <c r="M409" s="163"/>
    </row>
    <row r="410" spans="1:13" s="135" customFormat="1">
      <c r="A410" s="155"/>
      <c r="B410" s="155"/>
      <c r="C410" s="155"/>
      <c r="D410" s="155"/>
      <c r="E410" s="161"/>
      <c r="F410" s="161"/>
      <c r="G410" s="169"/>
      <c r="H410" s="155"/>
      <c r="I410" s="162"/>
      <c r="J410" s="163"/>
      <c r="K410" s="4"/>
      <c r="L410" s="4"/>
      <c r="M410" s="163"/>
    </row>
    <row r="411" spans="1:13" s="135" customFormat="1">
      <c r="A411" s="155"/>
      <c r="B411" s="155"/>
      <c r="C411" s="155"/>
      <c r="D411" s="155"/>
      <c r="E411" s="161"/>
      <c r="F411" s="161"/>
      <c r="G411" s="169"/>
      <c r="H411" s="155"/>
      <c r="I411" s="162"/>
      <c r="J411" s="163"/>
      <c r="K411" s="4"/>
      <c r="L411" s="4"/>
      <c r="M411" s="163"/>
    </row>
    <row r="412" spans="1:13" s="155" customFormat="1" ht="15.75">
      <c r="E412" s="161"/>
      <c r="F412" s="161"/>
      <c r="G412" s="4"/>
      <c r="H412" s="4"/>
      <c r="I412" s="162"/>
      <c r="J412" s="4"/>
      <c r="K412" s="4"/>
      <c r="L412" s="4"/>
      <c r="M412" s="4"/>
    </row>
    <row r="413" spans="1:13" s="155" customFormat="1" ht="15.75">
      <c r="E413" s="161"/>
      <c r="F413" s="161"/>
      <c r="G413" s="4"/>
      <c r="H413" s="164"/>
      <c r="I413" s="162"/>
      <c r="J413" s="164"/>
      <c r="K413" s="4"/>
      <c r="L413" s="164"/>
      <c r="M413" s="171"/>
    </row>
    <row r="414" spans="1:13" s="155" customFormat="1" ht="15.75">
      <c r="E414" s="161"/>
      <c r="F414" s="161"/>
      <c r="G414" s="4"/>
      <c r="H414" s="4"/>
      <c r="I414" s="162"/>
      <c r="J414" s="4"/>
      <c r="K414" s="4"/>
      <c r="L414" s="4"/>
      <c r="M414" s="4"/>
    </row>
    <row r="415" spans="1:13" s="155" customFormat="1" ht="15.75">
      <c r="E415" s="161"/>
      <c r="F415" s="161"/>
      <c r="G415" s="4"/>
      <c r="H415" s="4"/>
      <c r="I415" s="162"/>
      <c r="J415" s="4"/>
      <c r="K415" s="4"/>
      <c r="L415" s="4"/>
      <c r="M415" s="4"/>
    </row>
    <row r="416" spans="1:13" s="155" customFormat="1" ht="15.75">
      <c r="E416" s="161"/>
      <c r="F416" s="161"/>
      <c r="G416" s="4"/>
      <c r="H416" s="4"/>
      <c r="I416" s="162"/>
      <c r="J416" s="4"/>
      <c r="K416" s="4"/>
      <c r="L416" s="4"/>
      <c r="M416" s="4"/>
    </row>
    <row r="417" spans="1:13" s="155" customFormat="1" ht="15.75">
      <c r="B417" s="160"/>
      <c r="C417" s="166"/>
      <c r="E417" s="161"/>
      <c r="F417" s="161"/>
      <c r="G417" s="4"/>
      <c r="I417" s="172"/>
      <c r="K417" s="4"/>
      <c r="M417" s="163"/>
    </row>
    <row r="418" spans="1:13" s="155" customFormat="1" ht="15.75">
      <c r="E418" s="161"/>
      <c r="F418" s="161"/>
      <c r="G418" s="4"/>
      <c r="H418" s="4"/>
      <c r="I418" s="162"/>
      <c r="J418" s="4"/>
      <c r="K418" s="4"/>
      <c r="L418" s="4"/>
      <c r="M418" s="4"/>
    </row>
    <row r="419" spans="1:13" s="155" customFormat="1" ht="15.75">
      <c r="E419" s="161"/>
      <c r="F419" s="161"/>
      <c r="G419" s="4"/>
      <c r="H419" s="164"/>
      <c r="I419" s="162"/>
      <c r="J419" s="164"/>
      <c r="K419" s="4"/>
      <c r="L419" s="164"/>
      <c r="M419" s="171"/>
    </row>
    <row r="420" spans="1:13" s="135" customFormat="1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</row>
    <row r="421" spans="1:13" s="135" customFormat="1"/>
    <row r="422" spans="1:13" s="135" customFormat="1"/>
    <row r="423" spans="1:13" s="135" customFormat="1"/>
    <row r="424" spans="1:13" s="135" customFormat="1"/>
    <row r="425" spans="1:13" s="135" customFormat="1"/>
    <row r="426" spans="1:13" s="135" customFormat="1"/>
    <row r="427" spans="1:13" s="135" customFormat="1"/>
    <row r="428" spans="1:13" s="135" customFormat="1"/>
    <row r="429" spans="1:13" s="135" customFormat="1"/>
    <row r="430" spans="1:13" s="135" customFormat="1"/>
    <row r="431" spans="1:13" s="135" customFormat="1"/>
    <row r="432" spans="1:13" s="135" customFormat="1"/>
    <row r="433" s="135" customFormat="1"/>
    <row r="434" s="135" customFormat="1"/>
    <row r="435" s="135" customFormat="1"/>
    <row r="436" s="135" customFormat="1"/>
    <row r="437" s="135" customFormat="1"/>
    <row r="438" s="135" customFormat="1"/>
    <row r="439" s="135" customFormat="1"/>
    <row r="440" s="135" customFormat="1"/>
    <row r="441" s="135" customFormat="1"/>
    <row r="442" s="135" customFormat="1"/>
    <row r="443" s="135" customFormat="1"/>
    <row r="444" s="135" customFormat="1"/>
    <row r="445" s="135" customFormat="1"/>
    <row r="446" s="135" customFormat="1"/>
    <row r="447" s="135" customFormat="1"/>
    <row r="448" s="135" customFormat="1"/>
    <row r="449" s="135" customFormat="1"/>
    <row r="450" s="135" customFormat="1"/>
    <row r="451" s="135" customFormat="1"/>
    <row r="452" s="135" customFormat="1"/>
    <row r="453" s="135" customFormat="1"/>
    <row r="454" s="135" customFormat="1"/>
    <row r="455" s="135" customFormat="1"/>
    <row r="456" s="135" customFormat="1"/>
    <row r="457" s="135" customFormat="1"/>
    <row r="458" s="135" customFormat="1"/>
    <row r="459" s="135" customFormat="1"/>
    <row r="460" s="135" customFormat="1"/>
    <row r="461" s="135" customFormat="1"/>
    <row r="462" s="135" customFormat="1"/>
    <row r="463" s="135" customFormat="1"/>
    <row r="464" s="135" customFormat="1"/>
    <row r="465" s="135" customFormat="1"/>
    <row r="466" s="135" customFormat="1"/>
    <row r="467" s="135" customFormat="1"/>
    <row r="468" s="135" customFormat="1"/>
    <row r="469" s="135" customFormat="1"/>
    <row r="470" s="135" customFormat="1"/>
    <row r="471" s="135" customFormat="1"/>
    <row r="472" s="135" customFormat="1"/>
    <row r="473" s="135" customFormat="1"/>
    <row r="474" s="135" customFormat="1"/>
    <row r="475" s="135" customFormat="1"/>
    <row r="476" s="135" customFormat="1"/>
    <row r="477" s="135" customFormat="1"/>
    <row r="478" s="135" customFormat="1"/>
    <row r="479" s="135" customFormat="1"/>
    <row r="480" s="135" customFormat="1"/>
    <row r="481" s="135" customFormat="1"/>
    <row r="482" s="135" customFormat="1"/>
    <row r="483" s="135" customFormat="1"/>
    <row r="484" s="135" customFormat="1"/>
    <row r="485" s="135" customFormat="1"/>
    <row r="486" s="135" customFormat="1"/>
    <row r="487" s="135" customFormat="1"/>
    <row r="488" s="135" customFormat="1"/>
    <row r="489" s="135" customFormat="1"/>
    <row r="490" s="135" customFormat="1"/>
    <row r="491" s="135" customFormat="1"/>
    <row r="492" s="135" customFormat="1"/>
    <row r="493" s="135" customFormat="1"/>
    <row r="494" s="135" customFormat="1"/>
    <row r="495" s="135" customFormat="1"/>
    <row r="496" s="135" customFormat="1"/>
    <row r="497" s="135" customFormat="1"/>
    <row r="498" s="135" customFormat="1"/>
    <row r="499" s="135" customFormat="1"/>
    <row r="500" s="135" customFormat="1"/>
    <row r="501" s="135" customFormat="1"/>
    <row r="502" s="135" customFormat="1"/>
    <row r="503" s="135" customFormat="1"/>
    <row r="504" s="135" customFormat="1"/>
    <row r="505" s="135" customFormat="1"/>
    <row r="506" s="135" customFormat="1"/>
    <row r="507" s="135" customFormat="1"/>
    <row r="508" s="135" customFormat="1"/>
    <row r="509" s="135" customFormat="1"/>
    <row r="510" s="135" customFormat="1"/>
    <row r="511" s="135" customFormat="1"/>
    <row r="512" s="135" customFormat="1"/>
    <row r="513" s="135" customFormat="1"/>
    <row r="514" s="135" customFormat="1"/>
    <row r="515" s="135" customFormat="1"/>
    <row r="516" s="135" customFormat="1"/>
    <row r="517" s="135" customFormat="1"/>
    <row r="518" s="135" customFormat="1"/>
    <row r="519" s="135" customFormat="1"/>
    <row r="520" s="135" customFormat="1"/>
    <row r="521" s="135" customFormat="1"/>
    <row r="522" s="135" customFormat="1"/>
    <row r="523" s="135" customFormat="1"/>
    <row r="524" s="135" customFormat="1"/>
    <row r="525" s="135" customFormat="1"/>
    <row r="526" s="135" customFormat="1"/>
    <row r="527" s="135" customFormat="1"/>
    <row r="528" s="135" customFormat="1"/>
    <row r="529" s="135" customFormat="1"/>
    <row r="530" s="135" customFormat="1"/>
    <row r="531" s="135" customFormat="1"/>
    <row r="532" s="135" customFormat="1"/>
    <row r="533" s="135" customFormat="1"/>
    <row r="534" s="135" customFormat="1"/>
    <row r="535" s="135" customFormat="1"/>
    <row r="536" s="135" customFormat="1"/>
    <row r="537" s="135" customFormat="1"/>
    <row r="538" s="135" customFormat="1"/>
    <row r="539" s="135" customFormat="1"/>
    <row r="540" s="135" customFormat="1"/>
    <row r="541" s="135" customFormat="1"/>
    <row r="542" s="135" customFormat="1"/>
    <row r="543" s="135" customFormat="1"/>
    <row r="544" s="135" customFormat="1"/>
    <row r="545" s="135" customFormat="1"/>
    <row r="546" s="135" customFormat="1"/>
    <row r="547" s="135" customFormat="1"/>
    <row r="548" s="135" customFormat="1"/>
    <row r="549" s="135" customFormat="1"/>
    <row r="550" s="135" customFormat="1"/>
    <row r="551" s="135" customFormat="1"/>
    <row r="552" s="135" customFormat="1"/>
    <row r="553" s="135" customFormat="1"/>
    <row r="554" s="135" customFormat="1"/>
    <row r="555" s="135" customFormat="1"/>
    <row r="556" s="135" customFormat="1"/>
    <row r="557" s="135" customFormat="1"/>
    <row r="558" s="135" customFormat="1"/>
    <row r="559" s="135" customFormat="1"/>
    <row r="560" s="135" customFormat="1"/>
    <row r="561" s="135" customFormat="1"/>
    <row r="562" s="135" customFormat="1"/>
    <row r="563" s="135" customFormat="1"/>
    <row r="564" s="135" customFormat="1"/>
    <row r="565" s="135" customFormat="1"/>
    <row r="566" s="135" customFormat="1"/>
    <row r="567" s="135" customFormat="1"/>
    <row r="568" s="135" customFormat="1"/>
    <row r="569" s="135" customFormat="1"/>
    <row r="570" s="135" customFormat="1"/>
    <row r="571" s="135" customFormat="1"/>
    <row r="572" s="135" customFormat="1"/>
    <row r="573" s="135" customFormat="1"/>
    <row r="574" s="135" customFormat="1"/>
    <row r="575" s="135" customFormat="1"/>
    <row r="576" s="135" customFormat="1"/>
  </sheetData>
  <autoFilter ref="A12:IV108"/>
  <mergeCells count="2">
    <mergeCell ref="B8:B11"/>
    <mergeCell ref="D10:D11"/>
  </mergeCells>
  <pageMargins left="0" right="0" top="0.31496062992126" bottom="0.43307086614173201" header="0.118110236220472" footer="0.15748031496063"/>
  <pageSetup paperSize="9" scale="95" orientation="landscape" r:id="rId1"/>
  <headerFooter alignWithMargins="0">
    <oddFooter>Page &amp;P of &amp;N</oddFooter>
  </headerFooter>
  <rowBreaks count="1" manualBreakCount="1">
    <brk id="9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4218"/>
  <sheetViews>
    <sheetView view="pageBreakPreview" topLeftCell="C322" zoomScale="115" zoomScaleNormal="90" zoomScaleSheetLayoutView="115" workbookViewId="0">
      <selection activeCell="K7" sqref="K7:K325"/>
    </sheetView>
  </sheetViews>
  <sheetFormatPr defaultColWidth="9.140625" defaultRowHeight="16.5"/>
  <cols>
    <col min="1" max="1" width="5.5703125" style="1160" customWidth="1"/>
    <col min="2" max="2" width="11.140625" style="1160" customWidth="1"/>
    <col min="3" max="3" width="50.5703125" style="1160" customWidth="1"/>
    <col min="4" max="4" width="9.5703125" style="1160" customWidth="1"/>
    <col min="5" max="5" width="9.42578125" style="1160" customWidth="1"/>
    <col min="6" max="6" width="9.5703125" style="1160" customWidth="1"/>
    <col min="7" max="7" width="8.140625" style="1160" customWidth="1"/>
    <col min="8" max="8" width="11.140625" style="1160" customWidth="1"/>
    <col min="9" max="9" width="7" style="1160" customWidth="1"/>
    <col min="10" max="10" width="9.42578125" style="1160" customWidth="1"/>
    <col min="11" max="11" width="7.85546875" style="1160" customWidth="1"/>
    <col min="12" max="12" width="8.42578125" style="1160" customWidth="1"/>
    <col min="13" max="13" width="11" style="1160" customWidth="1"/>
    <col min="14" max="16384" width="9.140625" style="1160"/>
  </cols>
  <sheetData>
    <row r="1" spans="1:212" ht="18" customHeight="1">
      <c r="C1" s="1206" t="s">
        <v>552</v>
      </c>
      <c r="D1" s="1206"/>
      <c r="E1" s="1206"/>
      <c r="F1" s="1206"/>
      <c r="G1" s="1206"/>
      <c r="H1" s="1206"/>
      <c r="I1" s="1206"/>
      <c r="J1" s="1206"/>
      <c r="K1" s="1206"/>
      <c r="L1" s="1206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12" ht="43.5" customHeight="1" thickBot="1">
      <c r="C2" s="1283" t="s">
        <v>565</v>
      </c>
      <c r="D2" s="1207"/>
      <c r="E2" s="1207"/>
      <c r="F2" s="1207"/>
      <c r="G2" s="1207"/>
      <c r="H2" s="1207"/>
      <c r="I2" s="1207"/>
      <c r="J2" s="1207"/>
      <c r="K2" s="1207"/>
      <c r="L2" s="1207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12" s="1168" customFormat="1" ht="39.6" customHeight="1">
      <c r="A3" s="1750" t="s">
        <v>9</v>
      </c>
      <c r="B3" s="1748" t="s">
        <v>10</v>
      </c>
      <c r="C3" s="1746" t="s">
        <v>538</v>
      </c>
      <c r="D3" s="1754" t="s">
        <v>540</v>
      </c>
      <c r="E3" s="1756"/>
      <c r="F3" s="1755"/>
      <c r="G3" s="1754" t="s">
        <v>232</v>
      </c>
      <c r="H3" s="1755"/>
      <c r="I3" s="1754" t="s">
        <v>233</v>
      </c>
      <c r="J3" s="1755"/>
      <c r="K3" s="1754" t="s">
        <v>162</v>
      </c>
      <c r="L3" s="1755"/>
      <c r="M3" s="1744" t="s">
        <v>8</v>
      </c>
      <c r="N3" s="1167"/>
      <c r="O3" s="1167"/>
      <c r="P3" s="1167"/>
      <c r="Q3" s="1167"/>
      <c r="R3" s="1167"/>
      <c r="S3" s="1167"/>
      <c r="T3" s="1167"/>
      <c r="U3" s="1167"/>
      <c r="V3" s="1167"/>
    </row>
    <row r="4" spans="1:212" s="1168" customFormat="1" ht="27">
      <c r="A4" s="1751"/>
      <c r="B4" s="1749"/>
      <c r="C4" s="1747"/>
      <c r="D4" s="1340" t="s">
        <v>12</v>
      </c>
      <c r="E4" s="1340" t="s">
        <v>161</v>
      </c>
      <c r="F4" s="1169" t="s">
        <v>14</v>
      </c>
      <c r="G4" s="1340" t="s">
        <v>539</v>
      </c>
      <c r="H4" s="1169" t="s">
        <v>14</v>
      </c>
      <c r="I4" s="1340" t="s">
        <v>539</v>
      </c>
      <c r="J4" s="1169" t="s">
        <v>14</v>
      </c>
      <c r="K4" s="1340" t="s">
        <v>539</v>
      </c>
      <c r="L4" s="1169" t="s">
        <v>14</v>
      </c>
      <c r="M4" s="1745"/>
      <c r="N4" s="1167"/>
      <c r="O4" s="1167"/>
      <c r="P4" s="1167"/>
      <c r="Q4" s="1167"/>
      <c r="R4" s="1167"/>
      <c r="S4" s="1167"/>
      <c r="T4" s="1167"/>
      <c r="U4" s="1167"/>
      <c r="V4" s="1167"/>
    </row>
    <row r="5" spans="1:212" s="1175" customFormat="1" ht="11.25">
      <c r="A5" s="1211" t="s">
        <v>17</v>
      </c>
      <c r="B5" s="1171" t="s">
        <v>18</v>
      </c>
      <c r="C5" s="1172" t="s">
        <v>19</v>
      </c>
      <c r="D5" s="1170" t="s">
        <v>20</v>
      </c>
      <c r="E5" s="1171" t="s">
        <v>21</v>
      </c>
      <c r="F5" s="1173" t="s">
        <v>22</v>
      </c>
      <c r="G5" s="1171" t="s">
        <v>25</v>
      </c>
      <c r="H5" s="1172" t="s">
        <v>26</v>
      </c>
      <c r="I5" s="1172" t="s">
        <v>23</v>
      </c>
      <c r="J5" s="1170" t="s">
        <v>24</v>
      </c>
      <c r="K5" s="1171" t="s">
        <v>27</v>
      </c>
      <c r="L5" s="1170" t="s">
        <v>28</v>
      </c>
      <c r="M5" s="1212" t="s">
        <v>29</v>
      </c>
      <c r="N5" s="1174"/>
      <c r="O5" s="1174"/>
      <c r="P5" s="1174"/>
      <c r="Q5" s="1174"/>
      <c r="R5" s="1174"/>
      <c r="S5" s="1174"/>
      <c r="T5" s="1174"/>
      <c r="U5" s="1174"/>
      <c r="V5" s="1174"/>
    </row>
    <row r="6" spans="1:212" ht="21">
      <c r="A6" s="1213"/>
      <c r="B6" s="93"/>
      <c r="C6" s="1176" t="s">
        <v>537</v>
      </c>
      <c r="D6" s="93"/>
      <c r="E6" s="92"/>
      <c r="F6" s="94"/>
      <c r="G6" s="92"/>
      <c r="H6" s="93"/>
      <c r="I6" s="93"/>
      <c r="J6" s="91"/>
      <c r="K6" s="92"/>
      <c r="L6" s="93"/>
      <c r="M6" s="1214"/>
      <c r="N6" s="11"/>
      <c r="O6" s="11"/>
      <c r="P6" s="11"/>
      <c r="Q6" s="11"/>
      <c r="R6" s="11"/>
      <c r="S6" s="11"/>
      <c r="T6" s="11"/>
      <c r="U6" s="11"/>
      <c r="V6" s="11"/>
    </row>
    <row r="7" spans="1:212" s="97" customFormat="1" ht="16.5" customHeight="1">
      <c r="A7" s="1215">
        <v>1</v>
      </c>
      <c r="B7" s="1752" t="s">
        <v>702</v>
      </c>
      <c r="C7" s="1752"/>
      <c r="D7" s="1753"/>
      <c r="E7" s="570"/>
      <c r="F7" s="570"/>
      <c r="G7" s="570"/>
      <c r="H7" s="571"/>
      <c r="I7" s="570"/>
      <c r="J7" s="572"/>
      <c r="K7" s="570"/>
      <c r="L7" s="571"/>
      <c r="M7" s="121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</row>
    <row r="8" spans="1:212" s="6" customFormat="1" ht="129" customHeight="1">
      <c r="A8" s="1217">
        <v>1</v>
      </c>
      <c r="B8" s="357" t="s">
        <v>51</v>
      </c>
      <c r="C8" s="887" t="s">
        <v>701</v>
      </c>
      <c r="D8" s="357" t="s">
        <v>34</v>
      </c>
      <c r="E8" s="358"/>
      <c r="F8" s="359">
        <v>1</v>
      </c>
      <c r="G8" s="349"/>
      <c r="H8" s="348"/>
      <c r="I8" s="348"/>
      <c r="J8" s="348"/>
      <c r="K8" s="279"/>
      <c r="L8" s="279"/>
      <c r="M8" s="121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</row>
    <row r="9" spans="1:212" s="5" customFormat="1" ht="15.75">
      <c r="A9" s="1219"/>
      <c r="B9" s="350"/>
      <c r="C9" s="502" t="s">
        <v>31</v>
      </c>
      <c r="D9" s="350" t="s">
        <v>32</v>
      </c>
      <c r="E9" s="351">
        <v>3</v>
      </c>
      <c r="F9" s="351">
        <f>F8*E9</f>
        <v>3</v>
      </c>
      <c r="G9" s="350"/>
      <c r="H9" s="350"/>
      <c r="I9" s="351"/>
      <c r="J9" s="351">
        <f>F9*I9</f>
        <v>0</v>
      </c>
      <c r="K9" s="350"/>
      <c r="L9" s="350"/>
      <c r="M9" s="1220">
        <f>L9+H9+J9</f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</row>
    <row r="10" spans="1:212" s="100" customFormat="1" ht="16.5" customHeight="1">
      <c r="A10" s="1219"/>
      <c r="B10" s="350"/>
      <c r="C10" s="502" t="s">
        <v>33</v>
      </c>
      <c r="D10" s="350" t="s">
        <v>0</v>
      </c>
      <c r="E10" s="351">
        <v>0.79</v>
      </c>
      <c r="F10" s="351">
        <f>F8*E10</f>
        <v>0.79</v>
      </c>
      <c r="G10" s="351"/>
      <c r="H10" s="350"/>
      <c r="I10" s="350"/>
      <c r="J10" s="351"/>
      <c r="K10" s="351"/>
      <c r="L10" s="503">
        <f>F10*K10</f>
        <v>0</v>
      </c>
      <c r="M10" s="1220">
        <f t="shared" ref="M10:M11" si="0">L10+H10+J10</f>
        <v>0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</row>
    <row r="11" spans="1:212" s="105" customFormat="1" ht="16.5" customHeight="1">
      <c r="A11" s="1221"/>
      <c r="B11" s="353"/>
      <c r="C11" s="452" t="s">
        <v>532</v>
      </c>
      <c r="D11" s="352" t="s">
        <v>34</v>
      </c>
      <c r="E11" s="354"/>
      <c r="F11" s="354">
        <f>F8</f>
        <v>1</v>
      </c>
      <c r="G11" s="354"/>
      <c r="H11" s="354">
        <f>F11*G11</f>
        <v>0</v>
      </c>
      <c r="I11" s="354"/>
      <c r="J11" s="354"/>
      <c r="K11" s="355"/>
      <c r="L11" s="356"/>
      <c r="M11" s="1220">
        <f t="shared" si="0"/>
        <v>0</v>
      </c>
    </row>
    <row r="12" spans="1:212" s="106" customFormat="1" ht="30" customHeight="1">
      <c r="A12" s="1222">
        <v>1.1000000000000001</v>
      </c>
      <c r="B12" s="573" t="s">
        <v>93</v>
      </c>
      <c r="C12" s="385" t="s">
        <v>604</v>
      </c>
      <c r="D12" s="385" t="s">
        <v>34</v>
      </c>
      <c r="E12" s="386"/>
      <c r="F12" s="387">
        <v>1</v>
      </c>
      <c r="G12" s="389"/>
      <c r="H12" s="388"/>
      <c r="I12" s="388"/>
      <c r="J12" s="388"/>
      <c r="K12" s="279"/>
      <c r="L12" s="279"/>
      <c r="M12" s="1223"/>
    </row>
    <row r="13" spans="1:212" s="106" customFormat="1" ht="18" customHeight="1">
      <c r="A13" s="1224"/>
      <c r="B13" s="373"/>
      <c r="C13" s="390" t="s">
        <v>31</v>
      </c>
      <c r="D13" s="373" t="s">
        <v>32</v>
      </c>
      <c r="E13" s="408">
        <v>9</v>
      </c>
      <c r="F13" s="374">
        <f>F12*E13</f>
        <v>9</v>
      </c>
      <c r="G13" s="373"/>
      <c r="H13" s="373"/>
      <c r="I13" s="351"/>
      <c r="J13" s="351">
        <f>F13*I13</f>
        <v>0</v>
      </c>
      <c r="K13" s="373"/>
      <c r="L13" s="373"/>
      <c r="M13" s="1220">
        <f t="shared" ref="M13:M15" si="1">L13+H13+J13</f>
        <v>0</v>
      </c>
    </row>
    <row r="14" spans="1:212" s="106" customFormat="1">
      <c r="A14" s="1224"/>
      <c r="B14" s="373"/>
      <c r="C14" s="390" t="s">
        <v>33</v>
      </c>
      <c r="D14" s="373" t="s">
        <v>0</v>
      </c>
      <c r="E14" s="408">
        <v>0.16</v>
      </c>
      <c r="F14" s="374">
        <f>F12*E14</f>
        <v>0.16</v>
      </c>
      <c r="G14" s="374"/>
      <c r="H14" s="373"/>
      <c r="I14" s="373"/>
      <c r="J14" s="374"/>
      <c r="K14" s="374"/>
      <c r="L14" s="503">
        <f>F14*K14</f>
        <v>0</v>
      </c>
      <c r="M14" s="1220">
        <f t="shared" si="1"/>
        <v>0</v>
      </c>
    </row>
    <row r="15" spans="1:212" s="106" customFormat="1" ht="27" customHeight="1">
      <c r="A15" s="1221"/>
      <c r="B15" s="353"/>
      <c r="C15" s="388" t="s">
        <v>605</v>
      </c>
      <c r="D15" s="352" t="s">
        <v>30</v>
      </c>
      <c r="E15" s="354"/>
      <c r="F15" s="354">
        <f>F12</f>
        <v>1</v>
      </c>
      <c r="G15" s="354"/>
      <c r="H15" s="354">
        <f>F15*G15</f>
        <v>0</v>
      </c>
      <c r="I15" s="354"/>
      <c r="J15" s="354"/>
      <c r="K15" s="355"/>
      <c r="L15" s="356"/>
      <c r="M15" s="1220">
        <f t="shared" si="1"/>
        <v>0</v>
      </c>
    </row>
    <row r="16" spans="1:212" s="106" customFormat="1" ht="31.5">
      <c r="A16" s="1222">
        <v>1.2</v>
      </c>
      <c r="B16" s="384" t="s">
        <v>47</v>
      </c>
      <c r="C16" s="385" t="s">
        <v>174</v>
      </c>
      <c r="D16" s="385" t="s">
        <v>34</v>
      </c>
      <c r="E16" s="386"/>
      <c r="F16" s="387">
        <v>1</v>
      </c>
      <c r="G16" s="389"/>
      <c r="H16" s="388"/>
      <c r="I16" s="388"/>
      <c r="J16" s="388"/>
      <c r="K16" s="279"/>
      <c r="L16" s="279"/>
      <c r="M16" s="1223"/>
    </row>
    <row r="17" spans="1:13" s="106" customFormat="1">
      <c r="A17" s="1224"/>
      <c r="B17" s="373"/>
      <c r="C17" s="390" t="s">
        <v>31</v>
      </c>
      <c r="D17" s="373" t="s">
        <v>32</v>
      </c>
      <c r="E17" s="374">
        <v>7</v>
      </c>
      <c r="F17" s="374">
        <f>F16*E17</f>
        <v>7</v>
      </c>
      <c r="G17" s="373"/>
      <c r="H17" s="373"/>
      <c r="I17" s="351"/>
      <c r="J17" s="351">
        <f>F17*I17</f>
        <v>0</v>
      </c>
      <c r="K17" s="373"/>
      <c r="L17" s="373"/>
      <c r="M17" s="1220">
        <f t="shared" ref="M17:M19" si="2">L17+H17+J17</f>
        <v>0</v>
      </c>
    </row>
    <row r="18" spans="1:13" s="106" customFormat="1">
      <c r="A18" s="1224"/>
      <c r="B18" s="373"/>
      <c r="C18" s="390" t="s">
        <v>33</v>
      </c>
      <c r="D18" s="373" t="s">
        <v>0</v>
      </c>
      <c r="E18" s="374">
        <v>0.26</v>
      </c>
      <c r="F18" s="374">
        <f>F16*E18</f>
        <v>0.26</v>
      </c>
      <c r="G18" s="374"/>
      <c r="H18" s="373"/>
      <c r="I18" s="373"/>
      <c r="J18" s="374"/>
      <c r="K18" s="374"/>
      <c r="L18" s="503">
        <f>F18*K18</f>
        <v>0</v>
      </c>
      <c r="M18" s="1220">
        <f t="shared" si="2"/>
        <v>0</v>
      </c>
    </row>
    <row r="19" spans="1:13" s="106" customFormat="1">
      <c r="A19" s="1221"/>
      <c r="B19" s="353"/>
      <c r="C19" s="388" t="s">
        <v>174</v>
      </c>
      <c r="D19" s="352" t="s">
        <v>30</v>
      </c>
      <c r="E19" s="354"/>
      <c r="F19" s="354">
        <f>F16</f>
        <v>1</v>
      </c>
      <c r="G19" s="354"/>
      <c r="H19" s="354">
        <f>F19*G19</f>
        <v>0</v>
      </c>
      <c r="I19" s="354"/>
      <c r="J19" s="354"/>
      <c r="K19" s="355"/>
      <c r="L19" s="356"/>
      <c r="M19" s="1220">
        <f t="shared" si="2"/>
        <v>0</v>
      </c>
    </row>
    <row r="20" spans="1:13" s="106" customFormat="1" ht="30.75">
      <c r="A20" s="1228">
        <v>1.3</v>
      </c>
      <c r="B20" s="392" t="s">
        <v>49</v>
      </c>
      <c r="C20" s="365" t="s">
        <v>606</v>
      </c>
      <c r="D20" s="392" t="s">
        <v>34</v>
      </c>
      <c r="E20" s="393"/>
      <c r="F20" s="394">
        <v>1</v>
      </c>
      <c r="G20" s="395"/>
      <c r="H20" s="390"/>
      <c r="I20" s="390"/>
      <c r="J20" s="390"/>
      <c r="K20" s="306"/>
      <c r="L20" s="306"/>
      <c r="M20" s="1226"/>
    </row>
    <row r="21" spans="1:13" s="106" customFormat="1">
      <c r="A21" s="1224"/>
      <c r="B21" s="373"/>
      <c r="C21" s="390" t="s">
        <v>31</v>
      </c>
      <c r="D21" s="373" t="s">
        <v>32</v>
      </c>
      <c r="E21" s="374">
        <v>4</v>
      </c>
      <c r="F21" s="374">
        <f>F20*E21</f>
        <v>4</v>
      </c>
      <c r="G21" s="373"/>
      <c r="H21" s="373"/>
      <c r="I21" s="351"/>
      <c r="J21" s="351">
        <f>F21*I21</f>
        <v>0</v>
      </c>
      <c r="K21" s="373"/>
      <c r="L21" s="373"/>
      <c r="M21" s="1220">
        <f t="shared" ref="M21:M23" si="3">L21+H21+J21</f>
        <v>0</v>
      </c>
    </row>
    <row r="22" spans="1:13" s="106" customFormat="1">
      <c r="A22" s="1224"/>
      <c r="B22" s="373"/>
      <c r="C22" s="390" t="s">
        <v>33</v>
      </c>
      <c r="D22" s="373" t="s">
        <v>0</v>
      </c>
      <c r="E22" s="374">
        <v>0.28000000000000003</v>
      </c>
      <c r="F22" s="374">
        <f>F20*E22</f>
        <v>0.28000000000000003</v>
      </c>
      <c r="G22" s="374"/>
      <c r="H22" s="373"/>
      <c r="I22" s="373"/>
      <c r="J22" s="374"/>
      <c r="K22" s="374"/>
      <c r="L22" s="503">
        <f>F22*K22</f>
        <v>0</v>
      </c>
      <c r="M22" s="1220">
        <f t="shared" si="3"/>
        <v>0</v>
      </c>
    </row>
    <row r="23" spans="1:13" s="106" customFormat="1">
      <c r="A23" s="1227"/>
      <c r="B23" s="574"/>
      <c r="C23" s="368" t="s">
        <v>607</v>
      </c>
      <c r="D23" s="352" t="s">
        <v>34</v>
      </c>
      <c r="E23" s="354"/>
      <c r="F23" s="354">
        <f>F20</f>
        <v>1</v>
      </c>
      <c r="G23" s="354"/>
      <c r="H23" s="354">
        <f>F23*G23</f>
        <v>0</v>
      </c>
      <c r="I23" s="354"/>
      <c r="J23" s="354"/>
      <c r="K23" s="355"/>
      <c r="L23" s="356"/>
      <c r="M23" s="1220">
        <f t="shared" si="3"/>
        <v>0</v>
      </c>
    </row>
    <row r="24" spans="1:13" s="106" customFormat="1" ht="31.5">
      <c r="A24" s="1228">
        <v>1.4</v>
      </c>
      <c r="B24" s="392" t="s">
        <v>50</v>
      </c>
      <c r="C24" s="385" t="s">
        <v>609</v>
      </c>
      <c r="D24" s="392" t="s">
        <v>34</v>
      </c>
      <c r="E24" s="393"/>
      <c r="F24" s="394">
        <v>3</v>
      </c>
      <c r="G24" s="395"/>
      <c r="H24" s="390"/>
      <c r="I24" s="390"/>
      <c r="J24" s="390"/>
      <c r="K24" s="306"/>
      <c r="L24" s="306"/>
      <c r="M24" s="1226"/>
    </row>
    <row r="25" spans="1:13" s="106" customFormat="1">
      <c r="A25" s="1225"/>
      <c r="B25" s="373"/>
      <c r="C25" s="390" t="s">
        <v>31</v>
      </c>
      <c r="D25" s="373" t="s">
        <v>32</v>
      </c>
      <c r="E25" s="374">
        <v>4</v>
      </c>
      <c r="F25" s="374">
        <f>F24*E25</f>
        <v>12</v>
      </c>
      <c r="G25" s="373"/>
      <c r="H25" s="373"/>
      <c r="I25" s="351"/>
      <c r="J25" s="351">
        <f>F25*I25</f>
        <v>0</v>
      </c>
      <c r="K25" s="373"/>
      <c r="L25" s="373"/>
      <c r="M25" s="1220">
        <f t="shared" ref="M25:M27" si="4">L25+H25+J25</f>
        <v>0</v>
      </c>
    </row>
    <row r="26" spans="1:13" s="106" customFormat="1">
      <c r="A26" s="1225"/>
      <c r="B26" s="373"/>
      <c r="C26" s="390" t="s">
        <v>33</v>
      </c>
      <c r="D26" s="373" t="s">
        <v>0</v>
      </c>
      <c r="E26" s="374">
        <v>0.27</v>
      </c>
      <c r="F26" s="374">
        <f>F24*E26</f>
        <v>0.81</v>
      </c>
      <c r="G26" s="374"/>
      <c r="H26" s="373"/>
      <c r="I26" s="373"/>
      <c r="J26" s="374"/>
      <c r="K26" s="374"/>
      <c r="L26" s="503">
        <f>F26*K26</f>
        <v>0</v>
      </c>
      <c r="M26" s="1220">
        <f t="shared" si="4"/>
        <v>0</v>
      </c>
    </row>
    <row r="27" spans="1:13" s="106" customFormat="1" ht="31.5">
      <c r="A27" s="1229"/>
      <c r="B27" s="353"/>
      <c r="C27" s="385" t="s">
        <v>608</v>
      </c>
      <c r="D27" s="352" t="s">
        <v>34</v>
      </c>
      <c r="E27" s="354"/>
      <c r="F27" s="354">
        <v>3</v>
      </c>
      <c r="G27" s="354"/>
      <c r="H27" s="354">
        <f>F27*G27</f>
        <v>0</v>
      </c>
      <c r="I27" s="354"/>
      <c r="J27" s="354"/>
      <c r="K27" s="355"/>
      <c r="L27" s="356"/>
      <c r="M27" s="1220">
        <f t="shared" si="4"/>
        <v>0</v>
      </c>
    </row>
    <row r="28" spans="1:13" s="106" customFormat="1" ht="31.5">
      <c r="A28" s="1228">
        <v>1.5</v>
      </c>
      <c r="B28" s="392" t="s">
        <v>553</v>
      </c>
      <c r="C28" s="385" t="s">
        <v>705</v>
      </c>
      <c r="D28" s="392" t="s">
        <v>34</v>
      </c>
      <c r="E28" s="393"/>
      <c r="F28" s="394">
        <v>1</v>
      </c>
      <c r="G28" s="395"/>
      <c r="H28" s="390"/>
      <c r="I28" s="390"/>
      <c r="J28" s="390"/>
      <c r="K28" s="306"/>
      <c r="L28" s="306"/>
      <c r="M28" s="1226"/>
    </row>
    <row r="29" spans="1:13" s="106" customFormat="1">
      <c r="A29" s="1225"/>
      <c r="B29" s="373"/>
      <c r="C29" s="390" t="s">
        <v>31</v>
      </c>
      <c r="D29" s="373" t="s">
        <v>32</v>
      </c>
      <c r="E29" s="374">
        <v>9</v>
      </c>
      <c r="F29" s="374">
        <f>F28*E29</f>
        <v>9</v>
      </c>
      <c r="G29" s="373"/>
      <c r="H29" s="373"/>
      <c r="I29" s="351"/>
      <c r="J29" s="351">
        <f>F29*I29</f>
        <v>0</v>
      </c>
      <c r="K29" s="373"/>
      <c r="L29" s="373"/>
      <c r="M29" s="1220">
        <f t="shared" ref="M29:M31" si="5">L29+H29+J29</f>
        <v>0</v>
      </c>
    </row>
    <row r="30" spans="1:13" s="106" customFormat="1">
      <c r="A30" s="1225"/>
      <c r="B30" s="373"/>
      <c r="C30" s="390" t="s">
        <v>33</v>
      </c>
      <c r="D30" s="373" t="s">
        <v>0</v>
      </c>
      <c r="E30" s="374">
        <v>0.37</v>
      </c>
      <c r="F30" s="374">
        <f>F28*E30</f>
        <v>0.37</v>
      </c>
      <c r="G30" s="374"/>
      <c r="H30" s="373"/>
      <c r="I30" s="373"/>
      <c r="J30" s="374"/>
      <c r="K30" s="374"/>
      <c r="L30" s="503">
        <f>F30*K30</f>
        <v>0</v>
      </c>
      <c r="M30" s="1220">
        <f t="shared" si="5"/>
        <v>0</v>
      </c>
    </row>
    <row r="31" spans="1:13" s="106" customFormat="1" ht="31.5">
      <c r="A31" s="1229"/>
      <c r="B31" s="353"/>
      <c r="C31" s="368" t="str">
        <f>C28</f>
        <v>avtomaturi amomrTveli 320a-mde samfaza dnobadmcveliani</v>
      </c>
      <c r="D31" s="352" t="s">
        <v>34</v>
      </c>
      <c r="E31" s="354">
        <v>1</v>
      </c>
      <c r="F31" s="354">
        <f>F28*E31</f>
        <v>1</v>
      </c>
      <c r="G31" s="354"/>
      <c r="H31" s="354">
        <f>F31*G31</f>
        <v>0</v>
      </c>
      <c r="I31" s="354"/>
      <c r="J31" s="354"/>
      <c r="K31" s="355"/>
      <c r="L31" s="356"/>
      <c r="M31" s="1220">
        <f t="shared" si="5"/>
        <v>0</v>
      </c>
    </row>
    <row r="32" spans="1:13" s="106" customFormat="1" ht="38.25" customHeight="1">
      <c r="A32" s="1228">
        <v>1.7</v>
      </c>
      <c r="B32" s="392" t="s">
        <v>555</v>
      </c>
      <c r="C32" s="385" t="s">
        <v>610</v>
      </c>
      <c r="D32" s="392" t="s">
        <v>34</v>
      </c>
      <c r="E32" s="393"/>
      <c r="F32" s="394">
        <v>1</v>
      </c>
      <c r="G32" s="395"/>
      <c r="H32" s="390"/>
      <c r="I32" s="390"/>
      <c r="J32" s="390"/>
      <c r="K32" s="306"/>
      <c r="L32" s="306"/>
      <c r="M32" s="1226"/>
    </row>
    <row r="33" spans="1:14" s="106" customFormat="1">
      <c r="A33" s="1225"/>
      <c r="B33" s="373"/>
      <c r="C33" s="390" t="s">
        <v>31</v>
      </c>
      <c r="D33" s="373" t="s">
        <v>32</v>
      </c>
      <c r="E33" s="374">
        <v>3</v>
      </c>
      <c r="F33" s="374">
        <f>F32*E33</f>
        <v>3</v>
      </c>
      <c r="G33" s="373"/>
      <c r="H33" s="373"/>
      <c r="I33" s="351"/>
      <c r="J33" s="351">
        <f>F33*I33</f>
        <v>0</v>
      </c>
      <c r="K33" s="373"/>
      <c r="L33" s="373"/>
      <c r="M33" s="1220">
        <f t="shared" ref="M33:M35" si="6">L33+H33+J33</f>
        <v>0</v>
      </c>
    </row>
    <row r="34" spans="1:14" s="106" customFormat="1">
      <c r="A34" s="1225"/>
      <c r="B34" s="373"/>
      <c r="C34" s="390" t="s">
        <v>33</v>
      </c>
      <c r="D34" s="373" t="s">
        <v>0</v>
      </c>
      <c r="E34" s="374">
        <v>0.12</v>
      </c>
      <c r="F34" s="374">
        <f>F32*E34</f>
        <v>0.12</v>
      </c>
      <c r="G34" s="374"/>
      <c r="H34" s="373"/>
      <c r="I34" s="373"/>
      <c r="J34" s="374"/>
      <c r="K34" s="374"/>
      <c r="L34" s="503">
        <f>F34*K34</f>
        <v>0</v>
      </c>
      <c r="M34" s="1220">
        <f t="shared" si="6"/>
        <v>0</v>
      </c>
    </row>
    <row r="35" spans="1:14" s="106" customFormat="1" ht="31.5">
      <c r="A35" s="1229"/>
      <c r="B35" s="353"/>
      <c r="C35" s="368" t="s">
        <v>611</v>
      </c>
      <c r="D35" s="352" t="s">
        <v>34</v>
      </c>
      <c r="E35" s="354"/>
      <c r="F35" s="354">
        <f>F32</f>
        <v>1</v>
      </c>
      <c r="G35" s="354"/>
      <c r="H35" s="354">
        <f>F35*G35</f>
        <v>0</v>
      </c>
      <c r="I35" s="354"/>
      <c r="J35" s="354"/>
      <c r="K35" s="355"/>
      <c r="L35" s="356"/>
      <c r="M35" s="1220">
        <f t="shared" si="6"/>
        <v>0</v>
      </c>
    </row>
    <row r="36" spans="1:14" s="106" customFormat="1" ht="38.25" customHeight="1">
      <c r="A36" s="1228">
        <v>1.7</v>
      </c>
      <c r="B36" s="392" t="s">
        <v>555</v>
      </c>
      <c r="C36" s="385" t="s">
        <v>703</v>
      </c>
      <c r="D36" s="392" t="s">
        <v>34</v>
      </c>
      <c r="E36" s="393"/>
      <c r="F36" s="394">
        <v>3</v>
      </c>
      <c r="G36" s="395"/>
      <c r="H36" s="390"/>
      <c r="I36" s="390"/>
      <c r="J36" s="390"/>
      <c r="K36" s="306"/>
      <c r="L36" s="306"/>
      <c r="M36" s="1226"/>
    </row>
    <row r="37" spans="1:14" s="106" customFormat="1">
      <c r="A37" s="1225"/>
      <c r="B37" s="373"/>
      <c r="C37" s="390" t="s">
        <v>31</v>
      </c>
      <c r="D37" s="373" t="s">
        <v>32</v>
      </c>
      <c r="E37" s="374">
        <v>3</v>
      </c>
      <c r="F37" s="374">
        <f>F36*E37</f>
        <v>9</v>
      </c>
      <c r="G37" s="373"/>
      <c r="H37" s="373"/>
      <c r="I37" s="351"/>
      <c r="J37" s="351">
        <f>F37*I37</f>
        <v>0</v>
      </c>
      <c r="K37" s="373"/>
      <c r="L37" s="373"/>
      <c r="M37" s="1220">
        <f t="shared" ref="M37:M39" si="7">L37+H37+J37</f>
        <v>0</v>
      </c>
    </row>
    <row r="38" spans="1:14" s="106" customFormat="1">
      <c r="A38" s="1225"/>
      <c r="B38" s="373"/>
      <c r="C38" s="390" t="s">
        <v>33</v>
      </c>
      <c r="D38" s="373" t="s">
        <v>0</v>
      </c>
      <c r="E38" s="374">
        <v>0.12</v>
      </c>
      <c r="F38" s="374">
        <f>F36*E38</f>
        <v>0.36</v>
      </c>
      <c r="G38" s="374"/>
      <c r="H38" s="373"/>
      <c r="I38" s="373"/>
      <c r="J38" s="374"/>
      <c r="K38" s="374"/>
      <c r="L38" s="503">
        <f>F38*K38</f>
        <v>0</v>
      </c>
      <c r="M38" s="1220">
        <f t="shared" si="7"/>
        <v>0</v>
      </c>
    </row>
    <row r="39" spans="1:14" s="106" customFormat="1" ht="31.5">
      <c r="A39" s="1229"/>
      <c r="B39" s="353"/>
      <c r="C39" s="368" t="s">
        <v>611</v>
      </c>
      <c r="D39" s="352" t="s">
        <v>34</v>
      </c>
      <c r="E39" s="354"/>
      <c r="F39" s="354">
        <f>F36</f>
        <v>3</v>
      </c>
      <c r="G39" s="354"/>
      <c r="H39" s="354">
        <f>F39*G39</f>
        <v>0</v>
      </c>
      <c r="I39" s="354"/>
      <c r="J39" s="354"/>
      <c r="K39" s="355"/>
      <c r="L39" s="356"/>
      <c r="M39" s="1220">
        <f t="shared" si="7"/>
        <v>0</v>
      </c>
    </row>
    <row r="40" spans="1:14" s="101" customFormat="1" ht="33" customHeight="1">
      <c r="A40" s="1230">
        <v>1.7</v>
      </c>
      <c r="B40" s="364" t="s">
        <v>48</v>
      </c>
      <c r="C40" s="365" t="s">
        <v>54</v>
      </c>
      <c r="D40" s="365" t="s">
        <v>34</v>
      </c>
      <c r="E40" s="366"/>
      <c r="F40" s="367">
        <v>1</v>
      </c>
      <c r="G40" s="369"/>
      <c r="H40" s="368"/>
      <c r="I40" s="368"/>
      <c r="J40" s="369"/>
      <c r="K40" s="369"/>
      <c r="L40" s="370"/>
      <c r="M40" s="1231"/>
      <c r="N40" s="102"/>
    </row>
    <row r="41" spans="1:14" s="100" customFormat="1" ht="15.75">
      <c r="A41" s="1232"/>
      <c r="B41" s="371"/>
      <c r="C41" s="452" t="s">
        <v>31</v>
      </c>
      <c r="D41" s="371" t="s">
        <v>32</v>
      </c>
      <c r="E41" s="308">
        <v>1</v>
      </c>
      <c r="F41" s="372">
        <f>F40*E41</f>
        <v>1</v>
      </c>
      <c r="G41" s="371"/>
      <c r="H41" s="371"/>
      <c r="I41" s="351"/>
      <c r="J41" s="351">
        <f>F41*I41</f>
        <v>0</v>
      </c>
      <c r="K41" s="371"/>
      <c r="L41" s="371"/>
      <c r="M41" s="1220">
        <f t="shared" ref="M41:M44" si="8">L41+H41+J41</f>
        <v>0</v>
      </c>
    </row>
    <row r="42" spans="1:14" s="107" customFormat="1" ht="15.75">
      <c r="A42" s="1224"/>
      <c r="B42" s="373"/>
      <c r="C42" s="390" t="s">
        <v>33</v>
      </c>
      <c r="D42" s="373" t="s">
        <v>0</v>
      </c>
      <c r="E42" s="374">
        <v>0.01</v>
      </c>
      <c r="F42" s="374">
        <f>F40*E42</f>
        <v>0.01</v>
      </c>
      <c r="G42" s="374"/>
      <c r="H42" s="373"/>
      <c r="I42" s="373"/>
      <c r="J42" s="374"/>
      <c r="K42" s="374"/>
      <c r="L42" s="503">
        <f>F42*K42</f>
        <v>0</v>
      </c>
      <c r="M42" s="1220">
        <f t="shared" si="8"/>
        <v>0</v>
      </c>
    </row>
    <row r="43" spans="1:14" s="13" customFormat="1" ht="15.75">
      <c r="A43" s="1221"/>
      <c r="B43" s="353"/>
      <c r="C43" s="368" t="s">
        <v>54</v>
      </c>
      <c r="D43" s="352" t="s">
        <v>34</v>
      </c>
      <c r="E43" s="354"/>
      <c r="F43" s="354">
        <f>F40</f>
        <v>1</v>
      </c>
      <c r="G43" s="354"/>
      <c r="H43" s="354">
        <f t="shared" ref="H43:H44" si="9">F43*G43</f>
        <v>0</v>
      </c>
      <c r="I43" s="354"/>
      <c r="J43" s="354"/>
      <c r="K43" s="355"/>
      <c r="L43" s="356"/>
      <c r="M43" s="1220">
        <f t="shared" si="8"/>
        <v>0</v>
      </c>
    </row>
    <row r="44" spans="1:14" s="13" customFormat="1" ht="15.75">
      <c r="A44" s="1221"/>
      <c r="B44" s="353"/>
      <c r="C44" s="368" t="s">
        <v>181</v>
      </c>
      <c r="D44" s="352" t="s">
        <v>34</v>
      </c>
      <c r="E44" s="354"/>
      <c r="F44" s="354">
        <f>F41</f>
        <v>1</v>
      </c>
      <c r="G44" s="354"/>
      <c r="H44" s="354">
        <f t="shared" si="9"/>
        <v>0</v>
      </c>
      <c r="I44" s="354"/>
      <c r="J44" s="354"/>
      <c r="K44" s="355"/>
      <c r="L44" s="356"/>
      <c r="M44" s="1220">
        <f t="shared" si="8"/>
        <v>0</v>
      </c>
    </row>
    <row r="45" spans="1:14" s="13" customFormat="1" ht="29.25" customHeight="1">
      <c r="A45" s="1233">
        <v>1.8</v>
      </c>
      <c r="B45" s="284" t="s">
        <v>55</v>
      </c>
      <c r="C45" s="284" t="s">
        <v>56</v>
      </c>
      <c r="D45" s="284" t="s">
        <v>34</v>
      </c>
      <c r="E45" s="285"/>
      <c r="F45" s="286">
        <v>1</v>
      </c>
      <c r="G45" s="277"/>
      <c r="H45" s="277"/>
      <c r="I45" s="278"/>
      <c r="J45" s="301"/>
      <c r="K45" s="277"/>
      <c r="L45" s="277"/>
      <c r="M45" s="1234"/>
    </row>
    <row r="46" spans="1:14" s="108" customFormat="1" ht="15.75">
      <c r="A46" s="1235"/>
      <c r="B46" s="273"/>
      <c r="C46" s="302" t="s">
        <v>31</v>
      </c>
      <c r="D46" s="273" t="s">
        <v>32</v>
      </c>
      <c r="E46" s="275">
        <v>2</v>
      </c>
      <c r="F46" s="275">
        <f>F45*E46</f>
        <v>2</v>
      </c>
      <c r="G46" s="273"/>
      <c r="H46" s="273"/>
      <c r="I46" s="351"/>
      <c r="J46" s="351">
        <f>F46*I46</f>
        <v>0</v>
      </c>
      <c r="K46" s="273"/>
      <c r="L46" s="273"/>
      <c r="M46" s="1220">
        <f t="shared" ref="M46:M48" si="10">L46+H46+J46</f>
        <v>0</v>
      </c>
    </row>
    <row r="47" spans="1:14" s="108" customFormat="1" ht="15.75">
      <c r="A47" s="1235"/>
      <c r="B47" s="273"/>
      <c r="C47" s="302" t="s">
        <v>33</v>
      </c>
      <c r="D47" s="273" t="s">
        <v>0</v>
      </c>
      <c r="E47" s="275">
        <v>0.09</v>
      </c>
      <c r="F47" s="275">
        <f>F45*E47</f>
        <v>0.09</v>
      </c>
      <c r="G47" s="275"/>
      <c r="H47" s="273"/>
      <c r="I47" s="273"/>
      <c r="J47" s="275"/>
      <c r="K47" s="275"/>
      <c r="L47" s="503">
        <f>F47*K47</f>
        <v>0</v>
      </c>
      <c r="M47" s="1220">
        <f t="shared" si="10"/>
        <v>0</v>
      </c>
    </row>
    <row r="48" spans="1:14" s="108" customFormat="1" ht="15.75">
      <c r="A48" s="1236"/>
      <c r="B48" s="376"/>
      <c r="C48" s="277" t="s">
        <v>56</v>
      </c>
      <c r="D48" s="376" t="s">
        <v>34</v>
      </c>
      <c r="E48" s="377"/>
      <c r="F48" s="378">
        <v>1</v>
      </c>
      <c r="G48" s="378"/>
      <c r="H48" s="354">
        <f>F48*G48</f>
        <v>0</v>
      </c>
      <c r="I48" s="376"/>
      <c r="J48" s="376"/>
      <c r="K48" s="379"/>
      <c r="L48" s="380"/>
      <c r="M48" s="1220">
        <f t="shared" si="10"/>
        <v>0</v>
      </c>
    </row>
    <row r="49" spans="1:212" s="307" customFormat="1" ht="23.25" customHeight="1">
      <c r="A49" s="1233">
        <v>1.9</v>
      </c>
      <c r="B49" s="284" t="s">
        <v>59</v>
      </c>
      <c r="C49" s="284" t="s">
        <v>598</v>
      </c>
      <c r="D49" s="284" t="s">
        <v>34</v>
      </c>
      <c r="E49" s="285"/>
      <c r="F49" s="286">
        <v>1</v>
      </c>
      <c r="G49" s="278"/>
      <c r="H49" s="277"/>
      <c r="I49" s="277"/>
      <c r="J49" s="278"/>
      <c r="K49" s="278"/>
      <c r="L49" s="301"/>
      <c r="M49" s="1234"/>
    </row>
    <row r="50" spans="1:212" s="137" customFormat="1" ht="23.25" customHeight="1">
      <c r="A50" s="1235"/>
      <c r="B50" s="273"/>
      <c r="C50" s="302" t="s">
        <v>31</v>
      </c>
      <c r="D50" s="273" t="s">
        <v>32</v>
      </c>
      <c r="E50" s="275">
        <v>1</v>
      </c>
      <c r="F50" s="275">
        <f>F49*E50</f>
        <v>1</v>
      </c>
      <c r="G50" s="273"/>
      <c r="H50" s="273"/>
      <c r="I50" s="351"/>
      <c r="J50" s="351">
        <f>F50*I50</f>
        <v>0</v>
      </c>
      <c r="K50" s="273"/>
      <c r="L50" s="273"/>
      <c r="M50" s="1220">
        <f t="shared" ref="M50:M51" si="11">L50+H50+J50</f>
        <v>0</v>
      </c>
    </row>
    <row r="51" spans="1:212" s="375" customFormat="1" ht="22.5" customHeight="1">
      <c r="A51" s="1236"/>
      <c r="B51" s="376"/>
      <c r="C51" s="277" t="s">
        <v>599</v>
      </c>
      <c r="D51" s="376" t="s">
        <v>34</v>
      </c>
      <c r="E51" s="377"/>
      <c r="F51" s="378">
        <f>F49</f>
        <v>1</v>
      </c>
      <c r="G51" s="378"/>
      <c r="H51" s="354">
        <f>F51*G51</f>
        <v>0</v>
      </c>
      <c r="I51" s="376"/>
      <c r="J51" s="376"/>
      <c r="K51" s="379"/>
      <c r="L51" s="380"/>
      <c r="M51" s="1220">
        <f t="shared" si="11"/>
        <v>0</v>
      </c>
    </row>
    <row r="52" spans="1:212" s="391" customFormat="1" ht="45" customHeight="1">
      <c r="A52" s="1237">
        <v>1.1100000000000001</v>
      </c>
      <c r="B52" s="364" t="s">
        <v>48</v>
      </c>
      <c r="C52" s="365" t="s">
        <v>195</v>
      </c>
      <c r="D52" s="392" t="s">
        <v>34</v>
      </c>
      <c r="E52" s="393"/>
      <c r="F52" s="394">
        <v>3</v>
      </c>
      <c r="G52" s="395"/>
      <c r="H52" s="390"/>
      <c r="I52" s="390"/>
      <c r="J52" s="390"/>
      <c r="K52" s="306"/>
      <c r="L52" s="306"/>
      <c r="M52" s="1226"/>
    </row>
    <row r="53" spans="1:212" s="383" customFormat="1" ht="15.75" customHeight="1">
      <c r="A53" s="1224"/>
      <c r="B53" s="373"/>
      <c r="C53" s="390" t="s">
        <v>31</v>
      </c>
      <c r="D53" s="373" t="s">
        <v>32</v>
      </c>
      <c r="E53" s="374">
        <v>1</v>
      </c>
      <c r="F53" s="374">
        <f>F52*E53</f>
        <v>3</v>
      </c>
      <c r="G53" s="373"/>
      <c r="H53" s="373"/>
      <c r="I53" s="351"/>
      <c r="J53" s="351">
        <f>F53*I53</f>
        <v>0</v>
      </c>
      <c r="K53" s="373"/>
      <c r="L53" s="373"/>
      <c r="M53" s="1220">
        <f t="shared" ref="M53:M55" si="12">L53+H53+J53</f>
        <v>0</v>
      </c>
    </row>
    <row r="54" spans="1:212" s="362" customFormat="1" ht="15.75" customHeight="1">
      <c r="A54" s="1224"/>
      <c r="B54" s="373"/>
      <c r="C54" s="390" t="s">
        <v>33</v>
      </c>
      <c r="D54" s="373" t="s">
        <v>0</v>
      </c>
      <c r="E54" s="374">
        <v>0.01</v>
      </c>
      <c r="F54" s="374">
        <f>F52*E54</f>
        <v>0.03</v>
      </c>
      <c r="G54" s="374"/>
      <c r="H54" s="373"/>
      <c r="I54" s="373"/>
      <c r="J54" s="374"/>
      <c r="K54" s="374"/>
      <c r="L54" s="503">
        <f>F54*K54</f>
        <v>0</v>
      </c>
      <c r="M54" s="1220">
        <f t="shared" si="12"/>
        <v>0</v>
      </c>
      <c r="N54" s="361"/>
    </row>
    <row r="55" spans="1:212" s="360" customFormat="1" ht="32.25" customHeight="1">
      <c r="A55" s="1221"/>
      <c r="B55" s="353"/>
      <c r="C55" s="368" t="s">
        <v>176</v>
      </c>
      <c r="D55" s="352" t="s">
        <v>34</v>
      </c>
      <c r="E55" s="354"/>
      <c r="F55" s="354">
        <f>F52</f>
        <v>3</v>
      </c>
      <c r="G55" s="354"/>
      <c r="H55" s="354">
        <f>F55*G55</f>
        <v>0</v>
      </c>
      <c r="I55" s="354"/>
      <c r="J55" s="354"/>
      <c r="K55" s="355"/>
      <c r="L55" s="356"/>
      <c r="M55" s="1220">
        <f t="shared" si="12"/>
        <v>0</v>
      </c>
    </row>
    <row r="56" spans="1:212" s="6" customFormat="1" ht="67.5">
      <c r="A56" s="1217">
        <v>1</v>
      </c>
      <c r="B56" s="357" t="s">
        <v>51</v>
      </c>
      <c r="C56" s="887" t="s">
        <v>704</v>
      </c>
      <c r="D56" s="357" t="s">
        <v>34</v>
      </c>
      <c r="E56" s="358"/>
      <c r="F56" s="359">
        <v>1</v>
      </c>
      <c r="G56" s="349"/>
      <c r="H56" s="348"/>
      <c r="I56" s="348"/>
      <c r="J56" s="348"/>
      <c r="K56" s="279"/>
      <c r="L56" s="279"/>
      <c r="M56" s="121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</row>
    <row r="57" spans="1:212" s="5" customFormat="1" ht="15.75">
      <c r="A57" s="1219"/>
      <c r="B57" s="350"/>
      <c r="C57" s="502" t="s">
        <v>31</v>
      </c>
      <c r="D57" s="350" t="s">
        <v>32</v>
      </c>
      <c r="E57" s="351">
        <v>3</v>
      </c>
      <c r="F57" s="351">
        <f>F56*E57</f>
        <v>3</v>
      </c>
      <c r="G57" s="350"/>
      <c r="H57" s="350"/>
      <c r="I57" s="351"/>
      <c r="J57" s="351">
        <f>F57*I57</f>
        <v>0</v>
      </c>
      <c r="K57" s="350"/>
      <c r="L57" s="350"/>
      <c r="M57" s="1220">
        <f t="shared" ref="M57:M59" si="13">L57+H57+J57</f>
        <v>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</row>
    <row r="58" spans="1:212" s="100" customFormat="1" ht="16.5" customHeight="1">
      <c r="A58" s="1219"/>
      <c r="B58" s="350"/>
      <c r="C58" s="502" t="s">
        <v>33</v>
      </c>
      <c r="D58" s="350" t="s">
        <v>0</v>
      </c>
      <c r="E58" s="351">
        <v>0.79</v>
      </c>
      <c r="F58" s="351">
        <f>F56*E58</f>
        <v>0.79</v>
      </c>
      <c r="G58" s="351"/>
      <c r="H58" s="350"/>
      <c r="I58" s="350"/>
      <c r="J58" s="351"/>
      <c r="K58" s="351"/>
      <c r="L58" s="503">
        <f>F58*K58</f>
        <v>0</v>
      </c>
      <c r="M58" s="1220">
        <f t="shared" si="13"/>
        <v>0</v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</row>
    <row r="59" spans="1:212" s="105" customFormat="1" ht="16.5" customHeight="1">
      <c r="A59" s="1221"/>
      <c r="B59" s="353"/>
      <c r="C59" s="452" t="s">
        <v>532</v>
      </c>
      <c r="D59" s="352" t="s">
        <v>34</v>
      </c>
      <c r="E59" s="354"/>
      <c r="F59" s="354">
        <f>F56</f>
        <v>1</v>
      </c>
      <c r="G59" s="354"/>
      <c r="H59" s="354">
        <f>F59*G59</f>
        <v>0</v>
      </c>
      <c r="I59" s="354"/>
      <c r="J59" s="354"/>
      <c r="K59" s="355"/>
      <c r="L59" s="356"/>
      <c r="M59" s="1220">
        <f t="shared" si="13"/>
        <v>0</v>
      </c>
    </row>
    <row r="60" spans="1:212" s="106" customFormat="1" ht="30" customHeight="1">
      <c r="A60" s="1222">
        <v>1.1000000000000001</v>
      </c>
      <c r="B60" s="573" t="s">
        <v>93</v>
      </c>
      <c r="C60" s="385" t="s">
        <v>604</v>
      </c>
      <c r="D60" s="385" t="s">
        <v>34</v>
      </c>
      <c r="E60" s="386"/>
      <c r="F60" s="387">
        <v>1</v>
      </c>
      <c r="G60" s="389"/>
      <c r="H60" s="388"/>
      <c r="I60" s="388"/>
      <c r="J60" s="388"/>
      <c r="K60" s="279"/>
      <c r="L60" s="279"/>
      <c r="M60" s="1223"/>
    </row>
    <row r="61" spans="1:212" s="106" customFormat="1" ht="18" customHeight="1">
      <c r="A61" s="1224"/>
      <c r="B61" s="373"/>
      <c r="C61" s="390" t="s">
        <v>31</v>
      </c>
      <c r="D61" s="373" t="s">
        <v>32</v>
      </c>
      <c r="E61" s="408">
        <v>9</v>
      </c>
      <c r="F61" s="374">
        <f>F60*E61</f>
        <v>9</v>
      </c>
      <c r="G61" s="373"/>
      <c r="H61" s="373"/>
      <c r="I61" s="351"/>
      <c r="J61" s="351">
        <f>F61*I61</f>
        <v>0</v>
      </c>
      <c r="K61" s="373"/>
      <c r="L61" s="373"/>
      <c r="M61" s="1220">
        <f t="shared" ref="M61:M63" si="14">L61+H61+J61</f>
        <v>0</v>
      </c>
    </row>
    <row r="62" spans="1:212" s="106" customFormat="1">
      <c r="A62" s="1224"/>
      <c r="B62" s="373"/>
      <c r="C62" s="390" t="s">
        <v>33</v>
      </c>
      <c r="D62" s="373" t="s">
        <v>0</v>
      </c>
      <c r="E62" s="408">
        <v>0.16</v>
      </c>
      <c r="F62" s="374">
        <f>F60*E62</f>
        <v>0.16</v>
      </c>
      <c r="G62" s="374"/>
      <c r="H62" s="373"/>
      <c r="I62" s="373"/>
      <c r="J62" s="374"/>
      <c r="K62" s="374"/>
      <c r="L62" s="503">
        <f>F62*K62</f>
        <v>0</v>
      </c>
      <c r="M62" s="1220">
        <f t="shared" si="14"/>
        <v>0</v>
      </c>
    </row>
    <row r="63" spans="1:212" s="106" customFormat="1" ht="27" customHeight="1">
      <c r="A63" s="1221"/>
      <c r="B63" s="353"/>
      <c r="C63" s="388" t="s">
        <v>605</v>
      </c>
      <c r="D63" s="352" t="s">
        <v>30</v>
      </c>
      <c r="E63" s="354"/>
      <c r="F63" s="354">
        <f>F60</f>
        <v>1</v>
      </c>
      <c r="G63" s="354"/>
      <c r="H63" s="354">
        <f>F63*G63</f>
        <v>0</v>
      </c>
      <c r="I63" s="354"/>
      <c r="J63" s="354"/>
      <c r="K63" s="355"/>
      <c r="L63" s="356"/>
      <c r="M63" s="1220">
        <f t="shared" si="14"/>
        <v>0</v>
      </c>
    </row>
    <row r="64" spans="1:212" s="106" customFormat="1" ht="31.5">
      <c r="A64" s="1222">
        <v>1.2</v>
      </c>
      <c r="B64" s="384" t="s">
        <v>47</v>
      </c>
      <c r="C64" s="385" t="s">
        <v>174</v>
      </c>
      <c r="D64" s="385" t="s">
        <v>34</v>
      </c>
      <c r="E64" s="386"/>
      <c r="F64" s="387">
        <v>1</v>
      </c>
      <c r="G64" s="389"/>
      <c r="H64" s="388"/>
      <c r="I64" s="388"/>
      <c r="J64" s="388"/>
      <c r="K64" s="279"/>
      <c r="L64" s="279"/>
      <c r="M64" s="1223"/>
    </row>
    <row r="65" spans="1:13" s="106" customFormat="1">
      <c r="A65" s="1224"/>
      <c r="B65" s="373"/>
      <c r="C65" s="390" t="s">
        <v>31</v>
      </c>
      <c r="D65" s="373" t="s">
        <v>32</v>
      </c>
      <c r="E65" s="374">
        <v>7</v>
      </c>
      <c r="F65" s="374">
        <f>F64*E65</f>
        <v>7</v>
      </c>
      <c r="G65" s="373"/>
      <c r="H65" s="373"/>
      <c r="I65" s="351"/>
      <c r="J65" s="351">
        <f>F65*I65</f>
        <v>0</v>
      </c>
      <c r="K65" s="373"/>
      <c r="L65" s="373"/>
      <c r="M65" s="1220">
        <f t="shared" ref="M65:M67" si="15">L65+H65+J65</f>
        <v>0</v>
      </c>
    </row>
    <row r="66" spans="1:13" s="106" customFormat="1">
      <c r="A66" s="1224"/>
      <c r="B66" s="373"/>
      <c r="C66" s="390" t="s">
        <v>33</v>
      </c>
      <c r="D66" s="373" t="s">
        <v>0</v>
      </c>
      <c r="E66" s="374">
        <v>0.26</v>
      </c>
      <c r="F66" s="374">
        <f>F64*E66</f>
        <v>0.26</v>
      </c>
      <c r="G66" s="374"/>
      <c r="H66" s="373"/>
      <c r="I66" s="373"/>
      <c r="J66" s="374"/>
      <c r="K66" s="374"/>
      <c r="L66" s="503">
        <f>F66*K66</f>
        <v>0</v>
      </c>
      <c r="M66" s="1220">
        <f t="shared" si="15"/>
        <v>0</v>
      </c>
    </row>
    <row r="67" spans="1:13" s="106" customFormat="1">
      <c r="A67" s="1221"/>
      <c r="B67" s="353"/>
      <c r="C67" s="388" t="s">
        <v>174</v>
      </c>
      <c r="D67" s="352" t="s">
        <v>30</v>
      </c>
      <c r="E67" s="354"/>
      <c r="F67" s="354">
        <f>F64</f>
        <v>1</v>
      </c>
      <c r="G67" s="354"/>
      <c r="H67" s="354">
        <f>F67*G67</f>
        <v>0</v>
      </c>
      <c r="I67" s="354"/>
      <c r="J67" s="354"/>
      <c r="K67" s="355"/>
      <c r="L67" s="356"/>
      <c r="M67" s="1220">
        <f t="shared" si="15"/>
        <v>0</v>
      </c>
    </row>
    <row r="68" spans="1:13" s="106" customFormat="1" ht="30.75">
      <c r="A68" s="1225">
        <v>1.3</v>
      </c>
      <c r="B68" s="392" t="s">
        <v>49</v>
      </c>
      <c r="C68" s="365" t="s">
        <v>606</v>
      </c>
      <c r="D68" s="392" t="s">
        <v>34</v>
      </c>
      <c r="E68" s="393"/>
      <c r="F68" s="394">
        <v>1</v>
      </c>
      <c r="G68" s="395"/>
      <c r="H68" s="390"/>
      <c r="I68" s="390"/>
      <c r="J68" s="390"/>
      <c r="K68" s="306"/>
      <c r="L68" s="306"/>
      <c r="M68" s="1226"/>
    </row>
    <row r="69" spans="1:13" s="106" customFormat="1">
      <c r="A69" s="1224"/>
      <c r="B69" s="373"/>
      <c r="C69" s="390" t="s">
        <v>31</v>
      </c>
      <c r="D69" s="373" t="s">
        <v>32</v>
      </c>
      <c r="E69" s="374">
        <v>4</v>
      </c>
      <c r="F69" s="374">
        <f>F68*E69</f>
        <v>4</v>
      </c>
      <c r="G69" s="373"/>
      <c r="H69" s="373"/>
      <c r="I69" s="351"/>
      <c r="J69" s="351">
        <f>F69*I69</f>
        <v>0</v>
      </c>
      <c r="K69" s="373"/>
      <c r="L69" s="373"/>
      <c r="M69" s="1220">
        <f t="shared" ref="M69:M71" si="16">L69+H69+J69</f>
        <v>0</v>
      </c>
    </row>
    <row r="70" spans="1:13" s="106" customFormat="1">
      <c r="A70" s="1224"/>
      <c r="B70" s="373"/>
      <c r="C70" s="390" t="s">
        <v>33</v>
      </c>
      <c r="D70" s="373" t="s">
        <v>0</v>
      </c>
      <c r="E70" s="374">
        <v>0.28000000000000003</v>
      </c>
      <c r="F70" s="374">
        <f>F68*E70</f>
        <v>0.28000000000000003</v>
      </c>
      <c r="G70" s="374"/>
      <c r="H70" s="373"/>
      <c r="I70" s="373"/>
      <c r="J70" s="374"/>
      <c r="K70" s="374"/>
      <c r="L70" s="503">
        <f>F70*K70</f>
        <v>0</v>
      </c>
      <c r="M70" s="1220">
        <f t="shared" si="16"/>
        <v>0</v>
      </c>
    </row>
    <row r="71" spans="1:13" s="106" customFormat="1">
      <c r="A71" s="1227"/>
      <c r="B71" s="574"/>
      <c r="C71" s="368" t="s">
        <v>607</v>
      </c>
      <c r="D71" s="352" t="s">
        <v>34</v>
      </c>
      <c r="E71" s="354"/>
      <c r="F71" s="354">
        <f>F68</f>
        <v>1</v>
      </c>
      <c r="G71" s="354"/>
      <c r="H71" s="354">
        <f>F71*G71</f>
        <v>0</v>
      </c>
      <c r="I71" s="354"/>
      <c r="J71" s="354"/>
      <c r="K71" s="355"/>
      <c r="L71" s="356"/>
      <c r="M71" s="1220">
        <f t="shared" si="16"/>
        <v>0</v>
      </c>
    </row>
    <row r="72" spans="1:13" s="106" customFormat="1" ht="31.5">
      <c r="A72" s="1228">
        <v>1.5</v>
      </c>
      <c r="B72" s="392" t="s">
        <v>553</v>
      </c>
      <c r="C72" s="385" t="s">
        <v>705</v>
      </c>
      <c r="D72" s="392" t="s">
        <v>34</v>
      </c>
      <c r="E72" s="393"/>
      <c r="F72" s="394">
        <v>1</v>
      </c>
      <c r="G72" s="395"/>
      <c r="H72" s="390"/>
      <c r="I72" s="390"/>
      <c r="J72" s="390"/>
      <c r="K72" s="306"/>
      <c r="L72" s="306"/>
      <c r="M72" s="1226"/>
    </row>
    <row r="73" spans="1:13" s="106" customFormat="1">
      <c r="A73" s="1225"/>
      <c r="B73" s="373"/>
      <c r="C73" s="390" t="s">
        <v>31</v>
      </c>
      <c r="D73" s="373" t="s">
        <v>32</v>
      </c>
      <c r="E73" s="374">
        <v>9</v>
      </c>
      <c r="F73" s="374">
        <f>F72*E73</f>
        <v>9</v>
      </c>
      <c r="G73" s="373"/>
      <c r="H73" s="373"/>
      <c r="I73" s="351"/>
      <c r="J73" s="351">
        <f>F73*I73</f>
        <v>0</v>
      </c>
      <c r="K73" s="373"/>
      <c r="L73" s="373"/>
      <c r="M73" s="1220">
        <f t="shared" ref="M73:M75" si="17">L73+H73+J73</f>
        <v>0</v>
      </c>
    </row>
    <row r="74" spans="1:13" s="106" customFormat="1">
      <c r="A74" s="1225"/>
      <c r="B74" s="373"/>
      <c r="C74" s="390" t="s">
        <v>33</v>
      </c>
      <c r="D74" s="373" t="s">
        <v>0</v>
      </c>
      <c r="E74" s="374">
        <v>0.37</v>
      </c>
      <c r="F74" s="374">
        <f>F72*E74</f>
        <v>0.37</v>
      </c>
      <c r="G74" s="374"/>
      <c r="H74" s="373"/>
      <c r="I74" s="373"/>
      <c r="J74" s="374"/>
      <c r="K74" s="374"/>
      <c r="L74" s="503">
        <f>F74*K74</f>
        <v>0</v>
      </c>
      <c r="M74" s="1220">
        <f t="shared" si="17"/>
        <v>0</v>
      </c>
    </row>
    <row r="75" spans="1:13" s="106" customFormat="1" ht="31.5">
      <c r="A75" s="1229"/>
      <c r="B75" s="353"/>
      <c r="C75" s="368" t="str">
        <f>C72</f>
        <v>avtomaturi amomrTveli 320a-mde samfaza dnobadmcveliani</v>
      </c>
      <c r="D75" s="352" t="s">
        <v>34</v>
      </c>
      <c r="E75" s="354">
        <v>1</v>
      </c>
      <c r="F75" s="354">
        <f>F72*E75</f>
        <v>1</v>
      </c>
      <c r="G75" s="354"/>
      <c r="H75" s="354">
        <f>F75*G75</f>
        <v>0</v>
      </c>
      <c r="I75" s="354"/>
      <c r="J75" s="354"/>
      <c r="K75" s="355"/>
      <c r="L75" s="356"/>
      <c r="M75" s="1220">
        <f t="shared" si="17"/>
        <v>0</v>
      </c>
    </row>
    <row r="76" spans="1:13" s="106" customFormat="1" ht="31.5">
      <c r="A76" s="1228">
        <v>1.4</v>
      </c>
      <c r="B76" s="392" t="s">
        <v>50</v>
      </c>
      <c r="C76" s="385" t="s">
        <v>609</v>
      </c>
      <c r="D76" s="392" t="s">
        <v>34</v>
      </c>
      <c r="E76" s="393"/>
      <c r="F76" s="394">
        <v>6</v>
      </c>
      <c r="G76" s="395"/>
      <c r="H76" s="390"/>
      <c r="I76" s="390"/>
      <c r="J76" s="390"/>
      <c r="K76" s="306"/>
      <c r="L76" s="306"/>
      <c r="M76" s="1226"/>
    </row>
    <row r="77" spans="1:13" s="106" customFormat="1">
      <c r="A77" s="1225"/>
      <c r="B77" s="373"/>
      <c r="C77" s="390" t="s">
        <v>31</v>
      </c>
      <c r="D77" s="373" t="s">
        <v>32</v>
      </c>
      <c r="E77" s="374">
        <v>4</v>
      </c>
      <c r="F77" s="374">
        <f>F76*E77</f>
        <v>24</v>
      </c>
      <c r="G77" s="373"/>
      <c r="H77" s="373"/>
      <c r="I77" s="351"/>
      <c r="J77" s="351">
        <f>F77*I77</f>
        <v>0</v>
      </c>
      <c r="K77" s="373"/>
      <c r="L77" s="373"/>
      <c r="M77" s="1220">
        <f t="shared" ref="M77:M79" si="18">L77+H77+J77</f>
        <v>0</v>
      </c>
    </row>
    <row r="78" spans="1:13" s="106" customFormat="1">
      <c r="A78" s="1225"/>
      <c r="B78" s="373"/>
      <c r="C78" s="390" t="s">
        <v>33</v>
      </c>
      <c r="D78" s="373" t="s">
        <v>0</v>
      </c>
      <c r="E78" s="374">
        <v>0.27</v>
      </c>
      <c r="F78" s="374">
        <f>F76*E78</f>
        <v>1.62</v>
      </c>
      <c r="G78" s="374"/>
      <c r="H78" s="373"/>
      <c r="I78" s="373"/>
      <c r="J78" s="374"/>
      <c r="K78" s="374"/>
      <c r="L78" s="503">
        <f>F78*K78</f>
        <v>0</v>
      </c>
      <c r="M78" s="1220">
        <f t="shared" si="18"/>
        <v>0</v>
      </c>
    </row>
    <row r="79" spans="1:13" s="106" customFormat="1" ht="31.5">
      <c r="A79" s="1229"/>
      <c r="B79" s="353"/>
      <c r="C79" s="385" t="s">
        <v>608</v>
      </c>
      <c r="D79" s="352" t="s">
        <v>34</v>
      </c>
      <c r="E79" s="354"/>
      <c r="F79" s="354">
        <f>F76</f>
        <v>6</v>
      </c>
      <c r="G79" s="354"/>
      <c r="H79" s="354">
        <f>F79*G79</f>
        <v>0</v>
      </c>
      <c r="I79" s="354"/>
      <c r="J79" s="354"/>
      <c r="K79" s="355"/>
      <c r="L79" s="356"/>
      <c r="M79" s="1220">
        <f t="shared" si="18"/>
        <v>0</v>
      </c>
    </row>
    <row r="80" spans="1:13" s="106" customFormat="1">
      <c r="A80" s="1229"/>
      <c r="B80" s="353"/>
      <c r="C80" s="1570" t="s">
        <v>719</v>
      </c>
      <c r="D80" s="352"/>
      <c r="E80" s="354"/>
      <c r="F80" s="354"/>
      <c r="G80" s="354"/>
      <c r="H80" s="354"/>
      <c r="I80" s="354"/>
      <c r="J80" s="354"/>
      <c r="K80" s="355"/>
      <c r="L80" s="356"/>
      <c r="M80" s="1220"/>
    </row>
    <row r="81" spans="1:212" s="6" customFormat="1" ht="30" customHeight="1">
      <c r="A81" s="1217">
        <v>1</v>
      </c>
      <c r="B81" s="357" t="s">
        <v>51</v>
      </c>
      <c r="C81" s="887" t="s">
        <v>720</v>
      </c>
      <c r="D81" s="1571" t="s">
        <v>696</v>
      </c>
      <c r="E81" s="1572"/>
      <c r="F81" s="1573">
        <f>F85+F86+F87+F88</f>
        <v>6</v>
      </c>
      <c r="G81" s="349"/>
      <c r="H81" s="348"/>
      <c r="I81" s="348"/>
      <c r="J81" s="348"/>
      <c r="K81" s="279"/>
      <c r="L81" s="279"/>
      <c r="M81" s="121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  <c r="HD81" s="98"/>
    </row>
    <row r="82" spans="1:212" s="6" customFormat="1" ht="19.5" customHeight="1">
      <c r="A82" s="1219"/>
      <c r="B82" s="350"/>
      <c r="C82" s="502" t="s">
        <v>31</v>
      </c>
      <c r="D82" s="350" t="s">
        <v>32</v>
      </c>
      <c r="E82" s="351">
        <v>3</v>
      </c>
      <c r="F82" s="351">
        <f>F81*E82</f>
        <v>18</v>
      </c>
      <c r="G82" s="350"/>
      <c r="H82" s="350"/>
      <c r="I82" s="351"/>
      <c r="J82" s="351">
        <f>F82*I82</f>
        <v>0</v>
      </c>
      <c r="K82" s="350"/>
      <c r="L82" s="350"/>
      <c r="M82" s="1220">
        <f t="shared" ref="M82:M88" si="19">L82+H82+J82</f>
        <v>0</v>
      </c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  <c r="GT82" s="98"/>
      <c r="GU82" s="98"/>
      <c r="GV82" s="98"/>
      <c r="GW82" s="98"/>
      <c r="GX82" s="98"/>
      <c r="GY82" s="98"/>
      <c r="GZ82" s="98"/>
      <c r="HA82" s="98"/>
      <c r="HB82" s="98"/>
      <c r="HC82" s="98"/>
      <c r="HD82" s="98"/>
    </row>
    <row r="83" spans="1:212" s="6" customFormat="1" ht="21" customHeight="1">
      <c r="A83" s="1219"/>
      <c r="B83" s="350"/>
      <c r="C83" s="502" t="s">
        <v>33</v>
      </c>
      <c r="D83" s="350" t="s">
        <v>0</v>
      </c>
      <c r="E83" s="351">
        <v>0.79</v>
      </c>
      <c r="F83" s="351">
        <f>F81*E83</f>
        <v>4.74</v>
      </c>
      <c r="G83" s="351"/>
      <c r="H83" s="350"/>
      <c r="I83" s="350"/>
      <c r="J83" s="351"/>
      <c r="K83" s="351"/>
      <c r="L83" s="503">
        <f>F83*K83</f>
        <v>0</v>
      </c>
      <c r="M83" s="1220">
        <f t="shared" si="19"/>
        <v>0</v>
      </c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</row>
    <row r="84" spans="1:212" s="6" customFormat="1" ht="21" customHeight="1">
      <c r="A84" s="1219"/>
      <c r="B84" s="350"/>
      <c r="C84" s="887" t="s">
        <v>720</v>
      </c>
      <c r="D84" s="502" t="s">
        <v>34</v>
      </c>
      <c r="E84" s="351"/>
      <c r="F84" s="503">
        <v>1</v>
      </c>
      <c r="G84" s="354"/>
      <c r="H84" s="354">
        <f t="shared" ref="H84" si="20">F84*G84</f>
        <v>0</v>
      </c>
      <c r="I84" s="354"/>
      <c r="J84" s="354"/>
      <c r="K84" s="355"/>
      <c r="L84" s="356"/>
      <c r="M84" s="1220">
        <f t="shared" si="19"/>
        <v>0</v>
      </c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</row>
    <row r="85" spans="1:212" s="101" customFormat="1" ht="33.75" customHeight="1">
      <c r="A85" s="1221"/>
      <c r="B85" s="353"/>
      <c r="C85" s="368" t="s">
        <v>721</v>
      </c>
      <c r="D85" s="352" t="s">
        <v>34</v>
      </c>
      <c r="E85" s="354"/>
      <c r="F85" s="1567">
        <v>2</v>
      </c>
      <c r="G85" s="354"/>
      <c r="H85" s="354">
        <f t="shared" ref="H85:H88" si="21">F85*G85</f>
        <v>0</v>
      </c>
      <c r="I85" s="354"/>
      <c r="J85" s="354"/>
      <c r="K85" s="355"/>
      <c r="L85" s="356"/>
      <c r="M85" s="1220">
        <f t="shared" si="19"/>
        <v>0</v>
      </c>
      <c r="N85" s="102"/>
    </row>
    <row r="86" spans="1:212" s="101" customFormat="1" ht="33.75" customHeight="1">
      <c r="A86" s="1221"/>
      <c r="B86" s="353"/>
      <c r="C86" s="368" t="s">
        <v>722</v>
      </c>
      <c r="D86" s="352" t="s">
        <v>34</v>
      </c>
      <c r="E86" s="354"/>
      <c r="F86" s="1567">
        <v>1</v>
      </c>
      <c r="G86" s="354"/>
      <c r="H86" s="354">
        <f t="shared" si="21"/>
        <v>0</v>
      </c>
      <c r="I86" s="354"/>
      <c r="J86" s="354"/>
      <c r="K86" s="355"/>
      <c r="L86" s="356"/>
      <c r="M86" s="1220">
        <f t="shared" si="19"/>
        <v>0</v>
      </c>
      <c r="N86" s="102"/>
    </row>
    <row r="87" spans="1:212" s="101" customFormat="1" ht="33.75" customHeight="1">
      <c r="A87" s="1221"/>
      <c r="B87" s="353"/>
      <c r="C87" s="368" t="s">
        <v>723</v>
      </c>
      <c r="D87" s="352" t="s">
        <v>34</v>
      </c>
      <c r="E87" s="354"/>
      <c r="F87" s="1567">
        <v>2</v>
      </c>
      <c r="G87" s="354"/>
      <c r="H87" s="354">
        <f t="shared" si="21"/>
        <v>0</v>
      </c>
      <c r="I87" s="354"/>
      <c r="J87" s="354"/>
      <c r="K87" s="355"/>
      <c r="L87" s="356"/>
      <c r="M87" s="1220">
        <f t="shared" si="19"/>
        <v>0</v>
      </c>
      <c r="N87" s="102"/>
    </row>
    <row r="88" spans="1:212" s="101" customFormat="1" ht="33.75" customHeight="1">
      <c r="A88" s="1221"/>
      <c r="B88" s="353"/>
      <c r="C88" s="368" t="s">
        <v>724</v>
      </c>
      <c r="D88" s="352" t="s">
        <v>34</v>
      </c>
      <c r="E88" s="354"/>
      <c r="F88" s="1567">
        <v>1</v>
      </c>
      <c r="G88" s="354"/>
      <c r="H88" s="354">
        <f t="shared" si="21"/>
        <v>0</v>
      </c>
      <c r="I88" s="354"/>
      <c r="J88" s="354"/>
      <c r="K88" s="355"/>
      <c r="L88" s="356"/>
      <c r="M88" s="1220">
        <f t="shared" si="19"/>
        <v>0</v>
      </c>
      <c r="N88" s="102"/>
    </row>
    <row r="89" spans="1:212" s="1138" customFormat="1" ht="41.45" customHeight="1">
      <c r="A89" s="1238">
        <v>2</v>
      </c>
      <c r="B89" s="570"/>
      <c r="C89" s="1569" t="s">
        <v>718</v>
      </c>
      <c r="D89" s="570"/>
      <c r="E89" s="570"/>
      <c r="F89" s="570"/>
      <c r="G89" s="570"/>
      <c r="H89" s="570"/>
      <c r="I89" s="570"/>
      <c r="J89" s="570"/>
      <c r="K89" s="570"/>
      <c r="L89" s="570"/>
      <c r="M89" s="1216"/>
      <c r="N89" s="95"/>
      <c r="O89" s="95"/>
      <c r="P89" s="95"/>
      <c r="Q89" s="95"/>
      <c r="R89" s="95"/>
      <c r="S89" s="95"/>
      <c r="T89" s="95"/>
      <c r="U89" s="95"/>
      <c r="V89" s="95"/>
    </row>
    <row r="90" spans="1:212" s="97" customFormat="1" ht="35.25" customHeight="1">
      <c r="A90" s="1239">
        <v>2.1</v>
      </c>
      <c r="B90" s="357" t="s">
        <v>51</v>
      </c>
      <c r="C90" s="1569" t="s">
        <v>706</v>
      </c>
      <c r="D90" s="357" t="s">
        <v>34</v>
      </c>
      <c r="E90" s="358"/>
      <c r="F90" s="359">
        <v>1</v>
      </c>
      <c r="G90" s="349"/>
      <c r="H90" s="348"/>
      <c r="I90" s="348"/>
      <c r="J90" s="348"/>
      <c r="K90" s="279"/>
      <c r="L90" s="279"/>
      <c r="M90" s="1218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</row>
    <row r="91" spans="1:212" s="6" customFormat="1">
      <c r="A91" s="1219"/>
      <c r="B91" s="350"/>
      <c r="C91" s="502" t="s">
        <v>31</v>
      </c>
      <c r="D91" s="350" t="s">
        <v>32</v>
      </c>
      <c r="E91" s="351">
        <v>3</v>
      </c>
      <c r="F91" s="351">
        <f>F90*E91</f>
        <v>3</v>
      </c>
      <c r="G91" s="350"/>
      <c r="H91" s="350"/>
      <c r="I91" s="351"/>
      <c r="J91" s="351">
        <f>F91*I91</f>
        <v>0</v>
      </c>
      <c r="K91" s="350"/>
      <c r="L91" s="350"/>
      <c r="M91" s="1220">
        <f t="shared" ref="M91:M95" si="22">L91+H91+J91</f>
        <v>0</v>
      </c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  <c r="HD91" s="98"/>
    </row>
    <row r="92" spans="1:212" s="6" customFormat="1">
      <c r="A92" s="1219"/>
      <c r="B92" s="350"/>
      <c r="C92" s="502" t="s">
        <v>33</v>
      </c>
      <c r="D92" s="350" t="s">
        <v>0</v>
      </c>
      <c r="E92" s="351">
        <v>0.79</v>
      </c>
      <c r="F92" s="351">
        <f>F90*E92</f>
        <v>0.79</v>
      </c>
      <c r="G92" s="351"/>
      <c r="H92" s="350"/>
      <c r="I92" s="350"/>
      <c r="J92" s="351"/>
      <c r="K92" s="351"/>
      <c r="L92" s="503">
        <f>F92*K92</f>
        <v>0</v>
      </c>
      <c r="M92" s="1220">
        <f t="shared" si="22"/>
        <v>0</v>
      </c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X92" s="98"/>
      <c r="GY92" s="98"/>
      <c r="GZ92" s="98"/>
      <c r="HA92" s="98"/>
      <c r="HB92" s="98"/>
      <c r="HC92" s="98"/>
      <c r="HD92" s="98"/>
    </row>
    <row r="93" spans="1:212" s="5" customFormat="1" ht="15.75">
      <c r="A93" s="1221"/>
      <c r="B93" s="353"/>
      <c r="C93" s="363" t="str">
        <f>C90</f>
        <v>karada S/m 3X12 modulze</v>
      </c>
      <c r="D93" s="352" t="s">
        <v>34</v>
      </c>
      <c r="E93" s="354"/>
      <c r="F93" s="354">
        <f>F90</f>
        <v>1</v>
      </c>
      <c r="G93" s="354"/>
      <c r="H93" s="354">
        <f t="shared" ref="H93:H95" si="23">F93*G93</f>
        <v>0</v>
      </c>
      <c r="I93" s="354"/>
      <c r="J93" s="354"/>
      <c r="K93" s="355"/>
      <c r="L93" s="356"/>
      <c r="M93" s="1220">
        <f t="shared" si="22"/>
        <v>0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</row>
    <row r="94" spans="1:212" s="100" customFormat="1" ht="16.5" customHeight="1">
      <c r="A94" s="1221"/>
      <c r="B94" s="353"/>
      <c r="C94" s="363" t="s">
        <v>613</v>
      </c>
      <c r="D94" s="352" t="s">
        <v>35</v>
      </c>
      <c r="E94" s="354"/>
      <c r="F94" s="354">
        <v>3</v>
      </c>
      <c r="G94" s="354"/>
      <c r="H94" s="354">
        <f t="shared" si="23"/>
        <v>0</v>
      </c>
      <c r="I94" s="354"/>
      <c r="J94" s="354"/>
      <c r="K94" s="355"/>
      <c r="L94" s="356"/>
      <c r="M94" s="1220">
        <f t="shared" si="22"/>
        <v>0</v>
      </c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</row>
    <row r="95" spans="1:212" s="100" customFormat="1" ht="36" customHeight="1">
      <c r="A95" s="1221"/>
      <c r="B95" s="353"/>
      <c r="C95" s="348" t="s">
        <v>52</v>
      </c>
      <c r="D95" s="352" t="s">
        <v>53</v>
      </c>
      <c r="E95" s="354"/>
      <c r="F95" s="354">
        <v>17</v>
      </c>
      <c r="G95" s="354"/>
      <c r="H95" s="354">
        <f t="shared" si="23"/>
        <v>0</v>
      </c>
      <c r="I95" s="354"/>
      <c r="J95" s="354"/>
      <c r="K95" s="355"/>
      <c r="L95" s="356"/>
      <c r="M95" s="1220">
        <f t="shared" si="22"/>
        <v>0</v>
      </c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</row>
    <row r="96" spans="1:212" s="100" customFormat="1" ht="33" customHeight="1">
      <c r="A96" s="1230">
        <v>2.2000000000000002</v>
      </c>
      <c r="B96" s="364" t="s">
        <v>48</v>
      </c>
      <c r="C96" s="365" t="s">
        <v>54</v>
      </c>
      <c r="D96" s="365" t="s">
        <v>34</v>
      </c>
      <c r="E96" s="366"/>
      <c r="F96" s="367">
        <v>9</v>
      </c>
      <c r="G96" s="369"/>
      <c r="H96" s="368"/>
      <c r="I96" s="368"/>
      <c r="J96" s="369"/>
      <c r="K96" s="369"/>
      <c r="L96" s="370"/>
      <c r="M96" s="1231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</row>
    <row r="97" spans="1:14" s="105" customFormat="1" ht="16.5" customHeight="1">
      <c r="A97" s="1232"/>
      <c r="B97" s="371"/>
      <c r="C97" s="452" t="s">
        <v>31</v>
      </c>
      <c r="D97" s="371" t="s">
        <v>32</v>
      </c>
      <c r="E97" s="308">
        <v>1</v>
      </c>
      <c r="F97" s="372">
        <f>F96*E97</f>
        <v>9</v>
      </c>
      <c r="G97" s="371"/>
      <c r="H97" s="371"/>
      <c r="I97" s="351"/>
      <c r="J97" s="351">
        <f>F97*I97</f>
        <v>0</v>
      </c>
      <c r="K97" s="371"/>
      <c r="L97" s="371"/>
      <c r="M97" s="1220">
        <f t="shared" ref="M97:M99" si="24">L97+H97+J97</f>
        <v>0</v>
      </c>
    </row>
    <row r="98" spans="1:14" s="106" customFormat="1" ht="16.5" customHeight="1">
      <c r="A98" s="1224"/>
      <c r="B98" s="373"/>
      <c r="C98" s="390" t="s">
        <v>33</v>
      </c>
      <c r="D98" s="373" t="s">
        <v>0</v>
      </c>
      <c r="E98" s="374">
        <v>0.01</v>
      </c>
      <c r="F98" s="374">
        <f>F96*E98</f>
        <v>0.09</v>
      </c>
      <c r="G98" s="374"/>
      <c r="H98" s="373"/>
      <c r="I98" s="373"/>
      <c r="J98" s="374"/>
      <c r="K98" s="374"/>
      <c r="L98" s="503">
        <f>F98*K98</f>
        <v>0</v>
      </c>
      <c r="M98" s="1220">
        <f t="shared" si="24"/>
        <v>0</v>
      </c>
    </row>
    <row r="99" spans="1:14" s="101" customFormat="1" ht="16.5" customHeight="1">
      <c r="A99" s="1221"/>
      <c r="B99" s="353"/>
      <c r="C99" s="368" t="s">
        <v>54</v>
      </c>
      <c r="D99" s="352" t="s">
        <v>34</v>
      </c>
      <c r="E99" s="354"/>
      <c r="F99" s="354">
        <f>F96</f>
        <v>9</v>
      </c>
      <c r="G99" s="354"/>
      <c r="H99" s="354">
        <f>F99*G99</f>
        <v>0</v>
      </c>
      <c r="I99" s="354"/>
      <c r="J99" s="354"/>
      <c r="K99" s="355"/>
      <c r="L99" s="356"/>
      <c r="M99" s="1220">
        <f t="shared" si="24"/>
        <v>0</v>
      </c>
      <c r="N99" s="102"/>
    </row>
    <row r="100" spans="1:14" s="100" customFormat="1" ht="16.5" customHeight="1">
      <c r="A100" s="1233">
        <v>2.2999999999999998</v>
      </c>
      <c r="B100" s="284" t="s">
        <v>55</v>
      </c>
      <c r="C100" s="284" t="s">
        <v>56</v>
      </c>
      <c r="D100" s="284" t="s">
        <v>34</v>
      </c>
      <c r="E100" s="285"/>
      <c r="F100" s="286">
        <v>9</v>
      </c>
      <c r="G100" s="277"/>
      <c r="H100" s="277"/>
      <c r="I100" s="278"/>
      <c r="J100" s="301"/>
      <c r="K100" s="277"/>
      <c r="L100" s="277"/>
      <c r="M100" s="1234"/>
    </row>
    <row r="101" spans="1:14" s="107" customFormat="1" ht="15.75">
      <c r="A101" s="1235"/>
      <c r="B101" s="273"/>
      <c r="C101" s="302" t="s">
        <v>31</v>
      </c>
      <c r="D101" s="273" t="s">
        <v>32</v>
      </c>
      <c r="E101" s="275">
        <v>2</v>
      </c>
      <c r="F101" s="275">
        <f>F100*E101</f>
        <v>18</v>
      </c>
      <c r="G101" s="273"/>
      <c r="H101" s="273"/>
      <c r="I101" s="351"/>
      <c r="J101" s="351">
        <f>F101*I101</f>
        <v>0</v>
      </c>
      <c r="K101" s="273"/>
      <c r="L101" s="273"/>
      <c r="M101" s="1220">
        <f t="shared" ref="M101:M103" si="25">L101+H101+J101</f>
        <v>0</v>
      </c>
    </row>
    <row r="102" spans="1:14" s="13" customFormat="1" ht="15.75">
      <c r="A102" s="1235"/>
      <c r="B102" s="273"/>
      <c r="C102" s="302" t="s">
        <v>33</v>
      </c>
      <c r="D102" s="273" t="s">
        <v>0</v>
      </c>
      <c r="E102" s="275">
        <v>0.09</v>
      </c>
      <c r="F102" s="275">
        <f>F100*E102</f>
        <v>0.80999999999999994</v>
      </c>
      <c r="G102" s="275"/>
      <c r="H102" s="273"/>
      <c r="I102" s="273"/>
      <c r="J102" s="275"/>
      <c r="K102" s="275"/>
      <c r="L102" s="503">
        <f>F102*K102</f>
        <v>0</v>
      </c>
      <c r="M102" s="1220">
        <f t="shared" si="25"/>
        <v>0</v>
      </c>
    </row>
    <row r="103" spans="1:14" s="13" customFormat="1" ht="15.75">
      <c r="A103" s="1236"/>
      <c r="B103" s="376"/>
      <c r="C103" s="277" t="s">
        <v>56</v>
      </c>
      <c r="D103" s="376" t="s">
        <v>34</v>
      </c>
      <c r="E103" s="377"/>
      <c r="F103" s="378">
        <f>F100</f>
        <v>9</v>
      </c>
      <c r="G103" s="378"/>
      <c r="H103" s="354">
        <f>F103*G103</f>
        <v>0</v>
      </c>
      <c r="I103" s="376"/>
      <c r="J103" s="376"/>
      <c r="K103" s="379"/>
      <c r="L103" s="380"/>
      <c r="M103" s="1220">
        <f t="shared" si="25"/>
        <v>0</v>
      </c>
    </row>
    <row r="104" spans="1:14" s="108" customFormat="1" ht="36.75" customHeight="1">
      <c r="A104" s="1233">
        <v>2.4</v>
      </c>
      <c r="B104" s="284" t="s">
        <v>57</v>
      </c>
      <c r="C104" s="1358" t="s">
        <v>707</v>
      </c>
      <c r="D104" s="284" t="s">
        <v>34</v>
      </c>
      <c r="E104" s="285"/>
      <c r="F104" s="286">
        <v>9</v>
      </c>
      <c r="G104" s="278"/>
      <c r="H104" s="277"/>
      <c r="I104" s="277"/>
      <c r="J104" s="278"/>
      <c r="K104" s="278"/>
      <c r="L104" s="301"/>
      <c r="M104" s="1234"/>
    </row>
    <row r="105" spans="1:14" s="12" customFormat="1" ht="16.5" customHeight="1">
      <c r="A105" s="1235"/>
      <c r="B105" s="273"/>
      <c r="C105" s="302" t="s">
        <v>31</v>
      </c>
      <c r="D105" s="273" t="s">
        <v>32</v>
      </c>
      <c r="E105" s="275">
        <v>2</v>
      </c>
      <c r="F105" s="275">
        <f>F104*E105</f>
        <v>18</v>
      </c>
      <c r="G105" s="273"/>
      <c r="H105" s="273"/>
      <c r="I105" s="351"/>
      <c r="J105" s="351">
        <f>F105*I105</f>
        <v>0</v>
      </c>
      <c r="K105" s="273"/>
      <c r="L105" s="273"/>
      <c r="M105" s="1220">
        <f t="shared" ref="M105:M106" si="26">L105+H105+J105</f>
        <v>0</v>
      </c>
    </row>
    <row r="106" spans="1:14" s="14" customFormat="1" ht="33">
      <c r="A106" s="1236"/>
      <c r="B106" s="376"/>
      <c r="C106" s="1576" t="s">
        <v>727</v>
      </c>
      <c r="D106" s="376" t="s">
        <v>34</v>
      </c>
      <c r="E106" s="377"/>
      <c r="F106" s="378">
        <f>F104</f>
        <v>9</v>
      </c>
      <c r="G106" s="378"/>
      <c r="H106" s="354">
        <f>F106*G106</f>
        <v>0</v>
      </c>
      <c r="I106" s="376"/>
      <c r="J106" s="376"/>
      <c r="K106" s="379"/>
      <c r="L106" s="380"/>
      <c r="M106" s="1220">
        <f t="shared" si="26"/>
        <v>0</v>
      </c>
    </row>
    <row r="107" spans="1:14" s="108" customFormat="1" ht="36.75" customHeight="1">
      <c r="A107" s="1222">
        <v>2.5</v>
      </c>
      <c r="B107" s="385" t="s">
        <v>196</v>
      </c>
      <c r="C107" s="365" t="s">
        <v>612</v>
      </c>
      <c r="D107" s="385" t="s">
        <v>34</v>
      </c>
      <c r="E107" s="386"/>
      <c r="F107" s="387">
        <f>F110+F111</f>
        <v>17</v>
      </c>
      <c r="G107" s="389"/>
      <c r="H107" s="388"/>
      <c r="I107" s="388"/>
      <c r="J107" s="388"/>
      <c r="K107" s="279"/>
      <c r="L107" s="279"/>
      <c r="M107" s="1223"/>
    </row>
    <row r="108" spans="1:14" s="109" customFormat="1" ht="16.5" customHeight="1">
      <c r="A108" s="1224"/>
      <c r="B108" s="373"/>
      <c r="C108" s="390" t="s">
        <v>31</v>
      </c>
      <c r="D108" s="373" t="s">
        <v>32</v>
      </c>
      <c r="E108" s="374">
        <v>2</v>
      </c>
      <c r="F108" s="374">
        <f>F107*E108</f>
        <v>34</v>
      </c>
      <c r="G108" s="373"/>
      <c r="H108" s="373"/>
      <c r="I108" s="351"/>
      <c r="J108" s="351">
        <f>F108*I108</f>
        <v>0</v>
      </c>
      <c r="K108" s="373"/>
      <c r="L108" s="373"/>
      <c r="M108" s="1220">
        <f t="shared" ref="M108:M111" si="27">L108+H108+J108</f>
        <v>0</v>
      </c>
    </row>
    <row r="109" spans="1:14" s="104" customFormat="1" ht="16.5" customHeight="1">
      <c r="A109" s="1224"/>
      <c r="B109" s="373"/>
      <c r="C109" s="390" t="s">
        <v>33</v>
      </c>
      <c r="D109" s="373" t="s">
        <v>0</v>
      </c>
      <c r="E109" s="374">
        <v>0.09</v>
      </c>
      <c r="F109" s="374">
        <f>F107*E109</f>
        <v>1.53</v>
      </c>
      <c r="G109" s="374"/>
      <c r="H109" s="373"/>
      <c r="I109" s="373"/>
      <c r="J109" s="374"/>
      <c r="K109" s="374"/>
      <c r="L109" s="503">
        <f>F109*K109</f>
        <v>0</v>
      </c>
      <c r="M109" s="1220">
        <f t="shared" si="27"/>
        <v>0</v>
      </c>
    </row>
    <row r="110" spans="1:14" s="101" customFormat="1" ht="33.75" customHeight="1">
      <c r="A110" s="1221"/>
      <c r="B110" s="353"/>
      <c r="C110" s="368" t="s">
        <v>589</v>
      </c>
      <c r="D110" s="352" t="s">
        <v>34</v>
      </c>
      <c r="E110" s="354"/>
      <c r="F110" s="354">
        <v>9</v>
      </c>
      <c r="G110" s="354"/>
      <c r="H110" s="354">
        <f t="shared" ref="H110:H111" si="28">F110*G110</f>
        <v>0</v>
      </c>
      <c r="I110" s="354"/>
      <c r="J110" s="354"/>
      <c r="K110" s="355"/>
      <c r="L110" s="356"/>
      <c r="M110" s="1220">
        <f t="shared" si="27"/>
        <v>0</v>
      </c>
      <c r="N110" s="102"/>
    </row>
    <row r="111" spans="1:14" s="101" customFormat="1" ht="33.75" customHeight="1">
      <c r="A111" s="1221"/>
      <c r="B111" s="353"/>
      <c r="C111" s="368" t="s">
        <v>591</v>
      </c>
      <c r="D111" s="352" t="s">
        <v>34</v>
      </c>
      <c r="E111" s="354"/>
      <c r="F111" s="354">
        <v>8</v>
      </c>
      <c r="G111" s="354"/>
      <c r="H111" s="354">
        <f t="shared" si="28"/>
        <v>0</v>
      </c>
      <c r="I111" s="354"/>
      <c r="J111" s="354"/>
      <c r="K111" s="355"/>
      <c r="L111" s="356"/>
      <c r="M111" s="1220">
        <f t="shared" si="27"/>
        <v>0</v>
      </c>
      <c r="N111" s="102"/>
    </row>
    <row r="112" spans="1:14" s="108" customFormat="1" ht="36.75" customHeight="1">
      <c r="A112" s="1222">
        <v>2.5</v>
      </c>
      <c r="B112" s="392" t="s">
        <v>555</v>
      </c>
      <c r="C112" s="365" t="s">
        <v>616</v>
      </c>
      <c r="D112" s="385" t="s">
        <v>34</v>
      </c>
      <c r="E112" s="386"/>
      <c r="F112" s="387">
        <f>F116+F115</f>
        <v>1</v>
      </c>
      <c r="G112" s="389"/>
      <c r="H112" s="388"/>
      <c r="I112" s="388"/>
      <c r="J112" s="388"/>
      <c r="K112" s="279"/>
      <c r="L112" s="279"/>
      <c r="M112" s="1223"/>
    </row>
    <row r="113" spans="1:212" s="109" customFormat="1" ht="16.5" customHeight="1">
      <c r="A113" s="1224"/>
      <c r="B113" s="373"/>
      <c r="C113" s="390" t="s">
        <v>31</v>
      </c>
      <c r="D113" s="373" t="s">
        <v>32</v>
      </c>
      <c r="E113" s="374">
        <v>3</v>
      </c>
      <c r="F113" s="374">
        <f>F112*E113</f>
        <v>3</v>
      </c>
      <c r="G113" s="373"/>
      <c r="H113" s="373"/>
      <c r="I113" s="351"/>
      <c r="J113" s="351">
        <f>F113*I113</f>
        <v>0</v>
      </c>
      <c r="K113" s="373"/>
      <c r="L113" s="373"/>
      <c r="M113" s="1220">
        <f t="shared" ref="M113:M116" si="29">L113+H113+J113</f>
        <v>0</v>
      </c>
    </row>
    <row r="114" spans="1:212" s="104" customFormat="1" ht="16.5" customHeight="1">
      <c r="A114" s="1224"/>
      <c r="B114" s="373"/>
      <c r="C114" s="390" t="s">
        <v>33</v>
      </c>
      <c r="D114" s="373" t="s">
        <v>0</v>
      </c>
      <c r="E114" s="374">
        <v>0.12</v>
      </c>
      <c r="F114" s="374">
        <f>F112*E114</f>
        <v>0.12</v>
      </c>
      <c r="G114" s="374"/>
      <c r="H114" s="373"/>
      <c r="I114" s="373"/>
      <c r="J114" s="374"/>
      <c r="K114" s="374"/>
      <c r="L114" s="503">
        <f>F114*K114</f>
        <v>0</v>
      </c>
      <c r="M114" s="1220">
        <f t="shared" si="29"/>
        <v>0</v>
      </c>
    </row>
    <row r="115" spans="1:212" s="101" customFormat="1" ht="33.75" customHeight="1">
      <c r="A115" s="1221"/>
      <c r="B115" s="353"/>
      <c r="C115" s="368" t="s">
        <v>617</v>
      </c>
      <c r="D115" s="352" t="s">
        <v>34</v>
      </c>
      <c r="E115" s="354"/>
      <c r="F115" s="354">
        <v>0</v>
      </c>
      <c r="G115" s="354"/>
      <c r="H115" s="354">
        <f t="shared" ref="H115:H116" si="30">F115*G115</f>
        <v>0</v>
      </c>
      <c r="I115" s="354"/>
      <c r="J115" s="354"/>
      <c r="K115" s="355"/>
      <c r="L115" s="356"/>
      <c r="M115" s="1220">
        <f t="shared" si="29"/>
        <v>0</v>
      </c>
      <c r="N115" s="102"/>
    </row>
    <row r="116" spans="1:212" s="101" customFormat="1" ht="33.75" customHeight="1">
      <c r="A116" s="1221"/>
      <c r="B116" s="353"/>
      <c r="C116" s="368" t="s">
        <v>708</v>
      </c>
      <c r="D116" s="352" t="s">
        <v>34</v>
      </c>
      <c r="E116" s="354"/>
      <c r="F116" s="354">
        <v>1</v>
      </c>
      <c r="G116" s="354"/>
      <c r="H116" s="354">
        <f t="shared" si="30"/>
        <v>0</v>
      </c>
      <c r="I116" s="354"/>
      <c r="J116" s="354"/>
      <c r="K116" s="355"/>
      <c r="L116" s="356"/>
      <c r="M116" s="1220">
        <f t="shared" si="29"/>
        <v>0</v>
      </c>
      <c r="N116" s="102"/>
    </row>
    <row r="117" spans="1:212" s="101" customFormat="1" ht="33.75" customHeight="1">
      <c r="A117" s="1221"/>
      <c r="B117" s="353"/>
      <c r="C117" s="1526" t="s">
        <v>709</v>
      </c>
      <c r="D117" s="352"/>
      <c r="E117" s="354"/>
      <c r="F117" s="354"/>
      <c r="G117" s="354"/>
      <c r="H117" s="354"/>
      <c r="I117" s="354"/>
      <c r="J117" s="354"/>
      <c r="K117" s="355"/>
      <c r="L117" s="356"/>
      <c r="M117" s="1220"/>
      <c r="N117" s="102"/>
    </row>
    <row r="118" spans="1:212" s="97" customFormat="1" ht="35.25" customHeight="1">
      <c r="A118" s="1239">
        <v>2.1</v>
      </c>
      <c r="B118" s="357" t="s">
        <v>51</v>
      </c>
      <c r="C118" s="1569" t="s">
        <v>710</v>
      </c>
      <c r="D118" s="357" t="s">
        <v>34</v>
      </c>
      <c r="E118" s="358"/>
      <c r="F118" s="359">
        <v>1</v>
      </c>
      <c r="G118" s="349"/>
      <c r="H118" s="348"/>
      <c r="I118" s="348"/>
      <c r="J118" s="348"/>
      <c r="K118" s="279"/>
      <c r="L118" s="279"/>
      <c r="M118" s="1218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</row>
    <row r="119" spans="1:212" s="6" customFormat="1">
      <c r="A119" s="1219"/>
      <c r="B119" s="350"/>
      <c r="C119" s="502" t="s">
        <v>31</v>
      </c>
      <c r="D119" s="350" t="s">
        <v>32</v>
      </c>
      <c r="E119" s="351">
        <v>3</v>
      </c>
      <c r="F119" s="351">
        <f>F118*E119</f>
        <v>3</v>
      </c>
      <c r="G119" s="350"/>
      <c r="H119" s="350"/>
      <c r="I119" s="351"/>
      <c r="J119" s="351">
        <f>F119*I119</f>
        <v>0</v>
      </c>
      <c r="K119" s="350"/>
      <c r="L119" s="350"/>
      <c r="M119" s="1220">
        <f t="shared" ref="M119:M123" si="31">L119+H119+J119</f>
        <v>0</v>
      </c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  <c r="GR119" s="98"/>
      <c r="GS119" s="98"/>
      <c r="GT119" s="98"/>
      <c r="GU119" s="98"/>
      <c r="GV119" s="98"/>
      <c r="GW119" s="98"/>
      <c r="GX119" s="98"/>
      <c r="GY119" s="98"/>
      <c r="GZ119" s="98"/>
      <c r="HA119" s="98"/>
      <c r="HB119" s="98"/>
      <c r="HC119" s="98"/>
      <c r="HD119" s="98"/>
    </row>
    <row r="120" spans="1:212" s="6" customFormat="1">
      <c r="A120" s="1219"/>
      <c r="B120" s="350"/>
      <c r="C120" s="502" t="s">
        <v>33</v>
      </c>
      <c r="D120" s="350" t="s">
        <v>0</v>
      </c>
      <c r="E120" s="351">
        <v>0.79</v>
      </c>
      <c r="F120" s="351">
        <f>F118*E120</f>
        <v>0.79</v>
      </c>
      <c r="G120" s="351"/>
      <c r="H120" s="350"/>
      <c r="I120" s="350"/>
      <c r="J120" s="351"/>
      <c r="K120" s="351"/>
      <c r="L120" s="503">
        <f>F120*K120</f>
        <v>0</v>
      </c>
      <c r="M120" s="1220">
        <f t="shared" si="31"/>
        <v>0</v>
      </c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  <c r="GM120" s="98"/>
      <c r="GN120" s="98"/>
      <c r="GO120" s="98"/>
      <c r="GP120" s="98"/>
      <c r="GQ120" s="98"/>
      <c r="GR120" s="98"/>
      <c r="GS120" s="98"/>
      <c r="GT120" s="98"/>
      <c r="GU120" s="98"/>
      <c r="GV120" s="98"/>
      <c r="GW120" s="98"/>
      <c r="GX120" s="98"/>
      <c r="GY120" s="98"/>
      <c r="GZ120" s="98"/>
      <c r="HA120" s="98"/>
      <c r="HB120" s="98"/>
      <c r="HC120" s="98"/>
      <c r="HD120" s="98"/>
    </row>
    <row r="121" spans="1:212" s="5" customFormat="1" ht="15.75">
      <c r="A121" s="1221"/>
      <c r="B121" s="353"/>
      <c r="C121" s="363" t="str">
        <f>C118</f>
        <v xml:space="preserve">karada S/m 2X8 modulze </v>
      </c>
      <c r="D121" s="352" t="s">
        <v>34</v>
      </c>
      <c r="E121" s="354"/>
      <c r="F121" s="354">
        <f>F118</f>
        <v>1</v>
      </c>
      <c r="G121" s="354"/>
      <c r="H121" s="354">
        <f t="shared" ref="H121:H123" si="32">F121*G121</f>
        <v>0</v>
      </c>
      <c r="I121" s="354"/>
      <c r="J121" s="354"/>
      <c r="K121" s="355"/>
      <c r="L121" s="356"/>
      <c r="M121" s="1220">
        <f t="shared" si="31"/>
        <v>0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</row>
    <row r="122" spans="1:212" s="100" customFormat="1" ht="16.5" customHeight="1">
      <c r="A122" s="1221"/>
      <c r="B122" s="353"/>
      <c r="C122" s="363" t="s">
        <v>613</v>
      </c>
      <c r="D122" s="352" t="s">
        <v>35</v>
      </c>
      <c r="E122" s="354"/>
      <c r="F122" s="354">
        <v>3</v>
      </c>
      <c r="G122" s="354"/>
      <c r="H122" s="354">
        <f t="shared" si="32"/>
        <v>0</v>
      </c>
      <c r="I122" s="354"/>
      <c r="J122" s="354"/>
      <c r="K122" s="355"/>
      <c r="L122" s="356"/>
      <c r="M122" s="1220">
        <f t="shared" si="31"/>
        <v>0</v>
      </c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</row>
    <row r="123" spans="1:212" s="100" customFormat="1" ht="36" customHeight="1">
      <c r="A123" s="1221"/>
      <c r="B123" s="353"/>
      <c r="C123" s="348" t="s">
        <v>52</v>
      </c>
      <c r="D123" s="352" t="s">
        <v>53</v>
      </c>
      <c r="E123" s="354"/>
      <c r="F123" s="354">
        <v>6</v>
      </c>
      <c r="G123" s="354"/>
      <c r="H123" s="354">
        <f t="shared" si="32"/>
        <v>0</v>
      </c>
      <c r="I123" s="354"/>
      <c r="J123" s="354"/>
      <c r="K123" s="355"/>
      <c r="L123" s="356"/>
      <c r="M123" s="1220">
        <f t="shared" si="31"/>
        <v>0</v>
      </c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</row>
    <row r="124" spans="1:212" s="108" customFormat="1" ht="36.75" customHeight="1">
      <c r="A124" s="1222">
        <v>2.5</v>
      </c>
      <c r="B124" s="392" t="s">
        <v>555</v>
      </c>
      <c r="C124" s="365" t="s">
        <v>616</v>
      </c>
      <c r="D124" s="385" t="s">
        <v>34</v>
      </c>
      <c r="E124" s="386"/>
      <c r="F124" s="387">
        <f>F128+F127</f>
        <v>3</v>
      </c>
      <c r="G124" s="389"/>
      <c r="H124" s="388"/>
      <c r="I124" s="388"/>
      <c r="J124" s="388"/>
      <c r="K124" s="279"/>
      <c r="L124" s="279"/>
      <c r="M124" s="1223"/>
    </row>
    <row r="125" spans="1:212" s="109" customFormat="1" ht="16.5" customHeight="1">
      <c r="A125" s="1224"/>
      <c r="B125" s="373"/>
      <c r="C125" s="390" t="s">
        <v>31</v>
      </c>
      <c r="D125" s="373" t="s">
        <v>32</v>
      </c>
      <c r="E125" s="374">
        <v>3</v>
      </c>
      <c r="F125" s="374">
        <f>F124*E125</f>
        <v>9</v>
      </c>
      <c r="G125" s="373"/>
      <c r="H125" s="373"/>
      <c r="I125" s="351"/>
      <c r="J125" s="351">
        <f>F125*I125</f>
        <v>0</v>
      </c>
      <c r="K125" s="373"/>
      <c r="L125" s="373"/>
      <c r="M125" s="1220">
        <f t="shared" ref="M125:M128" si="33">L125+H125+J125</f>
        <v>0</v>
      </c>
    </row>
    <row r="126" spans="1:212" s="104" customFormat="1" ht="16.5" customHeight="1">
      <c r="A126" s="1224"/>
      <c r="B126" s="373"/>
      <c r="C126" s="390" t="s">
        <v>33</v>
      </c>
      <c r="D126" s="373" t="s">
        <v>0</v>
      </c>
      <c r="E126" s="374">
        <v>0.12</v>
      </c>
      <c r="F126" s="374">
        <f>F124*E126</f>
        <v>0.36</v>
      </c>
      <c r="G126" s="374"/>
      <c r="H126" s="373"/>
      <c r="I126" s="373"/>
      <c r="J126" s="374"/>
      <c r="K126" s="374"/>
      <c r="L126" s="503">
        <f>F126*K126</f>
        <v>0</v>
      </c>
      <c r="M126" s="1220">
        <f t="shared" si="33"/>
        <v>0</v>
      </c>
    </row>
    <row r="127" spans="1:212" s="101" customFormat="1" ht="33.75" customHeight="1">
      <c r="A127" s="1221"/>
      <c r="B127" s="353"/>
      <c r="C127" s="368" t="s">
        <v>711</v>
      </c>
      <c r="D127" s="352" t="s">
        <v>34</v>
      </c>
      <c r="E127" s="354"/>
      <c r="F127" s="354">
        <v>2</v>
      </c>
      <c r="G127" s="354"/>
      <c r="H127" s="354">
        <f t="shared" ref="H127:H128" si="34">F127*G127</f>
        <v>0</v>
      </c>
      <c r="I127" s="354"/>
      <c r="J127" s="354"/>
      <c r="K127" s="355"/>
      <c r="L127" s="356"/>
      <c r="M127" s="1220">
        <f t="shared" si="33"/>
        <v>0</v>
      </c>
      <c r="N127" s="102"/>
    </row>
    <row r="128" spans="1:212" s="101" customFormat="1" ht="33.75" customHeight="1">
      <c r="A128" s="1221"/>
      <c r="B128" s="353"/>
      <c r="C128" s="368" t="s">
        <v>708</v>
      </c>
      <c r="D128" s="352" t="s">
        <v>34</v>
      </c>
      <c r="E128" s="354"/>
      <c r="F128" s="354">
        <v>1</v>
      </c>
      <c r="G128" s="354"/>
      <c r="H128" s="354">
        <f t="shared" si="34"/>
        <v>0</v>
      </c>
      <c r="I128" s="354"/>
      <c r="J128" s="354"/>
      <c r="K128" s="355"/>
      <c r="L128" s="356"/>
      <c r="M128" s="1220">
        <f t="shared" si="33"/>
        <v>0</v>
      </c>
      <c r="N128" s="102"/>
    </row>
    <row r="129" spans="1:212" s="6" customFormat="1" ht="51" customHeight="1">
      <c r="A129" s="1238">
        <v>3</v>
      </c>
      <c r="B129" s="570"/>
      <c r="C129" s="1569" t="s">
        <v>712</v>
      </c>
      <c r="D129" s="570"/>
      <c r="E129" s="570"/>
      <c r="F129" s="570"/>
      <c r="G129" s="570"/>
      <c r="H129" s="570"/>
      <c r="I129" s="570"/>
      <c r="J129" s="570"/>
      <c r="K129" s="570"/>
      <c r="L129" s="570"/>
      <c r="M129" s="1216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  <c r="GT129" s="98"/>
      <c r="GU129" s="98"/>
      <c r="GV129" s="98"/>
      <c r="GW129" s="98"/>
      <c r="GX129" s="98"/>
      <c r="GY129" s="98"/>
      <c r="GZ129" s="98"/>
      <c r="HA129" s="98"/>
      <c r="HB129" s="98"/>
      <c r="HC129" s="98"/>
      <c r="HD129" s="98"/>
    </row>
    <row r="130" spans="1:212" s="6" customFormat="1" ht="21.75" customHeight="1">
      <c r="A130" s="1239">
        <v>3.1</v>
      </c>
      <c r="B130" s="357" t="s">
        <v>51</v>
      </c>
      <c r="C130" s="1357" t="s">
        <v>713</v>
      </c>
      <c r="D130" s="357" t="s">
        <v>30</v>
      </c>
      <c r="E130" s="358"/>
      <c r="F130" s="359">
        <v>1</v>
      </c>
      <c r="G130" s="349"/>
      <c r="H130" s="348"/>
      <c r="I130" s="348"/>
      <c r="J130" s="348"/>
      <c r="K130" s="279"/>
      <c r="L130" s="279"/>
      <c r="M130" s="121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8"/>
      <c r="GA130" s="98"/>
      <c r="GB130" s="98"/>
      <c r="GC130" s="98"/>
      <c r="GD130" s="98"/>
      <c r="GE130" s="98"/>
      <c r="GF130" s="98"/>
      <c r="GG130" s="98"/>
      <c r="GH130" s="98"/>
      <c r="GI130" s="98"/>
      <c r="GJ130" s="98"/>
      <c r="GK130" s="98"/>
      <c r="GL130" s="98"/>
      <c r="GM130" s="98"/>
      <c r="GN130" s="98"/>
      <c r="GO130" s="98"/>
      <c r="GP130" s="98"/>
      <c r="GQ130" s="98"/>
      <c r="GR130" s="98"/>
      <c r="GS130" s="98"/>
      <c r="GT130" s="98"/>
      <c r="GU130" s="98"/>
      <c r="GV130" s="98"/>
      <c r="GW130" s="98"/>
      <c r="GX130" s="98"/>
      <c r="GY130" s="98"/>
      <c r="GZ130" s="98"/>
      <c r="HA130" s="98"/>
      <c r="HB130" s="98"/>
      <c r="HC130" s="98"/>
      <c r="HD130" s="98"/>
    </row>
    <row r="131" spans="1:212" s="6" customFormat="1">
      <c r="A131" s="1219"/>
      <c r="B131" s="350"/>
      <c r="C131" s="502" t="s">
        <v>31</v>
      </c>
      <c r="D131" s="350" t="s">
        <v>32</v>
      </c>
      <c r="E131" s="351">
        <v>3</v>
      </c>
      <c r="F131" s="351">
        <f>F130*E131</f>
        <v>3</v>
      </c>
      <c r="G131" s="350"/>
      <c r="H131" s="350"/>
      <c r="I131" s="351"/>
      <c r="J131" s="351">
        <f>F131*I131</f>
        <v>0</v>
      </c>
      <c r="K131" s="350"/>
      <c r="L131" s="350"/>
      <c r="M131" s="1220">
        <f t="shared" ref="M131:M135" si="35">L131+H131+J131</f>
        <v>0</v>
      </c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98"/>
      <c r="GT131" s="98"/>
      <c r="GU131" s="98"/>
      <c r="GV131" s="98"/>
      <c r="GW131" s="98"/>
      <c r="GX131" s="98"/>
      <c r="GY131" s="98"/>
      <c r="GZ131" s="98"/>
      <c r="HA131" s="98"/>
      <c r="HB131" s="98"/>
      <c r="HC131" s="98"/>
      <c r="HD131" s="98"/>
    </row>
    <row r="132" spans="1:212" s="6" customFormat="1">
      <c r="A132" s="1219"/>
      <c r="B132" s="350"/>
      <c r="C132" s="502" t="s">
        <v>33</v>
      </c>
      <c r="D132" s="350" t="s">
        <v>0</v>
      </c>
      <c r="E132" s="351">
        <v>0.79</v>
      </c>
      <c r="F132" s="351">
        <f>F130*E132</f>
        <v>0.79</v>
      </c>
      <c r="G132" s="351"/>
      <c r="H132" s="350"/>
      <c r="I132" s="350"/>
      <c r="J132" s="351"/>
      <c r="K132" s="351"/>
      <c r="L132" s="503">
        <f>F132*K132</f>
        <v>0</v>
      </c>
      <c r="M132" s="1220">
        <f t="shared" si="35"/>
        <v>0</v>
      </c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98"/>
      <c r="GT132" s="98"/>
      <c r="GU132" s="98"/>
      <c r="GV132" s="98"/>
      <c r="GW132" s="98"/>
      <c r="GX132" s="98"/>
      <c r="GY132" s="98"/>
      <c r="GZ132" s="98"/>
      <c r="HA132" s="98"/>
      <c r="HB132" s="98"/>
      <c r="HC132" s="98"/>
      <c r="HD132" s="98"/>
    </row>
    <row r="133" spans="1:212" s="6" customFormat="1">
      <c r="A133" s="1221"/>
      <c r="B133" s="353"/>
      <c r="C133" s="363" t="str">
        <f>C130</f>
        <v>karada g/m 3X18 modulze  800X00X250</v>
      </c>
      <c r="D133" s="352" t="s">
        <v>34</v>
      </c>
      <c r="E133" s="354"/>
      <c r="F133" s="354">
        <f>F130</f>
        <v>1</v>
      </c>
      <c r="G133" s="354"/>
      <c r="H133" s="354">
        <f t="shared" ref="H133:H135" si="36">F133*G133</f>
        <v>0</v>
      </c>
      <c r="I133" s="354"/>
      <c r="J133" s="354"/>
      <c r="K133" s="355"/>
      <c r="L133" s="356"/>
      <c r="M133" s="1220">
        <f t="shared" si="35"/>
        <v>0</v>
      </c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  <c r="GO133" s="98"/>
      <c r="GP133" s="98"/>
      <c r="GQ133" s="98"/>
      <c r="GR133" s="98"/>
      <c r="GS133" s="98"/>
      <c r="GT133" s="98"/>
      <c r="GU133" s="98"/>
      <c r="GV133" s="98"/>
      <c r="GW133" s="98"/>
      <c r="GX133" s="98"/>
      <c r="GY133" s="98"/>
      <c r="GZ133" s="98"/>
      <c r="HA133" s="98"/>
      <c r="HB133" s="98"/>
      <c r="HC133" s="98"/>
      <c r="HD133" s="98"/>
    </row>
    <row r="134" spans="1:212" s="6" customFormat="1">
      <c r="A134" s="1221"/>
      <c r="B134" s="353"/>
      <c r="C134" s="363" t="s">
        <v>618</v>
      </c>
      <c r="D134" s="352" t="s">
        <v>35</v>
      </c>
      <c r="E134" s="354"/>
      <c r="F134" s="354">
        <v>3</v>
      </c>
      <c r="G134" s="354"/>
      <c r="H134" s="354">
        <f t="shared" si="36"/>
        <v>0</v>
      </c>
      <c r="I134" s="354"/>
      <c r="J134" s="354"/>
      <c r="K134" s="355"/>
      <c r="L134" s="356"/>
      <c r="M134" s="1220">
        <f t="shared" si="35"/>
        <v>0</v>
      </c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  <c r="FZ134" s="98"/>
      <c r="GA134" s="98"/>
      <c r="GB134" s="98"/>
      <c r="GC134" s="98"/>
      <c r="GD134" s="98"/>
      <c r="GE134" s="98"/>
      <c r="GF134" s="98"/>
      <c r="GG134" s="98"/>
      <c r="GH134" s="98"/>
      <c r="GI134" s="98"/>
      <c r="GJ134" s="98"/>
      <c r="GK134" s="98"/>
      <c r="GL134" s="98"/>
      <c r="GM134" s="98"/>
      <c r="GN134" s="98"/>
      <c r="GO134" s="98"/>
      <c r="GP134" s="98"/>
      <c r="GQ134" s="98"/>
      <c r="GR134" s="98"/>
      <c r="GS134" s="98"/>
      <c r="GT134" s="98"/>
      <c r="GU134" s="98"/>
      <c r="GV134" s="98"/>
      <c r="GW134" s="98"/>
      <c r="GX134" s="98"/>
      <c r="GY134" s="98"/>
      <c r="GZ134" s="98"/>
      <c r="HA134" s="98"/>
      <c r="HB134" s="98"/>
      <c r="HC134" s="98"/>
      <c r="HD134" s="98"/>
    </row>
    <row r="135" spans="1:212" s="6" customFormat="1" ht="17.25" customHeight="1">
      <c r="A135" s="1221"/>
      <c r="B135" s="353"/>
      <c r="C135" s="348" t="s">
        <v>52</v>
      </c>
      <c r="D135" s="352" t="s">
        <v>53</v>
      </c>
      <c r="E135" s="354"/>
      <c r="F135" s="354">
        <v>27</v>
      </c>
      <c r="G135" s="354"/>
      <c r="H135" s="354">
        <f t="shared" si="36"/>
        <v>0</v>
      </c>
      <c r="I135" s="354"/>
      <c r="J135" s="354"/>
      <c r="K135" s="355"/>
      <c r="L135" s="356"/>
      <c r="M135" s="1220">
        <f t="shared" si="35"/>
        <v>0</v>
      </c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8"/>
      <c r="GA135" s="98"/>
      <c r="GB135" s="98"/>
      <c r="GC135" s="98"/>
      <c r="GD135" s="98"/>
      <c r="GE135" s="98"/>
      <c r="GF135" s="98"/>
      <c r="GG135" s="98"/>
      <c r="GH135" s="98"/>
      <c r="GI135" s="98"/>
      <c r="GJ135" s="98"/>
      <c r="GK135" s="98"/>
      <c r="GL135" s="98"/>
      <c r="GM135" s="98"/>
      <c r="GN135" s="98"/>
      <c r="GO135" s="98"/>
      <c r="GP135" s="98"/>
      <c r="GQ135" s="98"/>
      <c r="GR135" s="98"/>
      <c r="GS135" s="98"/>
      <c r="GT135" s="98"/>
      <c r="GU135" s="98"/>
      <c r="GV135" s="98"/>
      <c r="GW135" s="98"/>
      <c r="GX135" s="98"/>
      <c r="GY135" s="98"/>
      <c r="GZ135" s="98"/>
      <c r="HA135" s="98"/>
      <c r="HB135" s="98"/>
      <c r="HC135" s="98"/>
      <c r="HD135" s="98"/>
    </row>
    <row r="136" spans="1:212" s="6" customFormat="1" ht="31.5">
      <c r="A136" s="1230">
        <v>3.2</v>
      </c>
      <c r="B136" s="364" t="s">
        <v>48</v>
      </c>
      <c r="C136" s="365" t="s">
        <v>175</v>
      </c>
      <c r="D136" s="365" t="s">
        <v>34</v>
      </c>
      <c r="E136" s="366"/>
      <c r="F136" s="367">
        <v>12</v>
      </c>
      <c r="G136" s="369"/>
      <c r="H136" s="368"/>
      <c r="I136" s="368"/>
      <c r="J136" s="369"/>
      <c r="K136" s="369"/>
      <c r="L136" s="370"/>
      <c r="M136" s="1231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8"/>
      <c r="GA136" s="98"/>
      <c r="GB136" s="98"/>
      <c r="GC136" s="98"/>
      <c r="GD136" s="98"/>
      <c r="GE136" s="98"/>
      <c r="GF136" s="98"/>
      <c r="GG136" s="98"/>
      <c r="GH136" s="98"/>
      <c r="GI136" s="98"/>
      <c r="GJ136" s="98"/>
      <c r="GK136" s="98"/>
      <c r="GL136" s="98"/>
      <c r="GM136" s="98"/>
      <c r="GN136" s="98"/>
      <c r="GO136" s="98"/>
      <c r="GP136" s="98"/>
      <c r="GQ136" s="98"/>
      <c r="GR136" s="98"/>
      <c r="GS136" s="98"/>
      <c r="GT136" s="98"/>
      <c r="GU136" s="98"/>
      <c r="GV136" s="98"/>
      <c r="GW136" s="98"/>
      <c r="GX136" s="98"/>
      <c r="GY136" s="98"/>
      <c r="GZ136" s="98"/>
      <c r="HA136" s="98"/>
      <c r="HB136" s="98"/>
      <c r="HC136" s="98"/>
      <c r="HD136" s="98"/>
    </row>
    <row r="137" spans="1:212" s="6" customFormat="1">
      <c r="A137" s="1232"/>
      <c r="B137" s="371"/>
      <c r="C137" s="452" t="s">
        <v>31</v>
      </c>
      <c r="D137" s="371" t="s">
        <v>32</v>
      </c>
      <c r="E137" s="308">
        <v>1</v>
      </c>
      <c r="F137" s="372">
        <f>F136*E137</f>
        <v>12</v>
      </c>
      <c r="G137" s="371"/>
      <c r="H137" s="371"/>
      <c r="I137" s="351"/>
      <c r="J137" s="351">
        <f>F137*I137</f>
        <v>0</v>
      </c>
      <c r="K137" s="371"/>
      <c r="L137" s="371"/>
      <c r="M137" s="1220">
        <f t="shared" ref="M137:M139" si="37">L137+H137+J137</f>
        <v>0</v>
      </c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98"/>
      <c r="GF137" s="98"/>
      <c r="GG137" s="98"/>
      <c r="GH137" s="98"/>
      <c r="GI137" s="98"/>
      <c r="GJ137" s="98"/>
      <c r="GK137" s="98"/>
      <c r="GL137" s="98"/>
      <c r="GM137" s="98"/>
      <c r="GN137" s="98"/>
      <c r="GO137" s="98"/>
      <c r="GP137" s="98"/>
      <c r="GQ137" s="98"/>
      <c r="GR137" s="98"/>
      <c r="GS137" s="98"/>
      <c r="GT137" s="98"/>
      <c r="GU137" s="98"/>
      <c r="GV137" s="98"/>
      <c r="GW137" s="98"/>
      <c r="GX137" s="98"/>
      <c r="GY137" s="98"/>
      <c r="GZ137" s="98"/>
      <c r="HA137" s="98"/>
      <c r="HB137" s="98"/>
      <c r="HC137" s="98"/>
      <c r="HD137" s="98"/>
    </row>
    <row r="138" spans="1:212" s="6" customFormat="1">
      <c r="A138" s="1224"/>
      <c r="B138" s="373"/>
      <c r="C138" s="390" t="s">
        <v>33</v>
      </c>
      <c r="D138" s="373" t="s">
        <v>0</v>
      </c>
      <c r="E138" s="374">
        <v>0.01</v>
      </c>
      <c r="F138" s="374">
        <f>F136*E138</f>
        <v>0.12</v>
      </c>
      <c r="G138" s="374"/>
      <c r="H138" s="373"/>
      <c r="I138" s="373"/>
      <c r="J138" s="374"/>
      <c r="K138" s="374"/>
      <c r="L138" s="503">
        <f>F138*K138</f>
        <v>0</v>
      </c>
      <c r="M138" s="1220">
        <f t="shared" si="37"/>
        <v>0</v>
      </c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  <c r="FZ138" s="98"/>
      <c r="GA138" s="98"/>
      <c r="GB138" s="98"/>
      <c r="GC138" s="98"/>
      <c r="GD138" s="98"/>
      <c r="GE138" s="98"/>
      <c r="GF138" s="98"/>
      <c r="GG138" s="98"/>
      <c r="GH138" s="98"/>
      <c r="GI138" s="98"/>
      <c r="GJ138" s="98"/>
      <c r="GK138" s="98"/>
      <c r="GL138" s="98"/>
      <c r="GM138" s="98"/>
      <c r="GN138" s="98"/>
      <c r="GO138" s="98"/>
      <c r="GP138" s="98"/>
      <c r="GQ138" s="98"/>
      <c r="GR138" s="98"/>
      <c r="GS138" s="98"/>
      <c r="GT138" s="98"/>
      <c r="GU138" s="98"/>
      <c r="GV138" s="98"/>
      <c r="GW138" s="98"/>
      <c r="GX138" s="98"/>
      <c r="GY138" s="98"/>
      <c r="GZ138" s="98"/>
      <c r="HA138" s="98"/>
      <c r="HB138" s="98"/>
      <c r="HC138" s="98"/>
      <c r="HD138" s="98"/>
    </row>
    <row r="139" spans="1:212" s="6" customFormat="1">
      <c r="A139" s="1221"/>
      <c r="B139" s="353"/>
      <c r="C139" s="368" t="s">
        <v>175</v>
      </c>
      <c r="D139" s="352" t="s">
        <v>34</v>
      </c>
      <c r="E139" s="354"/>
      <c r="F139" s="354">
        <f>F136</f>
        <v>12</v>
      </c>
      <c r="G139" s="354"/>
      <c r="H139" s="354">
        <f>F139*G139</f>
        <v>0</v>
      </c>
      <c r="I139" s="354"/>
      <c r="J139" s="354"/>
      <c r="K139" s="355"/>
      <c r="L139" s="356"/>
      <c r="M139" s="1220">
        <f t="shared" si="37"/>
        <v>0</v>
      </c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  <c r="FZ139" s="98"/>
      <c r="GA139" s="98"/>
      <c r="GB139" s="98"/>
      <c r="GC139" s="98"/>
      <c r="GD139" s="98"/>
      <c r="GE139" s="98"/>
      <c r="GF139" s="98"/>
      <c r="GG139" s="98"/>
      <c r="GH139" s="98"/>
      <c r="GI139" s="98"/>
      <c r="GJ139" s="98"/>
      <c r="GK139" s="98"/>
      <c r="GL139" s="98"/>
      <c r="GM139" s="98"/>
      <c r="GN139" s="98"/>
      <c r="GO139" s="98"/>
      <c r="GP139" s="98"/>
      <c r="GQ139" s="98"/>
      <c r="GR139" s="98"/>
      <c r="GS139" s="98"/>
      <c r="GT139" s="98"/>
      <c r="GU139" s="98"/>
      <c r="GV139" s="98"/>
      <c r="GW139" s="98"/>
      <c r="GX139" s="98"/>
      <c r="GY139" s="98"/>
      <c r="GZ139" s="98"/>
      <c r="HA139" s="98"/>
      <c r="HB139" s="98"/>
      <c r="HC139" s="98"/>
      <c r="HD139" s="98"/>
    </row>
    <row r="140" spans="1:212" s="6" customFormat="1" ht="32.1" customHeight="1">
      <c r="A140" s="1233">
        <v>3.3</v>
      </c>
      <c r="B140" s="284" t="s">
        <v>55</v>
      </c>
      <c r="C140" s="284" t="s">
        <v>619</v>
      </c>
      <c r="D140" s="284" t="s">
        <v>34</v>
      </c>
      <c r="E140" s="285"/>
      <c r="F140" s="286">
        <v>6</v>
      </c>
      <c r="G140" s="277"/>
      <c r="H140" s="277"/>
      <c r="I140" s="278"/>
      <c r="J140" s="301"/>
      <c r="K140" s="277"/>
      <c r="L140" s="277"/>
      <c r="M140" s="1234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98"/>
      <c r="GF140" s="98"/>
      <c r="GG140" s="98"/>
      <c r="GH140" s="98"/>
      <c r="GI140" s="98"/>
      <c r="GJ140" s="98"/>
      <c r="GK140" s="98"/>
      <c r="GL140" s="98"/>
      <c r="GM140" s="98"/>
      <c r="GN140" s="98"/>
      <c r="GO140" s="98"/>
      <c r="GP140" s="98"/>
      <c r="GQ140" s="98"/>
      <c r="GR140" s="98"/>
      <c r="GS140" s="98"/>
      <c r="GT140" s="98"/>
      <c r="GU140" s="98"/>
      <c r="GV140" s="98"/>
      <c r="GW140" s="98"/>
      <c r="GX140" s="98"/>
      <c r="GY140" s="98"/>
      <c r="GZ140" s="98"/>
      <c r="HA140" s="98"/>
      <c r="HB140" s="98"/>
      <c r="HC140" s="98"/>
      <c r="HD140" s="98"/>
    </row>
    <row r="141" spans="1:212" s="6" customFormat="1">
      <c r="A141" s="1235"/>
      <c r="B141" s="273"/>
      <c r="C141" s="302" t="s">
        <v>31</v>
      </c>
      <c r="D141" s="273" t="s">
        <v>32</v>
      </c>
      <c r="E141" s="275">
        <v>2</v>
      </c>
      <c r="F141" s="275">
        <f>F140*E141</f>
        <v>12</v>
      </c>
      <c r="G141" s="273"/>
      <c r="H141" s="273"/>
      <c r="I141" s="351"/>
      <c r="J141" s="351">
        <f>F141*I141</f>
        <v>0</v>
      </c>
      <c r="K141" s="273"/>
      <c r="L141" s="273"/>
      <c r="M141" s="1220">
        <f t="shared" ref="M141:M143" si="38">L141+H141+J141</f>
        <v>0</v>
      </c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</row>
    <row r="142" spans="1:212" s="6" customFormat="1">
      <c r="A142" s="1235"/>
      <c r="B142" s="273"/>
      <c r="C142" s="302" t="s">
        <v>33</v>
      </c>
      <c r="D142" s="273" t="s">
        <v>0</v>
      </c>
      <c r="E142" s="275">
        <v>0.09</v>
      </c>
      <c r="F142" s="275">
        <f>F140*E142</f>
        <v>0.54</v>
      </c>
      <c r="G142" s="275"/>
      <c r="H142" s="273"/>
      <c r="I142" s="273"/>
      <c r="J142" s="275"/>
      <c r="K142" s="275"/>
      <c r="L142" s="503">
        <f>F142*K142</f>
        <v>0</v>
      </c>
      <c r="M142" s="1220">
        <f t="shared" si="38"/>
        <v>0</v>
      </c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</row>
    <row r="143" spans="1:212" s="6" customFormat="1">
      <c r="A143" s="1236"/>
      <c r="B143" s="376"/>
      <c r="C143" s="277" t="s">
        <v>56</v>
      </c>
      <c r="D143" s="376" t="s">
        <v>34</v>
      </c>
      <c r="E143" s="377"/>
      <c r="F143" s="378">
        <f>F140</f>
        <v>6</v>
      </c>
      <c r="G143" s="378"/>
      <c r="H143" s="354">
        <f>F143*G143</f>
        <v>0</v>
      </c>
      <c r="I143" s="376"/>
      <c r="J143" s="376"/>
      <c r="K143" s="379"/>
      <c r="L143" s="380"/>
      <c r="M143" s="1220">
        <f t="shared" si="38"/>
        <v>0</v>
      </c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  <c r="GM143" s="98"/>
      <c r="GN143" s="98"/>
      <c r="GO143" s="98"/>
      <c r="GP143" s="98"/>
      <c r="GQ143" s="98"/>
      <c r="GR143" s="98"/>
      <c r="GS143" s="98"/>
      <c r="GT143" s="98"/>
      <c r="GU143" s="98"/>
      <c r="GV143" s="98"/>
      <c r="GW143" s="98"/>
      <c r="GX143" s="98"/>
      <c r="GY143" s="98"/>
      <c r="GZ143" s="98"/>
      <c r="HA143" s="98"/>
      <c r="HB143" s="98"/>
      <c r="HC143" s="98"/>
      <c r="HD143" s="98"/>
    </row>
    <row r="144" spans="1:212" s="6" customFormat="1">
      <c r="A144" s="1233">
        <v>3.4</v>
      </c>
      <c r="B144" s="284" t="s">
        <v>57</v>
      </c>
      <c r="C144" s="1358" t="s">
        <v>620</v>
      </c>
      <c r="D144" s="284" t="s">
        <v>34</v>
      </c>
      <c r="E144" s="285"/>
      <c r="F144" s="286">
        <f>F146+F147+F148</f>
        <v>6</v>
      </c>
      <c r="G144" s="278"/>
      <c r="H144" s="277"/>
      <c r="I144" s="277"/>
      <c r="J144" s="278"/>
      <c r="K144" s="278"/>
      <c r="L144" s="301"/>
      <c r="M144" s="1234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  <c r="GM144" s="98"/>
      <c r="GN144" s="98"/>
      <c r="GO144" s="98"/>
      <c r="GP144" s="98"/>
      <c r="GQ144" s="98"/>
      <c r="GR144" s="98"/>
      <c r="GS144" s="98"/>
      <c r="GT144" s="98"/>
      <c r="GU144" s="98"/>
      <c r="GV144" s="98"/>
      <c r="GW144" s="98"/>
      <c r="GX144" s="98"/>
      <c r="GY144" s="98"/>
      <c r="GZ144" s="98"/>
      <c r="HA144" s="98"/>
      <c r="HB144" s="98"/>
      <c r="HC144" s="98"/>
      <c r="HD144" s="98"/>
    </row>
    <row r="145" spans="1:212" s="6" customFormat="1">
      <c r="A145" s="1235"/>
      <c r="B145" s="273"/>
      <c r="C145" s="302" t="s">
        <v>31</v>
      </c>
      <c r="D145" s="273" t="s">
        <v>32</v>
      </c>
      <c r="E145" s="275">
        <v>2</v>
      </c>
      <c r="F145" s="275">
        <f>F144*E145</f>
        <v>12</v>
      </c>
      <c r="G145" s="273"/>
      <c r="H145" s="273"/>
      <c r="I145" s="351"/>
      <c r="J145" s="351">
        <f>F145*I145</f>
        <v>0</v>
      </c>
      <c r="K145" s="273"/>
      <c r="L145" s="273"/>
      <c r="M145" s="1220">
        <f t="shared" ref="M145:M148" si="39">L145+H145+J145</f>
        <v>0</v>
      </c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  <c r="GM145" s="98"/>
      <c r="GN145" s="98"/>
      <c r="GO145" s="98"/>
      <c r="GP145" s="98"/>
      <c r="GQ145" s="98"/>
      <c r="GR145" s="98"/>
      <c r="GS145" s="98"/>
      <c r="GT145" s="98"/>
      <c r="GU145" s="98"/>
      <c r="GV145" s="98"/>
      <c r="GW145" s="98"/>
      <c r="GX145" s="98"/>
      <c r="GY145" s="98"/>
      <c r="GZ145" s="98"/>
      <c r="HA145" s="98"/>
      <c r="HB145" s="98"/>
      <c r="HC145" s="98"/>
      <c r="HD145" s="98"/>
    </row>
    <row r="146" spans="1:212" s="6" customFormat="1">
      <c r="A146" s="1236"/>
      <c r="B146" s="376"/>
      <c r="C146" s="1359" t="s">
        <v>714</v>
      </c>
      <c r="D146" s="376" t="s">
        <v>34</v>
      </c>
      <c r="E146" s="377"/>
      <c r="F146" s="378">
        <v>3</v>
      </c>
      <c r="G146" s="378"/>
      <c r="H146" s="354">
        <f t="shared" ref="H146:H148" si="40">F146*G146</f>
        <v>0</v>
      </c>
      <c r="I146" s="376"/>
      <c r="J146" s="376"/>
      <c r="K146" s="379"/>
      <c r="L146" s="380"/>
      <c r="M146" s="1220">
        <f t="shared" si="39"/>
        <v>0</v>
      </c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  <c r="GO146" s="98"/>
      <c r="GP146" s="98"/>
      <c r="GQ146" s="98"/>
      <c r="GR146" s="98"/>
      <c r="GS146" s="98"/>
      <c r="GT146" s="98"/>
      <c r="GU146" s="98"/>
      <c r="GV146" s="98"/>
      <c r="GW146" s="98"/>
      <c r="GX146" s="98"/>
      <c r="GY146" s="98"/>
      <c r="GZ146" s="98"/>
      <c r="HA146" s="98"/>
      <c r="HB146" s="98"/>
      <c r="HC146" s="98"/>
      <c r="HD146" s="98"/>
    </row>
    <row r="147" spans="1:212" s="6" customFormat="1">
      <c r="A147" s="1236"/>
      <c r="B147" s="376"/>
      <c r="C147" s="1359" t="s">
        <v>715</v>
      </c>
      <c r="D147" s="376" t="s">
        <v>34</v>
      </c>
      <c r="E147" s="377"/>
      <c r="F147" s="378">
        <v>1</v>
      </c>
      <c r="G147" s="378"/>
      <c r="H147" s="354">
        <f t="shared" si="40"/>
        <v>0</v>
      </c>
      <c r="I147" s="376"/>
      <c r="J147" s="376"/>
      <c r="K147" s="379"/>
      <c r="L147" s="380"/>
      <c r="M147" s="1220">
        <f t="shared" si="39"/>
        <v>0</v>
      </c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  <c r="GM147" s="98"/>
      <c r="GN147" s="98"/>
      <c r="GO147" s="98"/>
      <c r="GP147" s="98"/>
      <c r="GQ147" s="98"/>
      <c r="GR147" s="98"/>
      <c r="GS147" s="98"/>
      <c r="GT147" s="98"/>
      <c r="GU147" s="98"/>
      <c r="GV147" s="98"/>
      <c r="GW147" s="98"/>
      <c r="GX147" s="98"/>
      <c r="GY147" s="98"/>
      <c r="GZ147" s="98"/>
      <c r="HA147" s="98"/>
      <c r="HB147" s="98"/>
      <c r="HC147" s="98"/>
      <c r="HD147" s="98"/>
    </row>
    <row r="148" spans="1:212" s="6" customFormat="1">
      <c r="A148" s="1236"/>
      <c r="B148" s="376"/>
      <c r="C148" s="1359" t="s">
        <v>716</v>
      </c>
      <c r="D148" s="376" t="s">
        <v>34</v>
      </c>
      <c r="E148" s="377"/>
      <c r="F148" s="378">
        <v>2</v>
      </c>
      <c r="G148" s="378"/>
      <c r="H148" s="354">
        <f t="shared" si="40"/>
        <v>0</v>
      </c>
      <c r="I148" s="376"/>
      <c r="J148" s="376"/>
      <c r="K148" s="379"/>
      <c r="L148" s="380"/>
      <c r="M148" s="1220">
        <f t="shared" si="39"/>
        <v>0</v>
      </c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  <c r="FZ148" s="98"/>
      <c r="GA148" s="98"/>
      <c r="GB148" s="98"/>
      <c r="GC148" s="98"/>
      <c r="GD148" s="98"/>
      <c r="GE148" s="98"/>
      <c r="GF148" s="98"/>
      <c r="GG148" s="98"/>
      <c r="GH148" s="98"/>
      <c r="GI148" s="98"/>
      <c r="GJ148" s="98"/>
      <c r="GK148" s="98"/>
      <c r="GL148" s="98"/>
      <c r="GM148" s="98"/>
      <c r="GN148" s="98"/>
      <c r="GO148" s="98"/>
      <c r="GP148" s="98"/>
      <c r="GQ148" s="98"/>
      <c r="GR148" s="98"/>
      <c r="GS148" s="98"/>
      <c r="GT148" s="98"/>
      <c r="GU148" s="98"/>
      <c r="GV148" s="98"/>
      <c r="GW148" s="98"/>
      <c r="GX148" s="98"/>
      <c r="GY148" s="98"/>
      <c r="GZ148" s="98"/>
      <c r="HA148" s="98"/>
      <c r="HB148" s="98"/>
      <c r="HC148" s="98"/>
      <c r="HD148" s="98"/>
    </row>
    <row r="149" spans="1:212" s="6" customFormat="1" ht="31.5">
      <c r="A149" s="1228">
        <v>3.5</v>
      </c>
      <c r="B149" s="392" t="s">
        <v>555</v>
      </c>
      <c r="C149" s="385" t="s">
        <v>533</v>
      </c>
      <c r="D149" s="392" t="s">
        <v>34</v>
      </c>
      <c r="E149" s="393"/>
      <c r="F149" s="394">
        <f>F152+F153+F154</f>
        <v>6</v>
      </c>
      <c r="G149" s="395"/>
      <c r="H149" s="390"/>
      <c r="I149" s="390"/>
      <c r="J149" s="390"/>
      <c r="K149" s="306"/>
      <c r="L149" s="306"/>
      <c r="M149" s="1226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  <c r="FZ149" s="98"/>
      <c r="GA149" s="98"/>
      <c r="GB149" s="98"/>
      <c r="GC149" s="98"/>
      <c r="GD149" s="98"/>
      <c r="GE149" s="98"/>
      <c r="GF149" s="98"/>
      <c r="GG149" s="98"/>
      <c r="GH149" s="98"/>
      <c r="GI149" s="98"/>
      <c r="GJ149" s="98"/>
      <c r="GK149" s="98"/>
      <c r="GL149" s="98"/>
      <c r="GM149" s="98"/>
      <c r="GN149" s="98"/>
      <c r="GO149" s="98"/>
      <c r="GP149" s="98"/>
      <c r="GQ149" s="98"/>
      <c r="GR149" s="98"/>
      <c r="GS149" s="98"/>
      <c r="GT149" s="98"/>
      <c r="GU149" s="98"/>
      <c r="GV149" s="98"/>
      <c r="GW149" s="98"/>
      <c r="GX149" s="98"/>
      <c r="GY149" s="98"/>
      <c r="GZ149" s="98"/>
      <c r="HA149" s="98"/>
      <c r="HB149" s="98"/>
      <c r="HC149" s="98"/>
      <c r="HD149" s="98"/>
    </row>
    <row r="150" spans="1:212" s="6" customFormat="1">
      <c r="A150" s="1225"/>
      <c r="B150" s="373"/>
      <c r="C150" s="390" t="s">
        <v>31</v>
      </c>
      <c r="D150" s="373" t="s">
        <v>32</v>
      </c>
      <c r="E150" s="374">
        <v>3</v>
      </c>
      <c r="F150" s="374">
        <f>F149*E150</f>
        <v>18</v>
      </c>
      <c r="G150" s="373"/>
      <c r="H150" s="373"/>
      <c r="I150" s="351"/>
      <c r="J150" s="351">
        <f>F150*I150</f>
        <v>0</v>
      </c>
      <c r="K150" s="373"/>
      <c r="L150" s="373"/>
      <c r="M150" s="1220">
        <f t="shared" ref="M150:M154" si="41">L150+H150+J150</f>
        <v>0</v>
      </c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  <c r="FV150" s="98"/>
      <c r="FW150" s="98"/>
      <c r="FX150" s="98"/>
      <c r="FY150" s="98"/>
      <c r="FZ150" s="98"/>
      <c r="GA150" s="98"/>
      <c r="GB150" s="98"/>
      <c r="GC150" s="98"/>
      <c r="GD150" s="98"/>
      <c r="GE150" s="98"/>
      <c r="GF150" s="98"/>
      <c r="GG150" s="98"/>
      <c r="GH150" s="98"/>
      <c r="GI150" s="98"/>
      <c r="GJ150" s="98"/>
      <c r="GK150" s="98"/>
      <c r="GL150" s="98"/>
      <c r="GM150" s="98"/>
      <c r="GN150" s="98"/>
      <c r="GO150" s="98"/>
      <c r="GP150" s="98"/>
      <c r="GQ150" s="98"/>
      <c r="GR150" s="98"/>
      <c r="GS150" s="98"/>
      <c r="GT150" s="98"/>
      <c r="GU150" s="98"/>
      <c r="GV150" s="98"/>
      <c r="GW150" s="98"/>
      <c r="GX150" s="98"/>
      <c r="GY150" s="98"/>
      <c r="GZ150" s="98"/>
      <c r="HA150" s="98"/>
      <c r="HB150" s="98"/>
      <c r="HC150" s="98"/>
      <c r="HD150" s="98"/>
    </row>
    <row r="151" spans="1:212" s="6" customFormat="1">
      <c r="A151" s="1225"/>
      <c r="B151" s="373"/>
      <c r="C151" s="390" t="s">
        <v>33</v>
      </c>
      <c r="D151" s="373" t="s">
        <v>0</v>
      </c>
      <c r="E151" s="374">
        <v>0.12</v>
      </c>
      <c r="F151" s="374">
        <f>F149*E151</f>
        <v>0.72</v>
      </c>
      <c r="G151" s="374"/>
      <c r="H151" s="373"/>
      <c r="I151" s="373"/>
      <c r="J151" s="374"/>
      <c r="K151" s="374"/>
      <c r="L151" s="503">
        <f>F151*K151</f>
        <v>0</v>
      </c>
      <c r="M151" s="1220">
        <f t="shared" si="41"/>
        <v>0</v>
      </c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  <c r="GM151" s="98"/>
      <c r="GN151" s="98"/>
      <c r="GO151" s="98"/>
      <c r="GP151" s="98"/>
      <c r="GQ151" s="98"/>
      <c r="GR151" s="98"/>
      <c r="GS151" s="98"/>
      <c r="GT151" s="98"/>
      <c r="GU151" s="98"/>
      <c r="GV151" s="98"/>
      <c r="GW151" s="98"/>
      <c r="GX151" s="98"/>
      <c r="GY151" s="98"/>
      <c r="GZ151" s="98"/>
      <c r="HA151" s="98"/>
      <c r="HB151" s="98"/>
      <c r="HC151" s="98"/>
      <c r="HD151" s="98"/>
    </row>
    <row r="152" spans="1:212" s="6" customFormat="1" ht="31.5">
      <c r="A152" s="1221"/>
      <c r="B152" s="353"/>
      <c r="C152" s="368" t="s">
        <v>621</v>
      </c>
      <c r="D152" s="352" t="s">
        <v>34</v>
      </c>
      <c r="E152" s="354"/>
      <c r="F152" s="354">
        <v>3</v>
      </c>
      <c r="G152" s="354"/>
      <c r="H152" s="354">
        <f t="shared" ref="H152:H154" si="42">F152*G152</f>
        <v>0</v>
      </c>
      <c r="I152" s="354"/>
      <c r="J152" s="354"/>
      <c r="K152" s="355"/>
      <c r="L152" s="356"/>
      <c r="M152" s="1220">
        <f t="shared" si="41"/>
        <v>0</v>
      </c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98"/>
      <c r="FY152" s="98"/>
      <c r="FZ152" s="98"/>
      <c r="GA152" s="98"/>
      <c r="GB152" s="98"/>
      <c r="GC152" s="98"/>
      <c r="GD152" s="98"/>
      <c r="GE152" s="98"/>
      <c r="GF152" s="98"/>
      <c r="GG152" s="98"/>
      <c r="GH152" s="98"/>
      <c r="GI152" s="98"/>
      <c r="GJ152" s="98"/>
      <c r="GK152" s="98"/>
      <c r="GL152" s="98"/>
      <c r="GM152" s="98"/>
      <c r="GN152" s="98"/>
      <c r="GO152" s="98"/>
      <c r="GP152" s="98"/>
      <c r="GQ152" s="98"/>
      <c r="GR152" s="98"/>
      <c r="GS152" s="98"/>
      <c r="GT152" s="98"/>
      <c r="GU152" s="98"/>
      <c r="GV152" s="98"/>
      <c r="GW152" s="98"/>
      <c r="GX152" s="98"/>
      <c r="GY152" s="98"/>
      <c r="GZ152" s="98"/>
      <c r="HA152" s="98"/>
      <c r="HB152" s="98"/>
      <c r="HC152" s="98"/>
      <c r="HD152" s="98"/>
    </row>
    <row r="153" spans="1:212" s="6" customFormat="1" ht="31.5">
      <c r="A153" s="1221"/>
      <c r="B153" s="353"/>
      <c r="C153" s="368" t="s">
        <v>622</v>
      </c>
      <c r="D153" s="352" t="s">
        <v>34</v>
      </c>
      <c r="E153" s="354"/>
      <c r="F153" s="354">
        <v>1</v>
      </c>
      <c r="G153" s="354"/>
      <c r="H153" s="354">
        <f t="shared" si="42"/>
        <v>0</v>
      </c>
      <c r="I153" s="354"/>
      <c r="J153" s="354"/>
      <c r="K153" s="355"/>
      <c r="L153" s="356"/>
      <c r="M153" s="1220">
        <f t="shared" si="41"/>
        <v>0</v>
      </c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98"/>
      <c r="GT153" s="98"/>
      <c r="GU153" s="98"/>
      <c r="GV153" s="98"/>
      <c r="GW153" s="98"/>
      <c r="GX153" s="98"/>
      <c r="GY153" s="98"/>
      <c r="GZ153" s="98"/>
      <c r="HA153" s="98"/>
      <c r="HB153" s="98"/>
      <c r="HC153" s="98"/>
      <c r="HD153" s="98"/>
    </row>
    <row r="154" spans="1:212" s="6" customFormat="1" ht="31.5">
      <c r="A154" s="1221"/>
      <c r="B154" s="353"/>
      <c r="C154" s="368" t="s">
        <v>623</v>
      </c>
      <c r="D154" s="352" t="s">
        <v>34</v>
      </c>
      <c r="E154" s="354"/>
      <c r="F154" s="354">
        <v>2</v>
      </c>
      <c r="G154" s="354"/>
      <c r="H154" s="354">
        <f t="shared" si="42"/>
        <v>0</v>
      </c>
      <c r="I154" s="354"/>
      <c r="J154" s="354"/>
      <c r="K154" s="355"/>
      <c r="L154" s="356"/>
      <c r="M154" s="1220">
        <f t="shared" si="41"/>
        <v>0</v>
      </c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  <c r="GM154" s="98"/>
      <c r="GN154" s="98"/>
      <c r="GO154" s="98"/>
      <c r="GP154" s="98"/>
      <c r="GQ154" s="98"/>
      <c r="GR154" s="98"/>
      <c r="GS154" s="98"/>
      <c r="GT154" s="98"/>
      <c r="GU154" s="98"/>
      <c r="GV154" s="98"/>
      <c r="GW154" s="98"/>
      <c r="GX154" s="98"/>
      <c r="GY154" s="98"/>
      <c r="GZ154" s="98"/>
      <c r="HA154" s="98"/>
      <c r="HB154" s="98"/>
      <c r="HC154" s="98"/>
      <c r="HD154" s="98"/>
    </row>
    <row r="155" spans="1:212" s="6" customFormat="1">
      <c r="A155" s="1228">
        <v>3.6</v>
      </c>
      <c r="B155" s="392" t="s">
        <v>50</v>
      </c>
      <c r="C155" s="385" t="s">
        <v>717</v>
      </c>
      <c r="D155" s="392" t="s">
        <v>34</v>
      </c>
      <c r="E155" s="393"/>
      <c r="F155" s="394">
        <f>F158</f>
        <v>1</v>
      </c>
      <c r="G155" s="395"/>
      <c r="H155" s="390"/>
      <c r="I155" s="390"/>
      <c r="J155" s="390"/>
      <c r="K155" s="306"/>
      <c r="L155" s="306"/>
      <c r="M155" s="1226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  <c r="FZ155" s="98"/>
      <c r="GA155" s="98"/>
      <c r="GB155" s="98"/>
      <c r="GC155" s="98"/>
      <c r="GD155" s="98"/>
      <c r="GE155" s="98"/>
      <c r="GF155" s="98"/>
      <c r="GG155" s="98"/>
      <c r="GH155" s="98"/>
      <c r="GI155" s="98"/>
      <c r="GJ155" s="98"/>
      <c r="GK155" s="98"/>
      <c r="GL155" s="98"/>
      <c r="GM155" s="98"/>
      <c r="GN155" s="98"/>
      <c r="GO155" s="98"/>
      <c r="GP155" s="98"/>
      <c r="GQ155" s="98"/>
      <c r="GR155" s="98"/>
      <c r="GS155" s="98"/>
      <c r="GT155" s="98"/>
      <c r="GU155" s="98"/>
      <c r="GV155" s="98"/>
      <c r="GW155" s="98"/>
      <c r="GX155" s="98"/>
      <c r="GY155" s="98"/>
      <c r="GZ155" s="98"/>
      <c r="HA155" s="98"/>
      <c r="HB155" s="98"/>
      <c r="HC155" s="98"/>
      <c r="HD155" s="98"/>
    </row>
    <row r="156" spans="1:212" s="6" customFormat="1">
      <c r="A156" s="1225"/>
      <c r="B156" s="373"/>
      <c r="C156" s="390" t="s">
        <v>31</v>
      </c>
      <c r="D156" s="373" t="s">
        <v>32</v>
      </c>
      <c r="E156" s="374">
        <v>4</v>
      </c>
      <c r="F156" s="374">
        <f>F155*E156</f>
        <v>4</v>
      </c>
      <c r="G156" s="373"/>
      <c r="H156" s="373"/>
      <c r="I156" s="351"/>
      <c r="J156" s="351">
        <f>F156*I156</f>
        <v>0</v>
      </c>
      <c r="K156" s="373"/>
      <c r="L156" s="373"/>
      <c r="M156" s="1220">
        <f t="shared" ref="M156:M158" si="43">L156+H156+J156</f>
        <v>0</v>
      </c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  <c r="GO156" s="98"/>
      <c r="GP156" s="98"/>
      <c r="GQ156" s="98"/>
      <c r="GR156" s="98"/>
      <c r="GS156" s="98"/>
      <c r="GT156" s="98"/>
      <c r="GU156" s="98"/>
      <c r="GV156" s="98"/>
      <c r="GW156" s="98"/>
      <c r="GX156" s="98"/>
      <c r="GY156" s="98"/>
      <c r="GZ156" s="98"/>
      <c r="HA156" s="98"/>
      <c r="HB156" s="98"/>
      <c r="HC156" s="98"/>
      <c r="HD156" s="98"/>
    </row>
    <row r="157" spans="1:212" s="6" customFormat="1">
      <c r="A157" s="1225"/>
      <c r="B157" s="373"/>
      <c r="C157" s="390" t="s">
        <v>33</v>
      </c>
      <c r="D157" s="373" t="s">
        <v>0</v>
      </c>
      <c r="E157" s="374">
        <v>0.27</v>
      </c>
      <c r="F157" s="374">
        <f>F155*E157</f>
        <v>0.27</v>
      </c>
      <c r="G157" s="374"/>
      <c r="H157" s="373"/>
      <c r="I157" s="373"/>
      <c r="J157" s="374"/>
      <c r="K157" s="374"/>
      <c r="L157" s="503">
        <f>F157*K157</f>
        <v>0</v>
      </c>
      <c r="M157" s="1220">
        <f t="shared" si="43"/>
        <v>0</v>
      </c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8"/>
      <c r="EO157" s="98"/>
      <c r="EP157" s="98"/>
      <c r="EQ157" s="98"/>
      <c r="ER157" s="98"/>
      <c r="ES157" s="98"/>
      <c r="ET157" s="98"/>
      <c r="EU157" s="98"/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8"/>
      <c r="FG157" s="98"/>
      <c r="FH157" s="98"/>
      <c r="FI157" s="98"/>
      <c r="FJ157" s="98"/>
      <c r="FK157" s="98"/>
      <c r="FL157" s="98"/>
      <c r="FM157" s="98"/>
      <c r="FN157" s="98"/>
      <c r="FO157" s="98"/>
      <c r="FP157" s="98"/>
      <c r="FQ157" s="98"/>
      <c r="FR157" s="98"/>
      <c r="FS157" s="98"/>
      <c r="FT157" s="98"/>
      <c r="FU157" s="98"/>
      <c r="FV157" s="98"/>
      <c r="FW157" s="98"/>
      <c r="FX157" s="98"/>
      <c r="FY157" s="98"/>
      <c r="FZ157" s="98"/>
      <c r="GA157" s="98"/>
      <c r="GB157" s="98"/>
      <c r="GC157" s="98"/>
      <c r="GD157" s="98"/>
      <c r="GE157" s="98"/>
      <c r="GF157" s="98"/>
      <c r="GG157" s="98"/>
      <c r="GH157" s="98"/>
      <c r="GI157" s="98"/>
      <c r="GJ157" s="98"/>
      <c r="GK157" s="98"/>
      <c r="GL157" s="98"/>
      <c r="GM157" s="98"/>
      <c r="GN157" s="98"/>
      <c r="GO157" s="98"/>
      <c r="GP157" s="98"/>
      <c r="GQ157" s="98"/>
      <c r="GR157" s="98"/>
      <c r="GS157" s="98"/>
      <c r="GT157" s="98"/>
      <c r="GU157" s="98"/>
      <c r="GV157" s="98"/>
      <c r="GW157" s="98"/>
      <c r="GX157" s="98"/>
      <c r="GY157" s="98"/>
      <c r="GZ157" s="98"/>
      <c r="HA157" s="98"/>
      <c r="HB157" s="98"/>
      <c r="HC157" s="98"/>
      <c r="HD157" s="98"/>
    </row>
    <row r="158" spans="1:212" s="6" customFormat="1">
      <c r="A158" s="1229"/>
      <c r="B158" s="353"/>
      <c r="C158" s="368" t="str">
        <f>C155</f>
        <v>avtomaturi amomrTveli 160a-3polusa</v>
      </c>
      <c r="D158" s="352" t="s">
        <v>34</v>
      </c>
      <c r="E158" s="354"/>
      <c r="F158" s="354">
        <v>1</v>
      </c>
      <c r="G158" s="354"/>
      <c r="H158" s="354">
        <f>F158*G158</f>
        <v>0</v>
      </c>
      <c r="I158" s="354"/>
      <c r="J158" s="354"/>
      <c r="K158" s="355"/>
      <c r="L158" s="356"/>
      <c r="M158" s="1220">
        <f t="shared" si="43"/>
        <v>0</v>
      </c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8"/>
      <c r="DT158" s="98"/>
      <c r="DU158" s="98"/>
      <c r="DV158" s="98"/>
      <c r="DW158" s="98"/>
      <c r="DX158" s="98"/>
      <c r="DY158" s="98"/>
      <c r="DZ158" s="98"/>
      <c r="EA158" s="98"/>
      <c r="EB158" s="98"/>
      <c r="EC158" s="98"/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8"/>
      <c r="EO158" s="98"/>
      <c r="EP158" s="98"/>
      <c r="EQ158" s="98"/>
      <c r="ER158" s="98"/>
      <c r="ES158" s="98"/>
      <c r="ET158" s="98"/>
      <c r="EU158" s="98"/>
      <c r="EV158" s="98"/>
      <c r="EW158" s="98"/>
      <c r="EX158" s="98"/>
      <c r="EY158" s="98"/>
      <c r="EZ158" s="98"/>
      <c r="FA158" s="98"/>
      <c r="FB158" s="98"/>
      <c r="FC158" s="98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  <c r="FV158" s="98"/>
      <c r="FW158" s="98"/>
      <c r="FX158" s="98"/>
      <c r="FY158" s="98"/>
      <c r="FZ158" s="98"/>
      <c r="GA158" s="98"/>
      <c r="GB158" s="98"/>
      <c r="GC158" s="98"/>
      <c r="GD158" s="98"/>
      <c r="GE158" s="98"/>
      <c r="GF158" s="98"/>
      <c r="GG158" s="98"/>
      <c r="GH158" s="98"/>
      <c r="GI158" s="98"/>
      <c r="GJ158" s="98"/>
      <c r="GK158" s="98"/>
      <c r="GL158" s="98"/>
      <c r="GM158" s="98"/>
      <c r="GN158" s="98"/>
      <c r="GO158" s="98"/>
      <c r="GP158" s="98"/>
      <c r="GQ158" s="98"/>
      <c r="GR158" s="98"/>
      <c r="GS158" s="98"/>
      <c r="GT158" s="98"/>
      <c r="GU158" s="98"/>
      <c r="GV158" s="98"/>
      <c r="GW158" s="98"/>
      <c r="GX158" s="98"/>
      <c r="GY158" s="98"/>
      <c r="GZ158" s="98"/>
      <c r="HA158" s="98"/>
      <c r="HB158" s="98"/>
      <c r="HC158" s="98"/>
      <c r="HD158" s="98"/>
    </row>
    <row r="159" spans="1:212" s="6" customFormat="1" ht="34.5" customHeight="1">
      <c r="A159" s="1240">
        <v>3.8</v>
      </c>
      <c r="B159" s="392" t="s">
        <v>58</v>
      </c>
      <c r="C159" s="1358" t="s">
        <v>624</v>
      </c>
      <c r="D159" s="392" t="s">
        <v>34</v>
      </c>
      <c r="E159" s="393"/>
      <c r="F159" s="394">
        <f>F162</f>
        <v>2</v>
      </c>
      <c r="G159" s="395"/>
      <c r="H159" s="390"/>
      <c r="I159" s="390"/>
      <c r="J159" s="390"/>
      <c r="K159" s="306"/>
      <c r="L159" s="306"/>
      <c r="M159" s="1226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  <c r="GM159" s="98"/>
      <c r="GN159" s="98"/>
      <c r="GO159" s="98"/>
      <c r="GP159" s="98"/>
      <c r="GQ159" s="98"/>
      <c r="GR159" s="98"/>
      <c r="GS159" s="98"/>
      <c r="GT159" s="98"/>
      <c r="GU159" s="98"/>
      <c r="GV159" s="98"/>
      <c r="GW159" s="98"/>
      <c r="GX159" s="98"/>
      <c r="GY159" s="98"/>
      <c r="GZ159" s="98"/>
      <c r="HA159" s="98"/>
      <c r="HB159" s="98"/>
      <c r="HC159" s="98"/>
      <c r="HD159" s="98"/>
    </row>
    <row r="160" spans="1:212" s="6" customFormat="1">
      <c r="A160" s="1224"/>
      <c r="B160" s="373"/>
      <c r="C160" s="390" t="s">
        <v>31</v>
      </c>
      <c r="D160" s="373" t="s">
        <v>32</v>
      </c>
      <c r="E160" s="374">
        <v>2</v>
      </c>
      <c r="F160" s="374">
        <f>F159*E160</f>
        <v>4</v>
      </c>
      <c r="G160" s="373"/>
      <c r="H160" s="373"/>
      <c r="I160" s="351"/>
      <c r="J160" s="351">
        <f>F160*I160</f>
        <v>0</v>
      </c>
      <c r="K160" s="373"/>
      <c r="L160" s="373"/>
      <c r="M160" s="1220">
        <f t="shared" ref="M160:M162" si="44">L160+H160+J160</f>
        <v>0</v>
      </c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  <c r="GT160" s="98"/>
      <c r="GU160" s="98"/>
      <c r="GV160" s="98"/>
      <c r="GW160" s="98"/>
      <c r="GX160" s="98"/>
      <c r="GY160" s="98"/>
      <c r="GZ160" s="98"/>
      <c r="HA160" s="98"/>
      <c r="HB160" s="98"/>
      <c r="HC160" s="98"/>
      <c r="HD160" s="98"/>
    </row>
    <row r="161" spans="1:212" s="6" customFormat="1">
      <c r="A161" s="1224"/>
      <c r="B161" s="373"/>
      <c r="C161" s="390" t="s">
        <v>33</v>
      </c>
      <c r="D161" s="373" t="s">
        <v>0</v>
      </c>
      <c r="E161" s="374">
        <v>0.09</v>
      </c>
      <c r="F161" s="374">
        <f>F159*E161</f>
        <v>0.18</v>
      </c>
      <c r="G161" s="374"/>
      <c r="H161" s="373"/>
      <c r="I161" s="373"/>
      <c r="J161" s="374"/>
      <c r="K161" s="374"/>
      <c r="L161" s="503">
        <f>F161*K161</f>
        <v>0</v>
      </c>
      <c r="M161" s="1220">
        <f t="shared" si="44"/>
        <v>0</v>
      </c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  <c r="FZ161" s="98"/>
      <c r="GA161" s="98"/>
      <c r="GB161" s="98"/>
      <c r="GC161" s="98"/>
      <c r="GD161" s="98"/>
      <c r="GE161" s="98"/>
      <c r="GF161" s="98"/>
      <c r="GG161" s="98"/>
      <c r="GH161" s="98"/>
      <c r="GI161" s="98"/>
      <c r="GJ161" s="98"/>
      <c r="GK161" s="98"/>
      <c r="GL161" s="98"/>
      <c r="GM161" s="98"/>
      <c r="GN161" s="98"/>
      <c r="GO161" s="98"/>
      <c r="GP161" s="98"/>
      <c r="GQ161" s="98"/>
      <c r="GR161" s="98"/>
      <c r="GS161" s="98"/>
      <c r="GT161" s="98"/>
      <c r="GU161" s="98"/>
      <c r="GV161" s="98"/>
      <c r="GW161" s="98"/>
      <c r="GX161" s="98"/>
      <c r="GY161" s="98"/>
      <c r="GZ161" s="98"/>
      <c r="HA161" s="98"/>
      <c r="HB161" s="98"/>
      <c r="HC161" s="98"/>
      <c r="HD161" s="98"/>
    </row>
    <row r="162" spans="1:212" s="6" customFormat="1" ht="31.5">
      <c r="A162" s="1221"/>
      <c r="B162" s="353"/>
      <c r="C162" s="1357" t="str">
        <f>C159</f>
        <v>avtomaturi amomrTveli  25 A  1 polusa</v>
      </c>
      <c r="D162" s="352" t="s">
        <v>34</v>
      </c>
      <c r="E162" s="354"/>
      <c r="F162" s="354">
        <v>2</v>
      </c>
      <c r="G162" s="354"/>
      <c r="H162" s="354">
        <f>F162*G162</f>
        <v>0</v>
      </c>
      <c r="I162" s="354"/>
      <c r="J162" s="354"/>
      <c r="K162" s="355"/>
      <c r="L162" s="356"/>
      <c r="M162" s="1220">
        <f t="shared" si="44"/>
        <v>0</v>
      </c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  <c r="FZ162" s="98"/>
      <c r="GA162" s="98"/>
      <c r="GB162" s="98"/>
      <c r="GC162" s="98"/>
      <c r="GD162" s="98"/>
      <c r="GE162" s="98"/>
      <c r="GF162" s="98"/>
      <c r="GG162" s="98"/>
      <c r="GH162" s="98"/>
      <c r="GI162" s="98"/>
      <c r="GJ162" s="98"/>
      <c r="GK162" s="98"/>
      <c r="GL162" s="98"/>
      <c r="GM162" s="98"/>
      <c r="GN162" s="98"/>
      <c r="GO162" s="98"/>
      <c r="GP162" s="98"/>
      <c r="GQ162" s="98"/>
      <c r="GR162" s="98"/>
      <c r="GS162" s="98"/>
      <c r="GT162" s="98"/>
      <c r="GU162" s="98"/>
      <c r="GV162" s="98"/>
      <c r="GW162" s="98"/>
      <c r="GX162" s="98"/>
      <c r="GY162" s="98"/>
      <c r="GZ162" s="98"/>
      <c r="HA162" s="98"/>
      <c r="HB162" s="98"/>
      <c r="HC162" s="98"/>
      <c r="HD162" s="98"/>
    </row>
    <row r="163" spans="1:212" s="6" customFormat="1" ht="23.25" customHeight="1">
      <c r="A163" s="1238">
        <v>4</v>
      </c>
      <c r="B163" s="98"/>
      <c r="C163" s="1574" t="s">
        <v>535</v>
      </c>
      <c r="D163" s="570"/>
      <c r="E163" s="570"/>
      <c r="F163" s="570"/>
      <c r="G163" s="570"/>
      <c r="H163" s="570"/>
      <c r="I163" s="570"/>
      <c r="J163" s="570"/>
      <c r="K163" s="570"/>
      <c r="L163" s="570"/>
      <c r="M163" s="1216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  <c r="FZ163" s="98"/>
      <c r="GA163" s="98"/>
      <c r="GB163" s="98"/>
      <c r="GC163" s="98"/>
      <c r="GD163" s="98"/>
      <c r="GE163" s="98"/>
      <c r="GF163" s="98"/>
      <c r="GG163" s="98"/>
      <c r="GH163" s="98"/>
      <c r="GI163" s="98"/>
      <c r="GJ163" s="98"/>
      <c r="GK163" s="98"/>
      <c r="GL163" s="98"/>
      <c r="GM163" s="98"/>
      <c r="GN163" s="98"/>
      <c r="GO163" s="98"/>
      <c r="GP163" s="98"/>
      <c r="GQ163" s="98"/>
      <c r="GR163" s="98"/>
      <c r="GS163" s="98"/>
      <c r="GT163" s="98"/>
      <c r="GU163" s="98"/>
      <c r="GV163" s="98"/>
      <c r="GW163" s="98"/>
      <c r="GX163" s="98"/>
      <c r="GY163" s="98"/>
      <c r="GZ163" s="98"/>
      <c r="HA163" s="98"/>
      <c r="HB163" s="98"/>
      <c r="HC163" s="98"/>
      <c r="HD163" s="98"/>
    </row>
    <row r="164" spans="1:212" s="6" customFormat="1" ht="55.5" customHeight="1">
      <c r="A164" s="1239">
        <v>4.0999999999999996</v>
      </c>
      <c r="B164" s="357" t="s">
        <v>554</v>
      </c>
      <c r="C164" s="1357" t="s">
        <v>725</v>
      </c>
      <c r="D164" s="357" t="s">
        <v>34</v>
      </c>
      <c r="E164" s="358"/>
      <c r="F164" s="359">
        <f>F167</f>
        <v>9</v>
      </c>
      <c r="G164" s="349"/>
      <c r="H164" s="348"/>
      <c r="I164" s="348"/>
      <c r="J164" s="348"/>
      <c r="K164" s="279"/>
      <c r="L164" s="279"/>
      <c r="M164" s="121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X164" s="98"/>
      <c r="GY164" s="98"/>
      <c r="GZ164" s="98"/>
      <c r="HA164" s="98"/>
      <c r="HB164" s="98"/>
      <c r="HC164" s="98"/>
      <c r="HD164" s="98"/>
    </row>
    <row r="165" spans="1:212" s="6" customFormat="1">
      <c r="A165" s="1219"/>
      <c r="B165" s="350"/>
      <c r="C165" s="502" t="s">
        <v>31</v>
      </c>
      <c r="D165" s="350" t="s">
        <v>32</v>
      </c>
      <c r="E165" s="351">
        <f>3+27/100</f>
        <v>3.27</v>
      </c>
      <c r="F165" s="351">
        <f>F164*E165</f>
        <v>29.43</v>
      </c>
      <c r="G165" s="350"/>
      <c r="H165" s="350"/>
      <c r="I165" s="351"/>
      <c r="J165" s="351">
        <f>F165*I165</f>
        <v>0</v>
      </c>
      <c r="K165" s="350"/>
      <c r="L165" s="350"/>
      <c r="M165" s="1220">
        <f t="shared" ref="M165:M168" si="45">L165+H165+J165</f>
        <v>0</v>
      </c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  <c r="FV165" s="98"/>
      <c r="FW165" s="98"/>
      <c r="FX165" s="98"/>
      <c r="FY165" s="98"/>
      <c r="FZ165" s="98"/>
      <c r="GA165" s="98"/>
      <c r="GB165" s="98"/>
      <c r="GC165" s="98"/>
      <c r="GD165" s="98"/>
      <c r="GE165" s="98"/>
      <c r="GF165" s="98"/>
      <c r="GG165" s="98"/>
      <c r="GH165" s="98"/>
      <c r="GI165" s="98"/>
      <c r="GJ165" s="98"/>
      <c r="GK165" s="98"/>
      <c r="GL165" s="98"/>
      <c r="GM165" s="98"/>
      <c r="GN165" s="98"/>
      <c r="GO165" s="98"/>
      <c r="GP165" s="98"/>
      <c r="GQ165" s="98"/>
      <c r="GR165" s="98"/>
      <c r="GS165" s="98"/>
      <c r="GT165" s="98"/>
      <c r="GU165" s="98"/>
      <c r="GV165" s="98"/>
      <c r="GW165" s="98"/>
      <c r="GX165" s="98"/>
      <c r="GY165" s="98"/>
      <c r="GZ165" s="98"/>
      <c r="HA165" s="98"/>
      <c r="HB165" s="98"/>
      <c r="HC165" s="98"/>
      <c r="HD165" s="98"/>
    </row>
    <row r="166" spans="1:212" s="6" customFormat="1">
      <c r="A166" s="1219"/>
      <c r="B166" s="350"/>
      <c r="C166" s="502" t="s">
        <v>33</v>
      </c>
      <c r="D166" s="350" t="s">
        <v>0</v>
      </c>
      <c r="E166" s="1281">
        <f>0.79+0.88/100</f>
        <v>0.79880000000000007</v>
      </c>
      <c r="F166" s="351">
        <f>F164*E166</f>
        <v>7.1892000000000005</v>
      </c>
      <c r="G166" s="351"/>
      <c r="H166" s="350"/>
      <c r="I166" s="350"/>
      <c r="J166" s="351"/>
      <c r="K166" s="351"/>
      <c r="L166" s="503">
        <f>F166*K166</f>
        <v>0</v>
      </c>
      <c r="M166" s="1220">
        <f t="shared" si="45"/>
        <v>0</v>
      </c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  <c r="FV166" s="98"/>
      <c r="FW166" s="98"/>
      <c r="FX166" s="98"/>
      <c r="FY166" s="98"/>
      <c r="FZ166" s="98"/>
      <c r="GA166" s="98"/>
      <c r="GB166" s="98"/>
      <c r="GC166" s="98"/>
      <c r="GD166" s="98"/>
      <c r="GE166" s="98"/>
      <c r="GF166" s="98"/>
      <c r="GG166" s="98"/>
      <c r="GH166" s="98"/>
      <c r="GI166" s="98"/>
      <c r="GJ166" s="98"/>
      <c r="GK166" s="98"/>
      <c r="GL166" s="98"/>
      <c r="GM166" s="98"/>
      <c r="GN166" s="98"/>
      <c r="GO166" s="98"/>
      <c r="GP166" s="98"/>
      <c r="GQ166" s="98"/>
      <c r="GR166" s="98"/>
      <c r="GS166" s="98"/>
      <c r="GT166" s="98"/>
      <c r="GU166" s="98"/>
      <c r="GV166" s="98"/>
      <c r="GW166" s="98"/>
      <c r="GX166" s="98"/>
      <c r="GY166" s="98"/>
      <c r="GZ166" s="98"/>
      <c r="HA166" s="98"/>
      <c r="HB166" s="98"/>
      <c r="HC166" s="98"/>
      <c r="HD166" s="98"/>
    </row>
    <row r="167" spans="1:212" s="6" customFormat="1" ht="39.75" customHeight="1">
      <c r="A167" s="1238"/>
      <c r="B167" s="570"/>
      <c r="C167" s="1357" t="s">
        <v>534</v>
      </c>
      <c r="D167" s="352" t="s">
        <v>34</v>
      </c>
      <c r="E167" s="570"/>
      <c r="F167" s="354">
        <v>9</v>
      </c>
      <c r="G167" s="570"/>
      <c r="H167" s="354">
        <f t="shared" ref="H167:H168" si="46">F167*G167</f>
        <v>0</v>
      </c>
      <c r="I167" s="354"/>
      <c r="J167" s="354"/>
      <c r="K167" s="355"/>
      <c r="L167" s="356"/>
      <c r="M167" s="1220">
        <f t="shared" si="45"/>
        <v>0</v>
      </c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</row>
    <row r="168" spans="1:212" s="6" customFormat="1">
      <c r="A168" s="1221"/>
      <c r="B168" s="353"/>
      <c r="C168" s="363" t="s">
        <v>600</v>
      </c>
      <c r="D168" s="352" t="s">
        <v>34</v>
      </c>
      <c r="E168" s="354"/>
      <c r="F168" s="354">
        <v>213</v>
      </c>
      <c r="G168" s="354"/>
      <c r="H168" s="354">
        <f t="shared" si="46"/>
        <v>0</v>
      </c>
      <c r="I168" s="354"/>
      <c r="J168" s="354"/>
      <c r="K168" s="355"/>
      <c r="L168" s="356"/>
      <c r="M168" s="1220">
        <f t="shared" si="45"/>
        <v>0</v>
      </c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  <c r="FV168" s="98"/>
      <c r="FW168" s="98"/>
      <c r="FX168" s="98"/>
      <c r="FY168" s="98"/>
      <c r="FZ168" s="98"/>
      <c r="GA168" s="98"/>
      <c r="GB168" s="98"/>
      <c r="GC168" s="98"/>
      <c r="GD168" s="98"/>
      <c r="GE168" s="98"/>
      <c r="GF168" s="98"/>
      <c r="GG168" s="98"/>
      <c r="GH168" s="98"/>
      <c r="GI168" s="98"/>
      <c r="GJ168" s="98"/>
      <c r="GK168" s="98"/>
      <c r="GL168" s="98"/>
      <c r="GM168" s="98"/>
      <c r="GN168" s="98"/>
      <c r="GO168" s="98"/>
      <c r="GP168" s="98"/>
      <c r="GQ168" s="98"/>
      <c r="GR168" s="98"/>
      <c r="GS168" s="98"/>
      <c r="GT168" s="98"/>
      <c r="GU168" s="98"/>
      <c r="GV168" s="98"/>
      <c r="GW168" s="98"/>
      <c r="GX168" s="98"/>
      <c r="GY168" s="98"/>
      <c r="GZ168" s="98"/>
      <c r="HA168" s="98"/>
      <c r="HB168" s="98"/>
      <c r="HC168" s="98"/>
      <c r="HD168" s="98"/>
    </row>
    <row r="169" spans="1:212" s="6" customFormat="1" ht="47.25">
      <c r="A169" s="1238">
        <v>5</v>
      </c>
      <c r="B169" s="357" t="s">
        <v>554</v>
      </c>
      <c r="C169" s="575" t="s">
        <v>536</v>
      </c>
      <c r="D169" s="1575"/>
      <c r="E169" s="1575"/>
      <c r="F169" s="1388">
        <f>F172</f>
        <v>7</v>
      </c>
      <c r="G169" s="570"/>
      <c r="H169" s="570"/>
      <c r="I169" s="570"/>
      <c r="J169" s="570"/>
      <c r="K169" s="570"/>
      <c r="L169" s="570"/>
      <c r="M169" s="1216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  <c r="FZ169" s="98"/>
      <c r="GA169" s="98"/>
      <c r="GB169" s="98"/>
      <c r="GC169" s="98"/>
      <c r="GD169" s="98"/>
      <c r="GE169" s="98"/>
      <c r="GF169" s="98"/>
      <c r="GG169" s="98"/>
      <c r="GH169" s="98"/>
      <c r="GI169" s="98"/>
      <c r="GJ169" s="98"/>
      <c r="GK169" s="98"/>
      <c r="GL169" s="98"/>
      <c r="GM169" s="98"/>
      <c r="GN169" s="98"/>
      <c r="GO169" s="98"/>
      <c r="GP169" s="98"/>
      <c r="GQ169" s="98"/>
      <c r="GR169" s="98"/>
      <c r="GS169" s="98"/>
      <c r="GT169" s="98"/>
      <c r="GU169" s="98"/>
      <c r="GV169" s="98"/>
      <c r="GW169" s="98"/>
      <c r="GX169" s="98"/>
      <c r="GY169" s="98"/>
      <c r="GZ169" s="98"/>
      <c r="HA169" s="98"/>
      <c r="HB169" s="98"/>
      <c r="HC169" s="98"/>
      <c r="HD169" s="98"/>
    </row>
    <row r="170" spans="1:212" s="6" customFormat="1">
      <c r="A170" s="1219"/>
      <c r="B170" s="350"/>
      <c r="C170" s="502" t="s">
        <v>31</v>
      </c>
      <c r="D170" s="350" t="s">
        <v>32</v>
      </c>
      <c r="E170" s="351">
        <f>3+70/100</f>
        <v>3.7</v>
      </c>
      <c r="F170" s="351">
        <f>F169*E170</f>
        <v>25.900000000000002</v>
      </c>
      <c r="G170" s="350"/>
      <c r="H170" s="350"/>
      <c r="I170" s="351"/>
      <c r="J170" s="351">
        <f>F170*I170</f>
        <v>0</v>
      </c>
      <c r="K170" s="350"/>
      <c r="L170" s="350"/>
      <c r="M170" s="1220">
        <f t="shared" ref="M170:M173" si="47">L170+H170+J170</f>
        <v>0</v>
      </c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  <c r="FZ170" s="98"/>
      <c r="GA170" s="98"/>
      <c r="GB170" s="98"/>
      <c r="GC170" s="98"/>
      <c r="GD170" s="98"/>
      <c r="GE170" s="98"/>
      <c r="GF170" s="98"/>
      <c r="GG170" s="98"/>
      <c r="GH170" s="98"/>
      <c r="GI170" s="98"/>
      <c r="GJ170" s="98"/>
      <c r="GK170" s="98"/>
      <c r="GL170" s="98"/>
      <c r="GM170" s="98"/>
      <c r="GN170" s="98"/>
      <c r="GO170" s="98"/>
      <c r="GP170" s="98"/>
      <c r="GQ170" s="98"/>
      <c r="GR170" s="98"/>
      <c r="GS170" s="98"/>
      <c r="GT170" s="98"/>
      <c r="GU170" s="98"/>
      <c r="GV170" s="98"/>
      <c r="GW170" s="98"/>
      <c r="GX170" s="98"/>
      <c r="GY170" s="98"/>
      <c r="GZ170" s="98"/>
      <c r="HA170" s="98"/>
      <c r="HB170" s="98"/>
      <c r="HC170" s="98"/>
      <c r="HD170" s="98"/>
    </row>
    <row r="171" spans="1:212" s="6" customFormat="1">
      <c r="A171" s="1219"/>
      <c r="B171" s="350"/>
      <c r="C171" s="502" t="s">
        <v>33</v>
      </c>
      <c r="D171" s="350" t="s">
        <v>0</v>
      </c>
      <c r="E171" s="1281">
        <f>0.79+1.1/100</f>
        <v>0.80100000000000005</v>
      </c>
      <c r="F171" s="351">
        <f>F169*E171</f>
        <v>5.6070000000000002</v>
      </c>
      <c r="G171" s="351"/>
      <c r="H171" s="350"/>
      <c r="I171" s="350"/>
      <c r="J171" s="351"/>
      <c r="K171" s="351"/>
      <c r="L171" s="503">
        <f>F171*K171</f>
        <v>0</v>
      </c>
      <c r="M171" s="1220">
        <f t="shared" si="47"/>
        <v>0</v>
      </c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  <c r="GR171" s="98"/>
      <c r="GS171" s="98"/>
      <c r="GT171" s="98"/>
      <c r="GU171" s="98"/>
      <c r="GV171" s="98"/>
      <c r="GW171" s="98"/>
      <c r="GX171" s="98"/>
      <c r="GY171" s="98"/>
      <c r="GZ171" s="98"/>
      <c r="HA171" s="98"/>
      <c r="HB171" s="98"/>
      <c r="HC171" s="98"/>
      <c r="HD171" s="98"/>
    </row>
    <row r="172" spans="1:212" s="6" customFormat="1" ht="24" customHeight="1">
      <c r="A172" s="1221"/>
      <c r="B172" s="353"/>
      <c r="C172" s="363" t="s">
        <v>536</v>
      </c>
      <c r="D172" s="352" t="s">
        <v>34</v>
      </c>
      <c r="E172" s="354"/>
      <c r="F172" s="354">
        <v>7</v>
      </c>
      <c r="G172" s="354"/>
      <c r="H172" s="354">
        <f t="shared" ref="H172:H173" si="48">F172*G172</f>
        <v>0</v>
      </c>
      <c r="I172" s="354"/>
      <c r="J172" s="354"/>
      <c r="K172" s="355"/>
      <c r="L172" s="356"/>
      <c r="M172" s="1220">
        <f t="shared" si="47"/>
        <v>0</v>
      </c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  <c r="GM172" s="98"/>
      <c r="GN172" s="98"/>
      <c r="GO172" s="98"/>
      <c r="GP172" s="98"/>
      <c r="GQ172" s="98"/>
      <c r="GR172" s="98"/>
      <c r="GS172" s="98"/>
      <c r="GT172" s="98"/>
      <c r="GU172" s="98"/>
      <c r="GV172" s="98"/>
      <c r="GW172" s="98"/>
      <c r="GX172" s="98"/>
      <c r="GY172" s="98"/>
      <c r="GZ172" s="98"/>
      <c r="HA172" s="98"/>
      <c r="HB172" s="98"/>
      <c r="HC172" s="98"/>
      <c r="HD172" s="98"/>
    </row>
    <row r="173" spans="1:212" s="6" customFormat="1">
      <c r="A173" s="1221"/>
      <c r="B173" s="353"/>
      <c r="C173" s="363" t="s">
        <v>601</v>
      </c>
      <c r="D173" s="352" t="s">
        <v>34</v>
      </c>
      <c r="E173" s="354"/>
      <c r="F173" s="354">
        <f>F172</f>
        <v>7</v>
      </c>
      <c r="G173" s="354"/>
      <c r="H173" s="354">
        <f t="shared" si="48"/>
        <v>0</v>
      </c>
      <c r="I173" s="354"/>
      <c r="J173" s="354"/>
      <c r="K173" s="355"/>
      <c r="L173" s="356"/>
      <c r="M173" s="1220">
        <f t="shared" si="47"/>
        <v>0</v>
      </c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  <c r="GM173" s="98"/>
      <c r="GN173" s="98"/>
      <c r="GO173" s="98"/>
      <c r="GP173" s="98"/>
      <c r="GQ173" s="98"/>
      <c r="GR173" s="98"/>
      <c r="GS173" s="98"/>
      <c r="GT173" s="98"/>
      <c r="GU173" s="98"/>
      <c r="GV173" s="98"/>
      <c r="GW173" s="98"/>
      <c r="GX173" s="98"/>
      <c r="GY173" s="98"/>
      <c r="GZ173" s="98"/>
      <c r="HA173" s="98"/>
      <c r="HB173" s="98"/>
      <c r="HC173" s="98"/>
      <c r="HD173" s="98"/>
    </row>
    <row r="174" spans="1:212" s="6" customFormat="1" ht="31.5">
      <c r="A174" s="1239">
        <v>6</v>
      </c>
      <c r="B174" s="392" t="s">
        <v>50</v>
      </c>
      <c r="C174" s="385" t="s">
        <v>726</v>
      </c>
      <c r="D174" s="392" t="s">
        <v>34</v>
      </c>
      <c r="E174" s="393"/>
      <c r="F174" s="394">
        <f>F177</f>
        <v>9</v>
      </c>
      <c r="G174" s="395"/>
      <c r="H174" s="390"/>
      <c r="I174" s="390"/>
      <c r="J174" s="390"/>
      <c r="K174" s="306"/>
      <c r="L174" s="306"/>
      <c r="M174" s="1226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  <c r="FV174" s="98"/>
      <c r="FW174" s="98"/>
      <c r="FX174" s="98"/>
      <c r="FY174" s="98"/>
      <c r="FZ174" s="98"/>
      <c r="GA174" s="98"/>
      <c r="GB174" s="98"/>
      <c r="GC174" s="98"/>
      <c r="GD174" s="98"/>
      <c r="GE174" s="98"/>
      <c r="GF174" s="98"/>
      <c r="GG174" s="98"/>
      <c r="GH174" s="98"/>
      <c r="GI174" s="98"/>
      <c r="GJ174" s="98"/>
      <c r="GK174" s="98"/>
      <c r="GL174" s="98"/>
      <c r="GM174" s="98"/>
      <c r="GN174" s="98"/>
      <c r="GO174" s="98"/>
      <c r="GP174" s="98"/>
      <c r="GQ174" s="98"/>
      <c r="GR174" s="98"/>
      <c r="GS174" s="98"/>
      <c r="GT174" s="98"/>
      <c r="GU174" s="98"/>
      <c r="GV174" s="98"/>
      <c r="GW174" s="98"/>
      <c r="GX174" s="98"/>
      <c r="GY174" s="98"/>
      <c r="GZ174" s="98"/>
      <c r="HA174" s="98"/>
      <c r="HB174" s="98"/>
      <c r="HC174" s="98"/>
      <c r="HD174" s="98"/>
    </row>
    <row r="175" spans="1:212" s="6" customFormat="1">
      <c r="A175" s="1225"/>
      <c r="B175" s="373"/>
      <c r="C175" s="390" t="s">
        <v>31</v>
      </c>
      <c r="D175" s="373" t="s">
        <v>32</v>
      </c>
      <c r="E175" s="374">
        <v>4</v>
      </c>
      <c r="F175" s="374">
        <f>F174*E175</f>
        <v>36</v>
      </c>
      <c r="G175" s="373"/>
      <c r="H175" s="373"/>
      <c r="I175" s="351"/>
      <c r="J175" s="351">
        <f>F175*I175</f>
        <v>0</v>
      </c>
      <c r="K175" s="373"/>
      <c r="L175" s="373"/>
      <c r="M175" s="1220">
        <f t="shared" ref="M175:M177" si="49">L175+H175+J175</f>
        <v>0</v>
      </c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  <c r="ET175" s="98"/>
      <c r="EU175" s="98"/>
      <c r="EV175" s="98"/>
      <c r="EW175" s="98"/>
      <c r="EX175" s="98"/>
      <c r="EY175" s="98"/>
      <c r="EZ175" s="98"/>
      <c r="FA175" s="98"/>
      <c r="FB175" s="98"/>
      <c r="FC175" s="98"/>
      <c r="FD175" s="98"/>
      <c r="FE175" s="98"/>
      <c r="FF175" s="98"/>
      <c r="FG175" s="98"/>
      <c r="FH175" s="98"/>
      <c r="FI175" s="98"/>
      <c r="FJ175" s="98"/>
      <c r="FK175" s="98"/>
      <c r="FL175" s="98"/>
      <c r="FM175" s="98"/>
      <c r="FN175" s="98"/>
      <c r="FO175" s="98"/>
      <c r="FP175" s="98"/>
      <c r="FQ175" s="98"/>
      <c r="FR175" s="98"/>
      <c r="FS175" s="98"/>
      <c r="FT175" s="98"/>
      <c r="FU175" s="98"/>
      <c r="FV175" s="98"/>
      <c r="FW175" s="98"/>
      <c r="FX175" s="98"/>
      <c r="FY175" s="98"/>
      <c r="FZ175" s="98"/>
      <c r="GA175" s="98"/>
      <c r="GB175" s="98"/>
      <c r="GC175" s="98"/>
      <c r="GD175" s="98"/>
      <c r="GE175" s="98"/>
      <c r="GF175" s="98"/>
      <c r="GG175" s="98"/>
      <c r="GH175" s="98"/>
      <c r="GI175" s="98"/>
      <c r="GJ175" s="98"/>
      <c r="GK175" s="98"/>
      <c r="GL175" s="98"/>
      <c r="GM175" s="98"/>
      <c r="GN175" s="98"/>
      <c r="GO175" s="98"/>
      <c r="GP175" s="98"/>
      <c r="GQ175" s="98"/>
      <c r="GR175" s="98"/>
      <c r="GS175" s="98"/>
      <c r="GT175" s="98"/>
      <c r="GU175" s="98"/>
      <c r="GV175" s="98"/>
      <c r="GW175" s="98"/>
      <c r="GX175" s="98"/>
      <c r="GY175" s="98"/>
      <c r="GZ175" s="98"/>
      <c r="HA175" s="98"/>
      <c r="HB175" s="98"/>
      <c r="HC175" s="98"/>
      <c r="HD175" s="98"/>
    </row>
    <row r="176" spans="1:212" s="6" customFormat="1">
      <c r="A176" s="1225"/>
      <c r="B176" s="373"/>
      <c r="C176" s="390" t="s">
        <v>33</v>
      </c>
      <c r="D176" s="373" t="s">
        <v>0</v>
      </c>
      <c r="E176" s="374">
        <v>0.27</v>
      </c>
      <c r="F176" s="374">
        <f>F174*E176</f>
        <v>2.4300000000000002</v>
      </c>
      <c r="G176" s="374"/>
      <c r="H176" s="373"/>
      <c r="I176" s="373"/>
      <c r="J176" s="374"/>
      <c r="K176" s="374"/>
      <c r="L176" s="503">
        <f>F176*K176</f>
        <v>0</v>
      </c>
      <c r="M176" s="1220">
        <f t="shared" si="49"/>
        <v>0</v>
      </c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  <c r="FZ176" s="98"/>
      <c r="GA176" s="98"/>
      <c r="GB176" s="98"/>
      <c r="GC176" s="98"/>
      <c r="GD176" s="98"/>
      <c r="GE176" s="98"/>
      <c r="GF176" s="98"/>
      <c r="GG176" s="98"/>
      <c r="GH176" s="98"/>
      <c r="GI176" s="98"/>
      <c r="GJ176" s="98"/>
      <c r="GK176" s="98"/>
      <c r="GL176" s="98"/>
      <c r="GM176" s="98"/>
      <c r="GN176" s="98"/>
      <c r="GO176" s="98"/>
      <c r="GP176" s="98"/>
      <c r="GQ176" s="98"/>
      <c r="GR176" s="98"/>
      <c r="GS176" s="98"/>
      <c r="GT176" s="98"/>
      <c r="GU176" s="98"/>
      <c r="GV176" s="98"/>
      <c r="GW176" s="98"/>
      <c r="GX176" s="98"/>
      <c r="GY176" s="98"/>
      <c r="GZ176" s="98"/>
      <c r="HA176" s="98"/>
      <c r="HB176" s="98"/>
      <c r="HC176" s="98"/>
      <c r="HD176" s="98"/>
    </row>
    <row r="177" spans="1:212" s="6" customFormat="1">
      <c r="A177" s="1229"/>
      <c r="B177" s="353"/>
      <c r="C177" s="368" t="str">
        <f>C174</f>
        <v>avtomaturi amomrTveli 160a-mde 3 polusa</v>
      </c>
      <c r="D177" s="352" t="s">
        <v>34</v>
      </c>
      <c r="E177" s="354"/>
      <c r="F177" s="354">
        <v>9</v>
      </c>
      <c r="G177" s="354"/>
      <c r="H177" s="354">
        <f>F177*G177</f>
        <v>0</v>
      </c>
      <c r="I177" s="354"/>
      <c r="J177" s="354"/>
      <c r="K177" s="355"/>
      <c r="L177" s="356"/>
      <c r="M177" s="1220">
        <f t="shared" si="49"/>
        <v>0</v>
      </c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  <c r="FZ177" s="98"/>
      <c r="GA177" s="98"/>
      <c r="GB177" s="98"/>
      <c r="GC177" s="98"/>
      <c r="GD177" s="98"/>
      <c r="GE177" s="98"/>
      <c r="GF177" s="98"/>
      <c r="GG177" s="98"/>
      <c r="GH177" s="98"/>
      <c r="GI177" s="98"/>
      <c r="GJ177" s="98"/>
      <c r="GK177" s="98"/>
      <c r="GL177" s="98"/>
      <c r="GM177" s="98"/>
      <c r="GN177" s="98"/>
      <c r="GO177" s="98"/>
      <c r="GP177" s="98"/>
      <c r="GQ177" s="98"/>
      <c r="GR177" s="98"/>
      <c r="GS177" s="98"/>
      <c r="GT177" s="98"/>
      <c r="GU177" s="98"/>
      <c r="GV177" s="98"/>
      <c r="GW177" s="98"/>
      <c r="GX177" s="98"/>
      <c r="GY177" s="98"/>
      <c r="GZ177" s="98"/>
      <c r="HA177" s="98"/>
      <c r="HB177" s="98"/>
      <c r="HC177" s="98"/>
      <c r="HD177" s="98"/>
    </row>
    <row r="178" spans="1:212" s="108" customFormat="1" ht="36.75" customHeight="1">
      <c r="A178" s="1239">
        <v>7</v>
      </c>
      <c r="B178" s="385" t="s">
        <v>556</v>
      </c>
      <c r="C178" s="365" t="s">
        <v>602</v>
      </c>
      <c r="D178" s="385" t="s">
        <v>34</v>
      </c>
      <c r="E178" s="386"/>
      <c r="F178" s="387">
        <f>F181</f>
        <v>213</v>
      </c>
      <c r="G178" s="389"/>
      <c r="H178" s="388"/>
      <c r="I178" s="388"/>
      <c r="J178" s="388"/>
      <c r="K178" s="279"/>
      <c r="L178" s="279"/>
      <c r="M178" s="1223"/>
    </row>
    <row r="179" spans="1:212" s="109" customFormat="1" ht="16.5" customHeight="1">
      <c r="A179" s="1224"/>
      <c r="B179" s="373"/>
      <c r="C179" s="390" t="s">
        <v>31</v>
      </c>
      <c r="D179" s="373" t="s">
        <v>32</v>
      </c>
      <c r="E179" s="374">
        <v>3</v>
      </c>
      <c r="F179" s="374">
        <f>F178*E179</f>
        <v>639</v>
      </c>
      <c r="G179" s="373"/>
      <c r="H179" s="373"/>
      <c r="I179" s="351"/>
      <c r="J179" s="351">
        <f>F179*I179</f>
        <v>0</v>
      </c>
      <c r="K179" s="373"/>
      <c r="L179" s="373"/>
      <c r="M179" s="1220">
        <f t="shared" ref="M179:M181" si="50">L179+H179+J179</f>
        <v>0</v>
      </c>
    </row>
    <row r="180" spans="1:212" s="104" customFormat="1" ht="16.5" customHeight="1">
      <c r="A180" s="1224"/>
      <c r="B180" s="373"/>
      <c r="C180" s="390" t="s">
        <v>33</v>
      </c>
      <c r="D180" s="373" t="s">
        <v>0</v>
      </c>
      <c r="E180" s="374">
        <v>0.12</v>
      </c>
      <c r="F180" s="374">
        <f>F178*E180</f>
        <v>25.56</v>
      </c>
      <c r="G180" s="374"/>
      <c r="H180" s="373"/>
      <c r="I180" s="373"/>
      <c r="J180" s="374"/>
      <c r="K180" s="374"/>
      <c r="L180" s="503">
        <f>F180*K180</f>
        <v>0</v>
      </c>
      <c r="M180" s="1220">
        <f t="shared" si="50"/>
        <v>0</v>
      </c>
    </row>
    <row r="181" spans="1:212" s="6" customFormat="1">
      <c r="A181" s="1229"/>
      <c r="B181" s="353"/>
      <c r="C181" s="368" t="s">
        <v>603</v>
      </c>
      <c r="D181" s="352" t="s">
        <v>34</v>
      </c>
      <c r="E181" s="354"/>
      <c r="F181" s="354">
        <v>213</v>
      </c>
      <c r="G181" s="354"/>
      <c r="H181" s="354">
        <f>F181*G181</f>
        <v>0</v>
      </c>
      <c r="I181" s="354"/>
      <c r="J181" s="354"/>
      <c r="K181" s="355"/>
      <c r="L181" s="356"/>
      <c r="M181" s="1220">
        <f t="shared" si="50"/>
        <v>0</v>
      </c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  <c r="DQ181" s="98"/>
      <c r="DR181" s="98"/>
      <c r="DS181" s="98"/>
      <c r="DT181" s="98"/>
      <c r="DU181" s="98"/>
      <c r="DV181" s="98"/>
      <c r="DW181" s="98"/>
      <c r="DX181" s="98"/>
      <c r="DY181" s="98"/>
      <c r="DZ181" s="98"/>
      <c r="EA181" s="98"/>
      <c r="EB181" s="98"/>
      <c r="EC181" s="98"/>
      <c r="ED181" s="98"/>
      <c r="EE181" s="98"/>
      <c r="EF181" s="98"/>
      <c r="EG181" s="98"/>
      <c r="EH181" s="98"/>
      <c r="EI181" s="98"/>
      <c r="EJ181" s="98"/>
      <c r="EK181" s="98"/>
      <c r="EL181" s="98"/>
      <c r="EM181" s="98"/>
      <c r="EN181" s="98"/>
      <c r="EO181" s="98"/>
      <c r="EP181" s="98"/>
      <c r="EQ181" s="98"/>
      <c r="ER181" s="98"/>
      <c r="ES181" s="98"/>
      <c r="ET181" s="98"/>
      <c r="EU181" s="98"/>
      <c r="EV181" s="98"/>
      <c r="EW181" s="98"/>
      <c r="EX181" s="98"/>
      <c r="EY181" s="98"/>
      <c r="EZ181" s="98"/>
      <c r="FA181" s="98"/>
      <c r="FB181" s="98"/>
      <c r="FC181" s="98"/>
      <c r="FD181" s="98"/>
      <c r="FE181" s="98"/>
      <c r="FF181" s="98"/>
      <c r="FG181" s="98"/>
      <c r="FH181" s="98"/>
      <c r="FI181" s="98"/>
      <c r="FJ181" s="98"/>
      <c r="FK181" s="98"/>
      <c r="FL181" s="98"/>
      <c r="FM181" s="98"/>
      <c r="FN181" s="98"/>
      <c r="FO181" s="98"/>
      <c r="FP181" s="98"/>
      <c r="FQ181" s="98"/>
      <c r="FR181" s="98"/>
      <c r="FS181" s="98"/>
      <c r="FT181" s="98"/>
      <c r="FU181" s="98"/>
      <c r="FV181" s="98"/>
      <c r="FW181" s="98"/>
      <c r="FX181" s="98"/>
      <c r="FY181" s="98"/>
      <c r="FZ181" s="98"/>
      <c r="GA181" s="98"/>
      <c r="GB181" s="98"/>
      <c r="GC181" s="98"/>
      <c r="GD181" s="98"/>
      <c r="GE181" s="98"/>
      <c r="GF181" s="98"/>
      <c r="GG181" s="98"/>
      <c r="GH181" s="98"/>
      <c r="GI181" s="98"/>
      <c r="GJ181" s="98"/>
      <c r="GK181" s="98"/>
      <c r="GL181" s="98"/>
      <c r="GM181" s="98"/>
      <c r="GN181" s="98"/>
      <c r="GO181" s="98"/>
      <c r="GP181" s="98"/>
      <c r="GQ181" s="98"/>
      <c r="GR181" s="98"/>
      <c r="GS181" s="98"/>
      <c r="GT181" s="98"/>
      <c r="GU181" s="98"/>
      <c r="GV181" s="98"/>
      <c r="GW181" s="98"/>
      <c r="GX181" s="98"/>
      <c r="GY181" s="98"/>
      <c r="GZ181" s="98"/>
      <c r="HA181" s="98"/>
      <c r="HB181" s="98"/>
      <c r="HC181" s="98"/>
      <c r="HD181" s="98"/>
    </row>
    <row r="182" spans="1:212" s="106" customFormat="1" ht="31.5">
      <c r="A182" s="1228">
        <v>1.5</v>
      </c>
      <c r="B182" s="392" t="s">
        <v>729</v>
      </c>
      <c r="C182" s="385" t="s">
        <v>728</v>
      </c>
      <c r="D182" s="392" t="s">
        <v>34</v>
      </c>
      <c r="E182" s="393"/>
      <c r="F182" s="394">
        <v>1</v>
      </c>
      <c r="G182" s="395"/>
      <c r="H182" s="390"/>
      <c r="I182" s="390"/>
      <c r="J182" s="390"/>
      <c r="K182" s="306"/>
      <c r="L182" s="306"/>
      <c r="M182" s="1226"/>
    </row>
    <row r="183" spans="1:212" s="106" customFormat="1">
      <c r="A183" s="1225"/>
      <c r="B183" s="373"/>
      <c r="C183" s="390" t="s">
        <v>730</v>
      </c>
      <c r="D183" s="373" t="s">
        <v>32</v>
      </c>
      <c r="E183" s="374">
        <f>3*3</f>
        <v>9</v>
      </c>
      <c r="F183" s="374">
        <f>F182*E183</f>
        <v>9</v>
      </c>
      <c r="G183" s="373"/>
      <c r="H183" s="373"/>
      <c r="I183" s="351"/>
      <c r="J183" s="351">
        <f>F183*I183</f>
        <v>0</v>
      </c>
      <c r="K183" s="373"/>
      <c r="L183" s="373"/>
      <c r="M183" s="1220">
        <f t="shared" ref="M183:M185" si="51">L183+H183+J183</f>
        <v>0</v>
      </c>
    </row>
    <row r="184" spans="1:212" s="106" customFormat="1">
      <c r="A184" s="1225"/>
      <c r="B184" s="373"/>
      <c r="C184" s="390" t="s">
        <v>731</v>
      </c>
      <c r="D184" s="373" t="s">
        <v>0</v>
      </c>
      <c r="E184" s="374">
        <f>0.1*3</f>
        <v>0.30000000000000004</v>
      </c>
      <c r="F184" s="374">
        <f>F182*E184</f>
        <v>0.30000000000000004</v>
      </c>
      <c r="G184" s="374"/>
      <c r="H184" s="373"/>
      <c r="I184" s="373"/>
      <c r="J184" s="374"/>
      <c r="K184" s="374"/>
      <c r="L184" s="503">
        <f>F184*K184</f>
        <v>0</v>
      </c>
      <c r="M184" s="1220">
        <f t="shared" si="51"/>
        <v>0</v>
      </c>
    </row>
    <row r="185" spans="1:212" s="106" customFormat="1">
      <c r="A185" s="1229"/>
      <c r="B185" s="353"/>
      <c r="C185" s="368" t="str">
        <f>C182</f>
        <v>avtomaturi gadarTvis bloki, 250 amperze</v>
      </c>
      <c r="D185" s="352" t="s">
        <v>34</v>
      </c>
      <c r="E185" s="354"/>
      <c r="F185" s="354">
        <v>1</v>
      </c>
      <c r="G185" s="354"/>
      <c r="H185" s="354">
        <f>F185*G185</f>
        <v>0</v>
      </c>
      <c r="I185" s="354"/>
      <c r="J185" s="354"/>
      <c r="K185" s="355"/>
      <c r="L185" s="356"/>
      <c r="M185" s="1220">
        <f t="shared" si="51"/>
        <v>0</v>
      </c>
    </row>
    <row r="186" spans="1:212" s="110" customFormat="1" ht="18" customHeight="1">
      <c r="A186" s="1241"/>
      <c r="B186" s="576"/>
      <c r="C186" s="1360" t="s">
        <v>60</v>
      </c>
      <c r="D186" s="440"/>
      <c r="E186" s="441"/>
      <c r="F186" s="441"/>
      <c r="G186" s="441"/>
      <c r="H186" s="441"/>
      <c r="I186" s="441"/>
      <c r="J186" s="441"/>
      <c r="K186" s="577"/>
      <c r="L186" s="578"/>
      <c r="M186" s="1242"/>
    </row>
    <row r="187" spans="1:212" s="457" customFormat="1" ht="31.5">
      <c r="A187" s="1243">
        <v>2</v>
      </c>
      <c r="B187" s="464" t="s">
        <v>61</v>
      </c>
      <c r="C187" s="1361" t="s">
        <v>627</v>
      </c>
      <c r="D187" s="463" t="s">
        <v>34</v>
      </c>
      <c r="E187" s="465"/>
      <c r="F187" s="466">
        <v>348</v>
      </c>
      <c r="G187" s="468"/>
      <c r="H187" s="469"/>
      <c r="I187" s="467"/>
      <c r="J187" s="468"/>
      <c r="K187" s="429"/>
      <c r="L187" s="470"/>
      <c r="M187" s="1244"/>
    </row>
    <row r="188" spans="1:212" s="458" customFormat="1" ht="15.75">
      <c r="A188" s="1245"/>
      <c r="B188" s="471"/>
      <c r="C188" s="479" t="s">
        <v>31</v>
      </c>
      <c r="D188" s="471" t="s">
        <v>32</v>
      </c>
      <c r="E188" s="472">
        <v>0.97</v>
      </c>
      <c r="F188" s="472">
        <f>F187*E188</f>
        <v>337.56</v>
      </c>
      <c r="G188" s="471"/>
      <c r="H188" s="471"/>
      <c r="I188" s="351"/>
      <c r="J188" s="351">
        <f>F188*I188</f>
        <v>0</v>
      </c>
      <c r="K188" s="471"/>
      <c r="L188" s="472"/>
      <c r="M188" s="1220">
        <f t="shared" ref="M188:M190" si="52">L188+H188+J188</f>
        <v>0</v>
      </c>
    </row>
    <row r="189" spans="1:212" s="459" customFormat="1">
      <c r="A189" s="1245"/>
      <c r="B189" s="471"/>
      <c r="C189" s="479" t="s">
        <v>33</v>
      </c>
      <c r="D189" s="471" t="s">
        <v>0</v>
      </c>
      <c r="E189" s="473">
        <v>0.34899999999999998</v>
      </c>
      <c r="F189" s="472">
        <f>F187*E189</f>
        <v>121.452</v>
      </c>
      <c r="G189" s="472"/>
      <c r="H189" s="471"/>
      <c r="I189" s="471"/>
      <c r="J189" s="472"/>
      <c r="K189" s="472"/>
      <c r="L189" s="503">
        <f>F189*K189</f>
        <v>0</v>
      </c>
      <c r="M189" s="1220">
        <f t="shared" si="52"/>
        <v>0</v>
      </c>
    </row>
    <row r="190" spans="1:212" s="391" customFormat="1" ht="31.5">
      <c r="A190" s="1246"/>
      <c r="B190" s="390"/>
      <c r="C190" s="474" t="s">
        <v>197</v>
      </c>
      <c r="D190" s="390" t="s">
        <v>34</v>
      </c>
      <c r="E190" s="418"/>
      <c r="F190" s="395">
        <f>F187</f>
        <v>348</v>
      </c>
      <c r="G190" s="354"/>
      <c r="H190" s="354">
        <f>F190*G190</f>
        <v>0</v>
      </c>
      <c r="I190" s="390"/>
      <c r="J190" s="390"/>
      <c r="K190" s="355"/>
      <c r="L190" s="356"/>
      <c r="M190" s="1220">
        <f t="shared" si="52"/>
        <v>0</v>
      </c>
    </row>
    <row r="191" spans="1:212" s="460" customFormat="1" ht="15.75">
      <c r="A191" s="1247">
        <v>5</v>
      </c>
      <c r="B191" s="476" t="s">
        <v>62</v>
      </c>
      <c r="C191" s="1362" t="s">
        <v>628</v>
      </c>
      <c r="D191" s="475" t="s">
        <v>34</v>
      </c>
      <c r="E191" s="477"/>
      <c r="F191" s="478">
        <v>51</v>
      </c>
      <c r="G191" s="480"/>
      <c r="H191" s="479"/>
      <c r="I191" s="479"/>
      <c r="J191" s="479"/>
      <c r="K191" s="306"/>
      <c r="L191" s="306"/>
      <c r="M191" s="1248"/>
    </row>
    <row r="192" spans="1:212" s="461" customFormat="1">
      <c r="A192" s="1245"/>
      <c r="B192" s="471"/>
      <c r="C192" s="479" t="s">
        <v>31</v>
      </c>
      <c r="D192" s="471" t="s">
        <v>32</v>
      </c>
      <c r="E192" s="473">
        <f>81/100</f>
        <v>0.81</v>
      </c>
      <c r="F192" s="472">
        <f>F191*E192</f>
        <v>41.31</v>
      </c>
      <c r="G192" s="471"/>
      <c r="H192" s="471"/>
      <c r="I192" s="351"/>
      <c r="J192" s="351">
        <f>F192*I192</f>
        <v>0</v>
      </c>
      <c r="K192" s="471"/>
      <c r="L192" s="471"/>
      <c r="M192" s="1220">
        <f t="shared" ref="M192:M194" si="53">L192+H192+J192</f>
        <v>0</v>
      </c>
      <c r="N192" s="459"/>
    </row>
    <row r="193" spans="1:14" s="461" customFormat="1">
      <c r="A193" s="1245"/>
      <c r="B193" s="471"/>
      <c r="C193" s="479" t="s">
        <v>33</v>
      </c>
      <c r="D193" s="471" t="s">
        <v>0</v>
      </c>
      <c r="E193" s="472">
        <f>58/100</f>
        <v>0.57999999999999996</v>
      </c>
      <c r="F193" s="473">
        <f>F191*E193</f>
        <v>29.58</v>
      </c>
      <c r="G193" s="472"/>
      <c r="H193" s="471"/>
      <c r="I193" s="471"/>
      <c r="J193" s="472"/>
      <c r="K193" s="472"/>
      <c r="L193" s="503">
        <f>F193*K193</f>
        <v>0</v>
      </c>
      <c r="M193" s="1220">
        <f t="shared" si="53"/>
        <v>0</v>
      </c>
      <c r="N193" s="459"/>
    </row>
    <row r="194" spans="1:14" s="391" customFormat="1">
      <c r="A194" s="1246"/>
      <c r="B194" s="390"/>
      <c r="C194" s="1363" t="s">
        <v>629</v>
      </c>
      <c r="D194" s="390" t="s">
        <v>34</v>
      </c>
      <c r="E194" s="418"/>
      <c r="F194" s="395">
        <f>F191</f>
        <v>51</v>
      </c>
      <c r="G194" s="354"/>
      <c r="H194" s="354">
        <f>F194*G194</f>
        <v>0</v>
      </c>
      <c r="I194" s="390"/>
      <c r="J194" s="390"/>
      <c r="K194" s="355"/>
      <c r="L194" s="356"/>
      <c r="M194" s="1220">
        <f t="shared" si="53"/>
        <v>0</v>
      </c>
    </row>
    <row r="195" spans="1:14" s="460" customFormat="1" ht="15.75">
      <c r="A195" s="1247">
        <v>6</v>
      </c>
      <c r="B195" s="476" t="s">
        <v>625</v>
      </c>
      <c r="C195" s="1362" t="s">
        <v>626</v>
      </c>
      <c r="D195" s="475" t="s">
        <v>34</v>
      </c>
      <c r="E195" s="477"/>
      <c r="F195" s="478">
        <v>26</v>
      </c>
      <c r="G195" s="480"/>
      <c r="H195" s="479"/>
      <c r="I195" s="479"/>
      <c r="J195" s="479"/>
      <c r="K195" s="306"/>
      <c r="L195" s="306"/>
      <c r="M195" s="1248"/>
    </row>
    <row r="196" spans="1:14" s="461" customFormat="1">
      <c r="A196" s="1245"/>
      <c r="B196" s="471"/>
      <c r="C196" s="479" t="s">
        <v>31</v>
      </c>
      <c r="D196" s="471" t="s">
        <v>32</v>
      </c>
      <c r="E196" s="473">
        <f>81/100</f>
        <v>0.81</v>
      </c>
      <c r="F196" s="472">
        <f>F195*E196</f>
        <v>21.060000000000002</v>
      </c>
      <c r="G196" s="471"/>
      <c r="H196" s="471"/>
      <c r="I196" s="351"/>
      <c r="J196" s="351">
        <f>F196*I196</f>
        <v>0</v>
      </c>
      <c r="K196" s="471"/>
      <c r="L196" s="471"/>
      <c r="M196" s="1220">
        <f t="shared" ref="M196:M198" si="54">L196+H196+J196</f>
        <v>0</v>
      </c>
      <c r="N196" s="459"/>
    </row>
    <row r="197" spans="1:14" s="461" customFormat="1">
      <c r="A197" s="1245"/>
      <c r="B197" s="471"/>
      <c r="C197" s="479" t="s">
        <v>33</v>
      </c>
      <c r="D197" s="471" t="s">
        <v>0</v>
      </c>
      <c r="E197" s="472">
        <f>58/100</f>
        <v>0.57999999999999996</v>
      </c>
      <c r="F197" s="473">
        <f>F195*E197</f>
        <v>15.079999999999998</v>
      </c>
      <c r="G197" s="472"/>
      <c r="H197" s="471"/>
      <c r="I197" s="471"/>
      <c r="J197" s="472"/>
      <c r="K197" s="472"/>
      <c r="L197" s="503">
        <f>F197*K197</f>
        <v>0</v>
      </c>
      <c r="M197" s="1220">
        <f t="shared" si="54"/>
        <v>0</v>
      </c>
      <c r="N197" s="459"/>
    </row>
    <row r="198" spans="1:14" s="391" customFormat="1">
      <c r="A198" s="1246"/>
      <c r="B198" s="390"/>
      <c r="C198" s="1363" t="s">
        <v>629</v>
      </c>
      <c r="D198" s="390" t="s">
        <v>34</v>
      </c>
      <c r="E198" s="418"/>
      <c r="F198" s="395">
        <f>F195</f>
        <v>26</v>
      </c>
      <c r="G198" s="354"/>
      <c r="H198" s="354">
        <f>F198*G198</f>
        <v>0</v>
      </c>
      <c r="I198" s="390"/>
      <c r="J198" s="390"/>
      <c r="K198" s="355"/>
      <c r="L198" s="356"/>
      <c r="M198" s="1220">
        <f t="shared" si="54"/>
        <v>0</v>
      </c>
    </row>
    <row r="199" spans="1:14" s="382" customFormat="1">
      <c r="A199" s="1249">
        <v>7</v>
      </c>
      <c r="B199" s="385" t="s">
        <v>63</v>
      </c>
      <c r="C199" s="385" t="s">
        <v>64</v>
      </c>
      <c r="D199" s="385" t="s">
        <v>34</v>
      </c>
      <c r="E199" s="386"/>
      <c r="F199" s="387">
        <v>45</v>
      </c>
      <c r="G199" s="389"/>
      <c r="H199" s="455"/>
      <c r="I199" s="388"/>
      <c r="J199" s="388"/>
      <c r="K199" s="429"/>
      <c r="L199" s="429"/>
      <c r="M199" s="1250"/>
    </row>
    <row r="200" spans="1:14" s="383" customFormat="1">
      <c r="A200" s="1251"/>
      <c r="B200" s="373"/>
      <c r="C200" s="390" t="s">
        <v>65</v>
      </c>
      <c r="D200" s="373" t="s">
        <v>32</v>
      </c>
      <c r="E200" s="417">
        <v>0.72</v>
      </c>
      <c r="F200" s="395">
        <f>F199*E200</f>
        <v>32.4</v>
      </c>
      <c r="G200" s="390"/>
      <c r="H200" s="390"/>
      <c r="I200" s="503"/>
      <c r="J200" s="351">
        <f>F200*I200</f>
        <v>0</v>
      </c>
      <c r="K200" s="390"/>
      <c r="L200" s="390"/>
      <c r="M200" s="1220">
        <f t="shared" ref="M200:M202" si="55">L200+H200+J200</f>
        <v>0</v>
      </c>
    </row>
    <row r="201" spans="1:14" s="397" customFormat="1">
      <c r="A201" s="1251"/>
      <c r="B201" s="373"/>
      <c r="C201" s="390" t="s">
        <v>33</v>
      </c>
      <c r="D201" s="373" t="s">
        <v>0</v>
      </c>
      <c r="E201" s="482">
        <v>0.311</v>
      </c>
      <c r="F201" s="395">
        <f>F199*E201</f>
        <v>13.994999999999999</v>
      </c>
      <c r="G201" s="395"/>
      <c r="H201" s="390"/>
      <c r="I201" s="390"/>
      <c r="J201" s="395"/>
      <c r="K201" s="395"/>
      <c r="L201" s="503">
        <f>F201*K201</f>
        <v>0</v>
      </c>
      <c r="M201" s="1220">
        <f t="shared" si="55"/>
        <v>0</v>
      </c>
    </row>
    <row r="202" spans="1:14" s="383" customFormat="1" ht="24" customHeight="1">
      <c r="A202" s="1251"/>
      <c r="B202" s="373"/>
      <c r="C202" s="388" t="s">
        <v>64</v>
      </c>
      <c r="D202" s="390" t="s">
        <v>34</v>
      </c>
      <c r="E202" s="417"/>
      <c r="F202" s="395">
        <f>F199</f>
        <v>45</v>
      </c>
      <c r="G202" s="354"/>
      <c r="H202" s="354">
        <f>F202*G202</f>
        <v>0</v>
      </c>
      <c r="I202" s="390"/>
      <c r="J202" s="390"/>
      <c r="K202" s="355"/>
      <c r="L202" s="356"/>
      <c r="M202" s="1220">
        <f t="shared" si="55"/>
        <v>0</v>
      </c>
    </row>
    <row r="203" spans="1:14" s="110" customFormat="1" ht="15.75">
      <c r="A203" s="1252"/>
      <c r="B203" s="576"/>
      <c r="C203" s="385" t="s">
        <v>66</v>
      </c>
      <c r="D203" s="440"/>
      <c r="E203" s="441"/>
      <c r="F203" s="441"/>
      <c r="G203" s="441"/>
      <c r="H203" s="441"/>
      <c r="I203" s="441"/>
      <c r="J203" s="441"/>
      <c r="K203" s="577"/>
      <c r="L203" s="578"/>
      <c r="M203" s="1242"/>
    </row>
    <row r="204" spans="1:14" s="382" customFormat="1" ht="31.5">
      <c r="A204" s="1249">
        <v>8</v>
      </c>
      <c r="B204" s="385" t="s">
        <v>71</v>
      </c>
      <c r="C204" s="385" t="s">
        <v>72</v>
      </c>
      <c r="D204" s="385" t="s">
        <v>34</v>
      </c>
      <c r="E204" s="386"/>
      <c r="F204" s="387">
        <v>26</v>
      </c>
      <c r="G204" s="389"/>
      <c r="H204" s="455"/>
      <c r="I204" s="388"/>
      <c r="J204" s="388"/>
      <c r="K204" s="429"/>
      <c r="L204" s="429"/>
      <c r="M204" s="1250"/>
    </row>
    <row r="205" spans="1:14" s="361" customFormat="1" ht="15.75">
      <c r="A205" s="1251"/>
      <c r="B205" s="373"/>
      <c r="C205" s="390" t="s">
        <v>31</v>
      </c>
      <c r="D205" s="373" t="s">
        <v>32</v>
      </c>
      <c r="E205" s="417">
        <v>0.34</v>
      </c>
      <c r="F205" s="417">
        <f>F204*E205</f>
        <v>8.84</v>
      </c>
      <c r="G205" s="373"/>
      <c r="H205" s="373"/>
      <c r="I205" s="351"/>
      <c r="J205" s="351">
        <f>F205*I205</f>
        <v>0</v>
      </c>
      <c r="K205" s="373"/>
      <c r="L205" s="373"/>
      <c r="M205" s="1220">
        <f t="shared" ref="M205:M209" si="56">L205+H205+J205</f>
        <v>0</v>
      </c>
    </row>
    <row r="206" spans="1:14" s="397" customFormat="1">
      <c r="A206" s="1251"/>
      <c r="B206" s="373"/>
      <c r="C206" s="390" t="s">
        <v>33</v>
      </c>
      <c r="D206" s="373" t="s">
        <v>0</v>
      </c>
      <c r="E206" s="482">
        <v>1.1299999999999999E-2</v>
      </c>
      <c r="F206" s="417">
        <f>F204*E206</f>
        <v>0.29380000000000001</v>
      </c>
      <c r="G206" s="374"/>
      <c r="H206" s="373"/>
      <c r="I206" s="373"/>
      <c r="J206" s="374"/>
      <c r="K206" s="374"/>
      <c r="L206" s="503">
        <f>F206*K206</f>
        <v>0</v>
      </c>
      <c r="M206" s="1220">
        <f t="shared" si="56"/>
        <v>0</v>
      </c>
    </row>
    <row r="207" spans="1:14" s="391" customFormat="1">
      <c r="A207" s="1246"/>
      <c r="B207" s="390"/>
      <c r="C207" s="388" t="s">
        <v>72</v>
      </c>
      <c r="D207" s="390" t="s">
        <v>34</v>
      </c>
      <c r="E207" s="418"/>
      <c r="F207" s="395">
        <f>F204</f>
        <v>26</v>
      </c>
      <c r="G207" s="354"/>
      <c r="H207" s="354">
        <f t="shared" ref="H207:H209" si="57">F207*G207</f>
        <v>0</v>
      </c>
      <c r="I207" s="390"/>
      <c r="J207" s="390"/>
      <c r="K207" s="355"/>
      <c r="L207" s="356"/>
      <c r="M207" s="1220">
        <f t="shared" si="56"/>
        <v>0</v>
      </c>
    </row>
    <row r="208" spans="1:14" s="391" customFormat="1">
      <c r="A208" s="1246"/>
      <c r="B208" s="390"/>
      <c r="C208" s="388" t="s">
        <v>542</v>
      </c>
      <c r="D208" s="390" t="s">
        <v>34</v>
      </c>
      <c r="E208" s="418"/>
      <c r="F208" s="395">
        <v>26</v>
      </c>
      <c r="G208" s="354"/>
      <c r="H208" s="354">
        <f t="shared" si="57"/>
        <v>0</v>
      </c>
      <c r="I208" s="390"/>
      <c r="J208" s="390"/>
      <c r="K208" s="355"/>
      <c r="L208" s="356"/>
      <c r="M208" s="1220">
        <f t="shared" si="56"/>
        <v>0</v>
      </c>
    </row>
    <row r="209" spans="1:13" s="391" customFormat="1">
      <c r="A209" s="1246"/>
      <c r="B209" s="390"/>
      <c r="C209" s="388" t="s">
        <v>543</v>
      </c>
      <c r="D209" s="390" t="s">
        <v>34</v>
      </c>
      <c r="E209" s="418"/>
      <c r="F209" s="395">
        <v>30</v>
      </c>
      <c r="G209" s="354"/>
      <c r="H209" s="354">
        <f t="shared" si="57"/>
        <v>0</v>
      </c>
      <c r="I209" s="390"/>
      <c r="J209" s="390"/>
      <c r="K209" s="355"/>
      <c r="L209" s="356"/>
      <c r="M209" s="1220">
        <f t="shared" si="56"/>
        <v>0</v>
      </c>
    </row>
    <row r="210" spans="1:13" s="382" customFormat="1" ht="31.5">
      <c r="A210" s="1249">
        <v>3</v>
      </c>
      <c r="B210" s="385" t="s">
        <v>557</v>
      </c>
      <c r="C210" s="385" t="s">
        <v>541</v>
      </c>
      <c r="D210" s="385" t="s">
        <v>34</v>
      </c>
      <c r="E210" s="386"/>
      <c r="F210" s="387">
        <v>47</v>
      </c>
      <c r="G210" s="389"/>
      <c r="H210" s="455"/>
      <c r="I210" s="388"/>
      <c r="J210" s="388"/>
      <c r="K210" s="429"/>
      <c r="L210" s="429"/>
      <c r="M210" s="1250"/>
    </row>
    <row r="211" spans="1:13" s="361" customFormat="1" ht="15.75">
      <c r="A211" s="1251"/>
      <c r="B211" s="373"/>
      <c r="C211" s="390" t="s">
        <v>31</v>
      </c>
      <c r="D211" s="373" t="s">
        <v>32</v>
      </c>
      <c r="E211" s="417">
        <v>2</v>
      </c>
      <c r="F211" s="417">
        <f>F210*E211</f>
        <v>94</v>
      </c>
      <c r="G211" s="373"/>
      <c r="H211" s="373"/>
      <c r="I211" s="351"/>
      <c r="J211" s="351">
        <f>F211*I211</f>
        <v>0</v>
      </c>
      <c r="K211" s="373"/>
      <c r="L211" s="373"/>
      <c r="M211" s="1220">
        <f t="shared" ref="M211:M213" si="58">L211+H211+J211</f>
        <v>0</v>
      </c>
    </row>
    <row r="212" spans="1:13" s="397" customFormat="1">
      <c r="A212" s="1251"/>
      <c r="B212" s="373"/>
      <c r="C212" s="390" t="s">
        <v>33</v>
      </c>
      <c r="D212" s="373" t="s">
        <v>0</v>
      </c>
      <c r="E212" s="482">
        <v>0.01</v>
      </c>
      <c r="F212" s="417">
        <f>F210*E212</f>
        <v>0.47000000000000003</v>
      </c>
      <c r="G212" s="374"/>
      <c r="H212" s="373"/>
      <c r="I212" s="373"/>
      <c r="J212" s="374"/>
      <c r="K212" s="374"/>
      <c r="L212" s="503">
        <f>F212*K212</f>
        <v>0</v>
      </c>
      <c r="M212" s="1220">
        <f t="shared" si="58"/>
        <v>0</v>
      </c>
    </row>
    <row r="213" spans="1:13" s="391" customFormat="1">
      <c r="A213" s="1246"/>
      <c r="B213" s="390"/>
      <c r="C213" s="388" t="s">
        <v>541</v>
      </c>
      <c r="D213" s="390" t="s">
        <v>34</v>
      </c>
      <c r="E213" s="418"/>
      <c r="F213" s="395">
        <f>F210</f>
        <v>47</v>
      </c>
      <c r="G213" s="354"/>
      <c r="H213" s="354">
        <f>F213*G213</f>
        <v>0</v>
      </c>
      <c r="I213" s="390"/>
      <c r="J213" s="390"/>
      <c r="K213" s="355"/>
      <c r="L213" s="356"/>
      <c r="M213" s="1220">
        <f t="shared" si="58"/>
        <v>0</v>
      </c>
    </row>
    <row r="214" spans="1:13" s="103" customFormat="1">
      <c r="A214" s="1253"/>
      <c r="B214" s="390"/>
      <c r="C214" s="385" t="s">
        <v>73</v>
      </c>
      <c r="D214" s="390"/>
      <c r="E214" s="418"/>
      <c r="F214" s="395"/>
      <c r="G214" s="354"/>
      <c r="H214" s="419"/>
      <c r="I214" s="390"/>
      <c r="J214" s="390"/>
      <c r="K214" s="355"/>
      <c r="L214" s="356"/>
      <c r="M214" s="1254"/>
    </row>
    <row r="215" spans="1:13" s="398" customFormat="1" ht="31.5">
      <c r="A215" s="1255">
        <v>1</v>
      </c>
      <c r="B215" s="401" t="s">
        <v>558</v>
      </c>
      <c r="C215" s="401" t="s">
        <v>630</v>
      </c>
      <c r="D215" s="401" t="s">
        <v>36</v>
      </c>
      <c r="E215" s="402"/>
      <c r="F215" s="403">
        <v>500</v>
      </c>
      <c r="G215" s="404"/>
      <c r="H215" s="405"/>
      <c r="I215" s="376"/>
      <c r="J215" s="378"/>
      <c r="K215" s="406"/>
      <c r="L215" s="380"/>
      <c r="M215" s="1256"/>
    </row>
    <row r="216" spans="1:13" s="399" customFormat="1">
      <c r="A216" s="1257"/>
      <c r="B216" s="407"/>
      <c r="C216" s="413" t="s">
        <v>31</v>
      </c>
      <c r="D216" s="407" t="s">
        <v>32</v>
      </c>
      <c r="E216" s="408">
        <v>0.15</v>
      </c>
      <c r="F216" s="409">
        <f>F215*E216</f>
        <v>75</v>
      </c>
      <c r="G216" s="407"/>
      <c r="H216" s="407"/>
      <c r="I216" s="410"/>
      <c r="J216" s="351">
        <f>F216*I216</f>
        <v>0</v>
      </c>
      <c r="K216" s="407"/>
      <c r="L216" s="408"/>
      <c r="M216" s="1220">
        <f t="shared" ref="M216:M218" si="59">L216+H216+J216</f>
        <v>0</v>
      </c>
    </row>
    <row r="217" spans="1:13" s="399" customFormat="1">
      <c r="A217" s="1257"/>
      <c r="B217" s="407"/>
      <c r="C217" s="413" t="s">
        <v>33</v>
      </c>
      <c r="D217" s="407" t="s">
        <v>0</v>
      </c>
      <c r="E217" s="411">
        <f>0.17/100</f>
        <v>1.7000000000000001E-3</v>
      </c>
      <c r="F217" s="408">
        <f>F215*E217</f>
        <v>0.85000000000000009</v>
      </c>
      <c r="G217" s="408"/>
      <c r="H217" s="407"/>
      <c r="I217" s="407"/>
      <c r="J217" s="408"/>
      <c r="K217" s="408"/>
      <c r="L217" s="503">
        <f>F217*K217</f>
        <v>0</v>
      </c>
      <c r="M217" s="1220">
        <f t="shared" si="59"/>
        <v>0</v>
      </c>
    </row>
    <row r="218" spans="1:13" s="400" customFormat="1" ht="15.75">
      <c r="A218" s="1258"/>
      <c r="B218" s="376"/>
      <c r="C218" s="376" t="s">
        <v>163</v>
      </c>
      <c r="D218" s="376" t="s">
        <v>36</v>
      </c>
      <c r="E218" s="412"/>
      <c r="F218" s="381">
        <f>F215</f>
        <v>500</v>
      </c>
      <c r="G218" s="414"/>
      <c r="H218" s="354">
        <f>F218*G218</f>
        <v>0</v>
      </c>
      <c r="I218" s="413"/>
      <c r="J218" s="414"/>
      <c r="K218" s="407"/>
      <c r="L218" s="415"/>
      <c r="M218" s="1220">
        <f t="shared" si="59"/>
        <v>0</v>
      </c>
    </row>
    <row r="219" spans="1:13" s="400" customFormat="1">
      <c r="A219" s="1255">
        <v>1.1000000000000001</v>
      </c>
      <c r="B219" s="401" t="s">
        <v>74</v>
      </c>
      <c r="C219" s="401" t="s">
        <v>631</v>
      </c>
      <c r="D219" s="401" t="s">
        <v>36</v>
      </c>
      <c r="E219" s="402"/>
      <c r="F219" s="403">
        <v>500</v>
      </c>
      <c r="G219" s="404"/>
      <c r="H219" s="405"/>
      <c r="I219" s="376"/>
      <c r="J219" s="378"/>
      <c r="K219" s="406"/>
      <c r="L219" s="380"/>
      <c r="M219" s="1256"/>
    </row>
    <row r="220" spans="1:13" s="400" customFormat="1" ht="15.75">
      <c r="A220" s="1257"/>
      <c r="B220" s="407"/>
      <c r="C220" s="413" t="s">
        <v>31</v>
      </c>
      <c r="D220" s="407" t="s">
        <v>32</v>
      </c>
      <c r="E220" s="408">
        <v>0.15</v>
      </c>
      <c r="F220" s="409">
        <f>F219*E220</f>
        <v>75</v>
      </c>
      <c r="G220" s="407"/>
      <c r="H220" s="407"/>
      <c r="I220" s="410"/>
      <c r="J220" s="351">
        <f>F220*I220</f>
        <v>0</v>
      </c>
      <c r="K220" s="407"/>
      <c r="L220" s="408"/>
      <c r="M220" s="1220">
        <f t="shared" ref="M220:M222" si="60">L220+H220+J220</f>
        <v>0</v>
      </c>
    </row>
    <row r="221" spans="1:13" s="400" customFormat="1" ht="15.75">
      <c r="A221" s="1257"/>
      <c r="B221" s="407"/>
      <c r="C221" s="413" t="s">
        <v>33</v>
      </c>
      <c r="D221" s="407" t="s">
        <v>0</v>
      </c>
      <c r="E221" s="411">
        <f>0.17/100</f>
        <v>1.7000000000000001E-3</v>
      </c>
      <c r="F221" s="408">
        <f>F219*E221</f>
        <v>0.85000000000000009</v>
      </c>
      <c r="G221" s="408"/>
      <c r="H221" s="407"/>
      <c r="I221" s="407"/>
      <c r="J221" s="408"/>
      <c r="K221" s="408"/>
      <c r="L221" s="503">
        <f>F221*K221</f>
        <v>0</v>
      </c>
      <c r="M221" s="1220">
        <f t="shared" si="60"/>
        <v>0</v>
      </c>
    </row>
    <row r="222" spans="1:13" s="400" customFormat="1" ht="15.75">
      <c r="A222" s="1258"/>
      <c r="B222" s="376"/>
      <c r="C222" s="376" t="str">
        <f>C219</f>
        <v>sainstalacio myari mili ØØ16mm</v>
      </c>
      <c r="D222" s="376" t="s">
        <v>36</v>
      </c>
      <c r="E222" s="412"/>
      <c r="F222" s="381">
        <f>F219</f>
        <v>500</v>
      </c>
      <c r="G222" s="414"/>
      <c r="H222" s="354">
        <f>F222*G222</f>
        <v>0</v>
      </c>
      <c r="I222" s="413"/>
      <c r="J222" s="414"/>
      <c r="K222" s="407"/>
      <c r="L222" s="415"/>
      <c r="M222" s="1220">
        <f t="shared" si="60"/>
        <v>0</v>
      </c>
    </row>
    <row r="223" spans="1:13" s="400" customFormat="1" ht="31.5">
      <c r="A223" s="1255">
        <v>1.1000000000000001</v>
      </c>
      <c r="B223" s="401" t="s">
        <v>559</v>
      </c>
      <c r="C223" s="401" t="s">
        <v>632</v>
      </c>
      <c r="D223" s="401" t="s">
        <v>36</v>
      </c>
      <c r="E223" s="402"/>
      <c r="F223" s="403">
        <v>100</v>
      </c>
      <c r="G223" s="404"/>
      <c r="H223" s="405"/>
      <c r="I223" s="376"/>
      <c r="J223" s="378"/>
      <c r="K223" s="406"/>
      <c r="L223" s="380"/>
      <c r="M223" s="1256"/>
    </row>
    <row r="224" spans="1:13" s="400" customFormat="1" ht="15.75">
      <c r="A224" s="1257"/>
      <c r="B224" s="407"/>
      <c r="C224" s="413" t="s">
        <v>31</v>
      </c>
      <c r="D224" s="407" t="s">
        <v>32</v>
      </c>
      <c r="E224" s="408">
        <v>0.45</v>
      </c>
      <c r="F224" s="409">
        <f>F223*E224</f>
        <v>45</v>
      </c>
      <c r="G224" s="407"/>
      <c r="H224" s="407"/>
      <c r="I224" s="410"/>
      <c r="J224" s="351">
        <f>F224*I224</f>
        <v>0</v>
      </c>
      <c r="K224" s="407"/>
      <c r="L224" s="408"/>
      <c r="M224" s="1220">
        <f t="shared" ref="M224:M226" si="61">L224+H224+J224</f>
        <v>0</v>
      </c>
    </row>
    <row r="225" spans="1:13" s="400" customFormat="1" ht="15.75">
      <c r="A225" s="1257"/>
      <c r="B225" s="407"/>
      <c r="C225" s="413" t="s">
        <v>33</v>
      </c>
      <c r="D225" s="407" t="s">
        <v>0</v>
      </c>
      <c r="E225" s="411">
        <f>26.6/100</f>
        <v>0.26600000000000001</v>
      </c>
      <c r="F225" s="408">
        <f>F223*E225</f>
        <v>26.6</v>
      </c>
      <c r="G225" s="408"/>
      <c r="H225" s="407"/>
      <c r="I225" s="407"/>
      <c r="J225" s="408"/>
      <c r="K225" s="408"/>
      <c r="L225" s="503">
        <f>F225*K225</f>
        <v>0</v>
      </c>
      <c r="M225" s="1220">
        <f t="shared" si="61"/>
        <v>0</v>
      </c>
    </row>
    <row r="226" spans="1:13" s="400" customFormat="1" ht="31.5" customHeight="1">
      <c r="A226" s="1258"/>
      <c r="B226" s="376"/>
      <c r="C226" s="376" t="str">
        <f>C223</f>
        <v>sainstalacio myari mili ØØ100mmwiTeli</v>
      </c>
      <c r="D226" s="376" t="s">
        <v>36</v>
      </c>
      <c r="E226" s="412"/>
      <c r="F226" s="381">
        <f>F223</f>
        <v>100</v>
      </c>
      <c r="G226" s="414"/>
      <c r="H226" s="354">
        <f>F226*G226</f>
        <v>0</v>
      </c>
      <c r="I226" s="413"/>
      <c r="J226" s="414"/>
      <c r="K226" s="407"/>
      <c r="L226" s="415"/>
      <c r="M226" s="1220">
        <f t="shared" si="61"/>
        <v>0</v>
      </c>
    </row>
    <row r="227" spans="1:13" s="382" customFormat="1" ht="31.5">
      <c r="A227" s="1249">
        <v>2</v>
      </c>
      <c r="B227" s="385" t="s">
        <v>75</v>
      </c>
      <c r="C227" s="385" t="s">
        <v>732</v>
      </c>
      <c r="D227" s="385" t="s">
        <v>35</v>
      </c>
      <c r="E227" s="386"/>
      <c r="F227" s="387">
        <v>100</v>
      </c>
      <c r="G227" s="389"/>
      <c r="H227" s="388"/>
      <c r="I227" s="388"/>
      <c r="J227" s="389"/>
      <c r="K227" s="389"/>
      <c r="L227" s="416"/>
      <c r="M227" s="1223"/>
    </row>
    <row r="228" spans="1:13" s="383" customFormat="1">
      <c r="A228" s="1259"/>
      <c r="B228" s="373"/>
      <c r="C228" s="390" t="s">
        <v>31</v>
      </c>
      <c r="D228" s="373" t="s">
        <v>32</v>
      </c>
      <c r="E228" s="374">
        <v>0.19</v>
      </c>
      <c r="F228" s="374">
        <f>F227*E228</f>
        <v>19</v>
      </c>
      <c r="G228" s="373"/>
      <c r="H228" s="373"/>
      <c r="I228" s="374"/>
      <c r="J228" s="351">
        <f>F228*I228</f>
        <v>0</v>
      </c>
      <c r="K228" s="373"/>
      <c r="L228" s="373"/>
      <c r="M228" s="1220">
        <f t="shared" ref="M228:M231" si="62">L228+H228+J228</f>
        <v>0</v>
      </c>
    </row>
    <row r="229" spans="1:13" s="383" customFormat="1">
      <c r="A229" s="1259"/>
      <c r="B229" s="373"/>
      <c r="C229" s="390" t="s">
        <v>33</v>
      </c>
      <c r="D229" s="373" t="s">
        <v>0</v>
      </c>
      <c r="E229" s="417">
        <v>0.70599999999999996</v>
      </c>
      <c r="F229" s="374">
        <f>F227*E229</f>
        <v>70.599999999999994</v>
      </c>
      <c r="G229" s="374"/>
      <c r="H229" s="373"/>
      <c r="I229" s="373"/>
      <c r="J229" s="374"/>
      <c r="K229" s="374"/>
      <c r="L229" s="503">
        <f>F229*K229</f>
        <v>0</v>
      </c>
      <c r="M229" s="1220">
        <f t="shared" si="62"/>
        <v>0</v>
      </c>
    </row>
    <row r="230" spans="1:13" s="391" customFormat="1" ht="24" customHeight="1">
      <c r="A230" s="1253"/>
      <c r="B230" s="390"/>
      <c r="C230" s="388" t="str">
        <f>C227</f>
        <v>kibisebri rkinis sak. arxi 300X60X2.0mm  (aqsesuarebiT kompleqtSi)</v>
      </c>
      <c r="D230" s="390" t="s">
        <v>35</v>
      </c>
      <c r="E230" s="418"/>
      <c r="F230" s="395">
        <f>F227</f>
        <v>100</v>
      </c>
      <c r="G230" s="354"/>
      <c r="H230" s="354">
        <f t="shared" ref="H230:H231" si="63">F230*G230</f>
        <v>0</v>
      </c>
      <c r="I230" s="390"/>
      <c r="J230" s="390"/>
      <c r="K230" s="355"/>
      <c r="L230" s="356"/>
      <c r="M230" s="1220">
        <f t="shared" si="62"/>
        <v>0</v>
      </c>
    </row>
    <row r="231" spans="1:13" s="391" customFormat="1" ht="31.5">
      <c r="A231" s="1260" t="s">
        <v>164</v>
      </c>
      <c r="B231" s="390"/>
      <c r="C231" s="388" t="s">
        <v>733</v>
      </c>
      <c r="D231" s="390" t="s">
        <v>30</v>
      </c>
      <c r="E231" s="418">
        <v>0.3</v>
      </c>
      <c r="F231" s="395">
        <v>100</v>
      </c>
      <c r="G231" s="354"/>
      <c r="H231" s="354">
        <f t="shared" si="63"/>
        <v>0</v>
      </c>
      <c r="I231" s="390"/>
      <c r="J231" s="390"/>
      <c r="K231" s="355"/>
      <c r="L231" s="356"/>
      <c r="M231" s="1220">
        <f t="shared" si="62"/>
        <v>0</v>
      </c>
    </row>
    <row r="232" spans="1:13" s="382" customFormat="1" ht="31.5">
      <c r="A232" s="1249">
        <v>3</v>
      </c>
      <c r="B232" s="385" t="s">
        <v>75</v>
      </c>
      <c r="C232" s="385" t="s">
        <v>734</v>
      </c>
      <c r="D232" s="385" t="s">
        <v>35</v>
      </c>
      <c r="E232" s="386"/>
      <c r="F232" s="387">
        <v>100</v>
      </c>
      <c r="G232" s="389"/>
      <c r="H232" s="388"/>
      <c r="I232" s="388"/>
      <c r="J232" s="389"/>
      <c r="K232" s="389"/>
      <c r="L232" s="416"/>
      <c r="M232" s="1223"/>
    </row>
    <row r="233" spans="1:13" s="383" customFormat="1">
      <c r="A233" s="1259"/>
      <c r="B233" s="373"/>
      <c r="C233" s="390" t="s">
        <v>31</v>
      </c>
      <c r="D233" s="373" t="s">
        <v>32</v>
      </c>
      <c r="E233" s="374">
        <v>0.19</v>
      </c>
      <c r="F233" s="374">
        <f>F232*E233</f>
        <v>19</v>
      </c>
      <c r="G233" s="373"/>
      <c r="H233" s="373"/>
      <c r="I233" s="374"/>
      <c r="J233" s="351">
        <f>F233*I233</f>
        <v>0</v>
      </c>
      <c r="K233" s="373"/>
      <c r="L233" s="373"/>
      <c r="M233" s="1220">
        <f t="shared" ref="M233:M237" si="64">L233+H233+J233</f>
        <v>0</v>
      </c>
    </row>
    <row r="234" spans="1:13" s="383" customFormat="1">
      <c r="A234" s="1259"/>
      <c r="B234" s="373"/>
      <c r="C234" s="390" t="s">
        <v>33</v>
      </c>
      <c r="D234" s="373" t="s">
        <v>0</v>
      </c>
      <c r="E234" s="417">
        <v>0.70599999999999996</v>
      </c>
      <c r="F234" s="374">
        <f>F232*E234</f>
        <v>70.599999999999994</v>
      </c>
      <c r="G234" s="374"/>
      <c r="H234" s="373"/>
      <c r="I234" s="373"/>
      <c r="J234" s="374"/>
      <c r="K234" s="374"/>
      <c r="L234" s="503">
        <f>F234*K234</f>
        <v>0</v>
      </c>
      <c r="M234" s="1220">
        <f t="shared" si="64"/>
        <v>0</v>
      </c>
    </row>
    <row r="235" spans="1:13" s="391" customFormat="1" ht="33.75" customHeight="1">
      <c r="A235" s="1253"/>
      <c r="B235" s="390"/>
      <c r="C235" s="388" t="str">
        <f>C232</f>
        <v>kibisebri rkinis sak. arxi 200X60X2.0mm  (aqsesuarebiT kompleqtSi)</v>
      </c>
      <c r="D235" s="390" t="s">
        <v>35</v>
      </c>
      <c r="E235" s="418"/>
      <c r="F235" s="395">
        <f>F232</f>
        <v>100</v>
      </c>
      <c r="G235" s="354"/>
      <c r="H235" s="354">
        <f t="shared" ref="H235:H237" si="65">F235*G235</f>
        <v>0</v>
      </c>
      <c r="I235" s="390"/>
      <c r="J235" s="390"/>
      <c r="K235" s="355"/>
      <c r="L235" s="356"/>
      <c r="M235" s="1220">
        <f t="shared" si="64"/>
        <v>0</v>
      </c>
    </row>
    <row r="236" spans="1:13" s="391" customFormat="1" ht="31.5">
      <c r="A236" s="1253" t="s">
        <v>165</v>
      </c>
      <c r="B236" s="390"/>
      <c r="C236" s="388" t="s">
        <v>735</v>
      </c>
      <c r="D236" s="390" t="s">
        <v>35</v>
      </c>
      <c r="E236" s="418"/>
      <c r="F236" s="395">
        <f>F235</f>
        <v>100</v>
      </c>
      <c r="G236" s="354"/>
      <c r="H236" s="354">
        <f t="shared" si="65"/>
        <v>0</v>
      </c>
      <c r="I236" s="390"/>
      <c r="J236" s="390"/>
      <c r="K236" s="355"/>
      <c r="L236" s="356"/>
      <c r="M236" s="1220">
        <f t="shared" si="64"/>
        <v>0</v>
      </c>
    </row>
    <row r="237" spans="1:13" s="391" customFormat="1" ht="31.5">
      <c r="A237" s="1253" t="s">
        <v>177</v>
      </c>
      <c r="B237" s="390"/>
      <c r="C237" s="388" t="s">
        <v>736</v>
      </c>
      <c r="D237" s="390" t="s">
        <v>34</v>
      </c>
      <c r="E237" s="418">
        <v>0.3</v>
      </c>
      <c r="F237" s="395">
        <f>F232*E237</f>
        <v>30</v>
      </c>
      <c r="G237" s="354"/>
      <c r="H237" s="354">
        <f t="shared" si="65"/>
        <v>0</v>
      </c>
      <c r="I237" s="390"/>
      <c r="J237" s="390"/>
      <c r="K237" s="355"/>
      <c r="L237" s="356"/>
      <c r="M237" s="1220">
        <f t="shared" si="64"/>
        <v>0</v>
      </c>
    </row>
    <row r="238" spans="1:13" s="382" customFormat="1" ht="31.5">
      <c r="A238" s="1249">
        <v>2</v>
      </c>
      <c r="B238" s="385" t="s">
        <v>75</v>
      </c>
      <c r="C238" s="385" t="s">
        <v>737</v>
      </c>
      <c r="D238" s="385" t="s">
        <v>35</v>
      </c>
      <c r="E238" s="386"/>
      <c r="F238" s="387">
        <v>100</v>
      </c>
      <c r="G238" s="389"/>
      <c r="H238" s="388"/>
      <c r="I238" s="388"/>
      <c r="J238" s="389"/>
      <c r="K238" s="389"/>
      <c r="L238" s="416"/>
      <c r="M238" s="1223"/>
    </row>
    <row r="239" spans="1:13" s="383" customFormat="1">
      <c r="A239" s="1259"/>
      <c r="B239" s="373"/>
      <c r="C239" s="390" t="s">
        <v>31</v>
      </c>
      <c r="D239" s="373" t="s">
        <v>32</v>
      </c>
      <c r="E239" s="374">
        <v>0.19</v>
      </c>
      <c r="F239" s="374">
        <f>F238*E239</f>
        <v>19</v>
      </c>
      <c r="G239" s="373"/>
      <c r="H239" s="373"/>
      <c r="I239" s="374"/>
      <c r="J239" s="351">
        <f>F239*I239</f>
        <v>0</v>
      </c>
      <c r="K239" s="373"/>
      <c r="L239" s="373"/>
      <c r="M239" s="1220">
        <f t="shared" ref="M239:M242" si="66">L239+H239+J239</f>
        <v>0</v>
      </c>
    </row>
    <row r="240" spans="1:13" s="383" customFormat="1">
      <c r="A240" s="1259"/>
      <c r="B240" s="373"/>
      <c r="C240" s="390" t="s">
        <v>33</v>
      </c>
      <c r="D240" s="373" t="s">
        <v>0</v>
      </c>
      <c r="E240" s="417">
        <v>0.70599999999999996</v>
      </c>
      <c r="F240" s="374">
        <f>F238*E240</f>
        <v>70.599999999999994</v>
      </c>
      <c r="G240" s="374"/>
      <c r="H240" s="373"/>
      <c r="I240" s="373"/>
      <c r="J240" s="374"/>
      <c r="K240" s="374"/>
      <c r="L240" s="503">
        <f>F240*K240</f>
        <v>0</v>
      </c>
      <c r="M240" s="1220">
        <f t="shared" si="66"/>
        <v>0</v>
      </c>
    </row>
    <row r="241" spans="1:13" s="391" customFormat="1" ht="30.75" customHeight="1">
      <c r="A241" s="1253"/>
      <c r="B241" s="390"/>
      <c r="C241" s="388" t="str">
        <f>C238</f>
        <v xml:space="preserve"> rkinis sakabelo arxi perforirebuli 300X60X2,0mm</v>
      </c>
      <c r="D241" s="390" t="s">
        <v>35</v>
      </c>
      <c r="E241" s="418"/>
      <c r="F241" s="395">
        <v>100</v>
      </c>
      <c r="G241" s="354"/>
      <c r="H241" s="354">
        <f t="shared" ref="H241:H242" si="67">F241*G241</f>
        <v>0</v>
      </c>
      <c r="I241" s="390"/>
      <c r="J241" s="390"/>
      <c r="K241" s="355"/>
      <c r="L241" s="356"/>
      <c r="M241" s="1220">
        <f t="shared" si="66"/>
        <v>0</v>
      </c>
    </row>
    <row r="242" spans="1:13" s="391" customFormat="1" ht="31.5">
      <c r="A242" s="1260" t="s">
        <v>164</v>
      </c>
      <c r="B242" s="390"/>
      <c r="C242" s="388" t="s">
        <v>738</v>
      </c>
      <c r="D242" s="390" t="s">
        <v>30</v>
      </c>
      <c r="E242" s="418">
        <v>0.3</v>
      </c>
      <c r="F242" s="395">
        <f>F238*E242</f>
        <v>30</v>
      </c>
      <c r="G242" s="354"/>
      <c r="H242" s="354">
        <f t="shared" si="67"/>
        <v>0</v>
      </c>
      <c r="I242" s="390"/>
      <c r="J242" s="390"/>
      <c r="K242" s="355"/>
      <c r="L242" s="356"/>
      <c r="M242" s="1220">
        <f t="shared" si="66"/>
        <v>0</v>
      </c>
    </row>
    <row r="243" spans="1:13" s="382" customFormat="1" ht="31.5">
      <c r="A243" s="1249">
        <v>3</v>
      </c>
      <c r="B243" s="385" t="s">
        <v>75</v>
      </c>
      <c r="C243" s="385" t="s">
        <v>545</v>
      </c>
      <c r="D243" s="385" t="s">
        <v>35</v>
      </c>
      <c r="E243" s="386"/>
      <c r="F243" s="387">
        <v>500</v>
      </c>
      <c r="G243" s="389"/>
      <c r="H243" s="388"/>
      <c r="I243" s="388"/>
      <c r="J243" s="389"/>
      <c r="K243" s="389"/>
      <c r="L243" s="416"/>
      <c r="M243" s="1223"/>
    </row>
    <row r="244" spans="1:13" s="383" customFormat="1">
      <c r="A244" s="1259"/>
      <c r="B244" s="373"/>
      <c r="C244" s="390" t="s">
        <v>31</v>
      </c>
      <c r="D244" s="373" t="s">
        <v>32</v>
      </c>
      <c r="E244" s="374">
        <v>0.19</v>
      </c>
      <c r="F244" s="374">
        <f>F243*E244</f>
        <v>95</v>
      </c>
      <c r="G244" s="373"/>
      <c r="H244" s="373"/>
      <c r="I244" s="374"/>
      <c r="J244" s="351">
        <f>F244*I244</f>
        <v>0</v>
      </c>
      <c r="K244" s="373"/>
      <c r="L244" s="373"/>
      <c r="M244" s="1220">
        <f t="shared" ref="M244:M248" si="68">L244+H244+J244</f>
        <v>0</v>
      </c>
    </row>
    <row r="245" spans="1:13" s="383" customFormat="1">
      <c r="A245" s="1259"/>
      <c r="B245" s="373"/>
      <c r="C245" s="390" t="s">
        <v>33</v>
      </c>
      <c r="D245" s="373" t="s">
        <v>0</v>
      </c>
      <c r="E245" s="417">
        <v>0.70599999999999996</v>
      </c>
      <c r="F245" s="374">
        <f>F243*E245</f>
        <v>353</v>
      </c>
      <c r="G245" s="374"/>
      <c r="H245" s="373"/>
      <c r="I245" s="373"/>
      <c r="J245" s="374"/>
      <c r="K245" s="374"/>
      <c r="L245" s="503">
        <f>F245*K245</f>
        <v>0</v>
      </c>
      <c r="M245" s="1220">
        <f t="shared" si="68"/>
        <v>0</v>
      </c>
    </row>
    <row r="246" spans="1:13" s="391" customFormat="1" ht="33.75" customHeight="1">
      <c r="A246" s="1253"/>
      <c r="B246" s="390"/>
      <c r="C246" s="388" t="str">
        <f>C243</f>
        <v xml:space="preserve"> rkinis sakabelo arxi perforirebuli 200X60X1,0mm</v>
      </c>
      <c r="D246" s="390" t="s">
        <v>35</v>
      </c>
      <c r="E246" s="418"/>
      <c r="F246" s="395">
        <f>F243</f>
        <v>500</v>
      </c>
      <c r="G246" s="354"/>
      <c r="H246" s="354">
        <f t="shared" ref="H246:H248" si="69">F246*G246</f>
        <v>0</v>
      </c>
      <c r="I246" s="390"/>
      <c r="J246" s="390"/>
      <c r="K246" s="355"/>
      <c r="L246" s="356"/>
      <c r="M246" s="1220">
        <f t="shared" si="68"/>
        <v>0</v>
      </c>
    </row>
    <row r="247" spans="1:13" s="391" customFormat="1" ht="31.5">
      <c r="A247" s="1253" t="s">
        <v>165</v>
      </c>
      <c r="B247" s="390"/>
      <c r="C247" s="388" t="s">
        <v>76</v>
      </c>
      <c r="D247" s="390" t="s">
        <v>35</v>
      </c>
      <c r="E247" s="418"/>
      <c r="F247" s="395">
        <f>F243</f>
        <v>500</v>
      </c>
      <c r="G247" s="354"/>
      <c r="H247" s="354">
        <f t="shared" si="69"/>
        <v>0</v>
      </c>
      <c r="I247" s="390"/>
      <c r="J247" s="390"/>
      <c r="K247" s="355"/>
      <c r="L247" s="356"/>
      <c r="M247" s="1220">
        <f t="shared" si="68"/>
        <v>0</v>
      </c>
    </row>
    <row r="248" spans="1:13" s="391" customFormat="1" ht="31.5">
      <c r="A248" s="1253" t="s">
        <v>177</v>
      </c>
      <c r="B248" s="390"/>
      <c r="C248" s="388" t="s">
        <v>94</v>
      </c>
      <c r="D248" s="390" t="s">
        <v>34</v>
      </c>
      <c r="E248" s="418">
        <v>0.3</v>
      </c>
      <c r="F248" s="395">
        <f>F243*E248</f>
        <v>150</v>
      </c>
      <c r="G248" s="354"/>
      <c r="H248" s="354">
        <f t="shared" si="69"/>
        <v>0</v>
      </c>
      <c r="I248" s="390"/>
      <c r="J248" s="390"/>
      <c r="K248" s="355"/>
      <c r="L248" s="356"/>
      <c r="M248" s="1220">
        <f t="shared" si="68"/>
        <v>0</v>
      </c>
    </row>
    <row r="249" spans="1:13" s="382" customFormat="1" ht="31.5">
      <c r="A249" s="1249">
        <v>3</v>
      </c>
      <c r="B249" s="385" t="s">
        <v>75</v>
      </c>
      <c r="C249" s="385" t="s">
        <v>544</v>
      </c>
      <c r="D249" s="385" t="s">
        <v>35</v>
      </c>
      <c r="E249" s="386"/>
      <c r="F249" s="387">
        <v>1300</v>
      </c>
      <c r="G249" s="389"/>
      <c r="H249" s="388"/>
      <c r="I249" s="388"/>
      <c r="J249" s="389"/>
      <c r="K249" s="389"/>
      <c r="L249" s="416"/>
      <c r="M249" s="1223"/>
    </row>
    <row r="250" spans="1:13" s="383" customFormat="1">
      <c r="A250" s="1259"/>
      <c r="B250" s="373"/>
      <c r="C250" s="390" t="s">
        <v>31</v>
      </c>
      <c r="D250" s="373" t="s">
        <v>32</v>
      </c>
      <c r="E250" s="374">
        <v>0.19</v>
      </c>
      <c r="F250" s="374">
        <f>F249*E250</f>
        <v>247</v>
      </c>
      <c r="G250" s="373"/>
      <c r="H250" s="373"/>
      <c r="I250" s="374"/>
      <c r="J250" s="351">
        <f>F250*I250</f>
        <v>0</v>
      </c>
      <c r="K250" s="373"/>
      <c r="L250" s="373"/>
      <c r="M250" s="1220">
        <f t="shared" ref="M250:M254" si="70">L250+H250+J250</f>
        <v>0</v>
      </c>
    </row>
    <row r="251" spans="1:13" s="383" customFormat="1">
      <c r="A251" s="1259"/>
      <c r="B251" s="373"/>
      <c r="C251" s="390" t="s">
        <v>33</v>
      </c>
      <c r="D251" s="373" t="s">
        <v>0</v>
      </c>
      <c r="E251" s="417">
        <v>0.70599999999999996</v>
      </c>
      <c r="F251" s="374">
        <f>F249*E251</f>
        <v>917.8</v>
      </c>
      <c r="G251" s="374"/>
      <c r="H251" s="373"/>
      <c r="I251" s="373"/>
      <c r="J251" s="374"/>
      <c r="K251" s="374"/>
      <c r="L251" s="503">
        <f>F251*K251</f>
        <v>0</v>
      </c>
      <c r="M251" s="1220">
        <f t="shared" si="70"/>
        <v>0</v>
      </c>
    </row>
    <row r="252" spans="1:13" s="391" customFormat="1" ht="33.75" customHeight="1">
      <c r="A252" s="1253"/>
      <c r="B252" s="390"/>
      <c r="C252" s="388" t="str">
        <f>C249</f>
        <v xml:space="preserve"> rkinis sakabelo arxi perforirebuli 100X60X1,0mm</v>
      </c>
      <c r="D252" s="390" t="s">
        <v>35</v>
      </c>
      <c r="E252" s="418"/>
      <c r="F252" s="395">
        <f>F249</f>
        <v>1300</v>
      </c>
      <c r="G252" s="354"/>
      <c r="H252" s="354">
        <f t="shared" ref="H252:H254" si="71">F252*G252</f>
        <v>0</v>
      </c>
      <c r="I252" s="390"/>
      <c r="J252" s="390"/>
      <c r="K252" s="355"/>
      <c r="L252" s="356"/>
      <c r="M252" s="1220">
        <f t="shared" si="70"/>
        <v>0</v>
      </c>
    </row>
    <row r="253" spans="1:13" s="391" customFormat="1" ht="31.5">
      <c r="A253" s="1253" t="s">
        <v>165</v>
      </c>
      <c r="B253" s="390"/>
      <c r="C253" s="388" t="s">
        <v>739</v>
      </c>
      <c r="D253" s="390" t="s">
        <v>35</v>
      </c>
      <c r="E253" s="418"/>
      <c r="F253" s="395">
        <f>F249</f>
        <v>1300</v>
      </c>
      <c r="G253" s="354"/>
      <c r="H253" s="354">
        <f t="shared" si="71"/>
        <v>0</v>
      </c>
      <c r="I253" s="390"/>
      <c r="J253" s="390"/>
      <c r="K253" s="355"/>
      <c r="L253" s="356"/>
      <c r="M253" s="1220">
        <f t="shared" si="70"/>
        <v>0</v>
      </c>
    </row>
    <row r="254" spans="1:13" s="391" customFormat="1" ht="31.5">
      <c r="A254" s="1253" t="s">
        <v>177</v>
      </c>
      <c r="B254" s="390"/>
      <c r="C254" s="388" t="s">
        <v>740</v>
      </c>
      <c r="D254" s="390" t="s">
        <v>34</v>
      </c>
      <c r="E254" s="418">
        <v>0.3</v>
      </c>
      <c r="F254" s="395">
        <f>F249*E254</f>
        <v>390</v>
      </c>
      <c r="G254" s="354"/>
      <c r="H254" s="354">
        <f t="shared" si="71"/>
        <v>0</v>
      </c>
      <c r="I254" s="390"/>
      <c r="J254" s="390"/>
      <c r="K254" s="355"/>
      <c r="L254" s="356"/>
      <c r="M254" s="1220">
        <f t="shared" si="70"/>
        <v>0</v>
      </c>
    </row>
    <row r="255" spans="1:13" s="420" customFormat="1" ht="31.5" customHeight="1">
      <c r="A255" s="1261">
        <v>5</v>
      </c>
      <c r="B255" s="423" t="s">
        <v>77</v>
      </c>
      <c r="C255" s="422" t="s">
        <v>551</v>
      </c>
      <c r="D255" s="422" t="s">
        <v>36</v>
      </c>
      <c r="E255" s="424"/>
      <c r="F255" s="425">
        <f>F215+F219+F223</f>
        <v>1100</v>
      </c>
      <c r="G255" s="427"/>
      <c r="H255" s="428"/>
      <c r="I255" s="426"/>
      <c r="J255" s="426"/>
      <c r="K255" s="429"/>
      <c r="L255" s="429"/>
      <c r="M255" s="1262"/>
    </row>
    <row r="256" spans="1:13" s="421" customFormat="1">
      <c r="A256" s="1263"/>
      <c r="B256" s="430"/>
      <c r="C256" s="1354" t="s">
        <v>31</v>
      </c>
      <c r="D256" s="430" t="s">
        <v>32</v>
      </c>
      <c r="E256" s="431">
        <v>0.16</v>
      </c>
      <c r="F256" s="432">
        <f>F255*E256</f>
        <v>176</v>
      </c>
      <c r="G256" s="430"/>
      <c r="H256" s="430"/>
      <c r="I256" s="432"/>
      <c r="J256" s="351">
        <f>F256*I256</f>
        <v>0</v>
      </c>
      <c r="K256" s="430"/>
      <c r="L256" s="430"/>
      <c r="M256" s="1220">
        <f t="shared" ref="M256:M257" si="72">L256+H256+J256</f>
        <v>0</v>
      </c>
    </row>
    <row r="257" spans="1:13" s="421" customFormat="1">
      <c r="A257" s="1263"/>
      <c r="B257" s="430"/>
      <c r="C257" s="1354" t="s">
        <v>33</v>
      </c>
      <c r="D257" s="430" t="s">
        <v>0</v>
      </c>
      <c r="E257" s="433">
        <f>0.65/100</f>
        <v>6.5000000000000006E-3</v>
      </c>
      <c r="F257" s="432">
        <f>F255*E257</f>
        <v>7.15</v>
      </c>
      <c r="G257" s="432"/>
      <c r="H257" s="430"/>
      <c r="I257" s="430"/>
      <c r="J257" s="432"/>
      <c r="K257" s="432"/>
      <c r="L257" s="503">
        <f>F257*K257</f>
        <v>0</v>
      </c>
      <c r="M257" s="1220">
        <f t="shared" si="72"/>
        <v>0</v>
      </c>
    </row>
    <row r="258" spans="1:13" s="420" customFormat="1" ht="33" customHeight="1">
      <c r="A258" s="1261">
        <v>6</v>
      </c>
      <c r="B258" s="434" t="s">
        <v>78</v>
      </c>
      <c r="C258" s="422" t="s">
        <v>79</v>
      </c>
      <c r="D258" s="422" t="s">
        <v>36</v>
      </c>
      <c r="E258" s="424"/>
      <c r="F258" s="425">
        <f>F227+F232+F238+F249</f>
        <v>1600</v>
      </c>
      <c r="G258" s="427"/>
      <c r="H258" s="428"/>
      <c r="I258" s="426"/>
      <c r="J258" s="426"/>
      <c r="K258" s="429"/>
      <c r="L258" s="429"/>
      <c r="M258" s="1262"/>
    </row>
    <row r="259" spans="1:13" s="421" customFormat="1">
      <c r="A259" s="1263"/>
      <c r="B259" s="430"/>
      <c r="C259" s="1354" t="s">
        <v>31</v>
      </c>
      <c r="D259" s="430" t="s">
        <v>32</v>
      </c>
      <c r="E259" s="431">
        <v>0.2</v>
      </c>
      <c r="F259" s="432">
        <f>F258*E259</f>
        <v>320</v>
      </c>
      <c r="G259" s="430"/>
      <c r="H259" s="430"/>
      <c r="I259" s="432"/>
      <c r="J259" s="351">
        <f>F259*I259</f>
        <v>0</v>
      </c>
      <c r="K259" s="430"/>
      <c r="L259" s="430"/>
      <c r="M259" s="1220">
        <f t="shared" ref="M259:M260" si="73">L259+H259+J259</f>
        <v>0</v>
      </c>
    </row>
    <row r="260" spans="1:13" s="421" customFormat="1">
      <c r="A260" s="1263"/>
      <c r="B260" s="430"/>
      <c r="C260" s="1354" t="s">
        <v>33</v>
      </c>
      <c r="D260" s="430" t="s">
        <v>0</v>
      </c>
      <c r="E260" s="433">
        <v>0.23</v>
      </c>
      <c r="F260" s="432">
        <f>F258*E260</f>
        <v>368</v>
      </c>
      <c r="G260" s="432"/>
      <c r="H260" s="430"/>
      <c r="I260" s="430"/>
      <c r="J260" s="432"/>
      <c r="K260" s="432"/>
      <c r="L260" s="503">
        <f>F260*K260</f>
        <v>0</v>
      </c>
      <c r="M260" s="1220">
        <f t="shared" si="73"/>
        <v>0</v>
      </c>
    </row>
    <row r="261" spans="1:13" s="435" customFormat="1">
      <c r="A261" s="1252">
        <v>7</v>
      </c>
      <c r="B261" s="437" t="s">
        <v>80</v>
      </c>
      <c r="C261" s="437" t="s">
        <v>81</v>
      </c>
      <c r="D261" s="437" t="s">
        <v>36</v>
      </c>
      <c r="E261" s="438"/>
      <c r="F261" s="439">
        <f>F266+F268+F269+F270+F271+F272+F273+F275+F276+F278+F264+F265+F267+F274+F277</f>
        <v>11510</v>
      </c>
      <c r="G261" s="442"/>
      <c r="H261" s="443"/>
      <c r="I261" s="440"/>
      <c r="J261" s="441"/>
      <c r="K261" s="406"/>
      <c r="L261" s="380"/>
      <c r="M261" s="1264"/>
    </row>
    <row r="262" spans="1:13" s="436" customFormat="1">
      <c r="A262" s="1265"/>
      <c r="B262" s="444" t="s">
        <v>39</v>
      </c>
      <c r="C262" s="352" t="s">
        <v>31</v>
      </c>
      <c r="D262" s="440" t="s">
        <v>36</v>
      </c>
      <c r="E262" s="410">
        <v>1</v>
      </c>
      <c r="F262" s="410">
        <f>F261*E262</f>
        <v>11510</v>
      </c>
      <c r="G262" s="444"/>
      <c r="H262" s="444"/>
      <c r="I262" s="410"/>
      <c r="J262" s="351">
        <f>F262*I262</f>
        <v>0</v>
      </c>
      <c r="K262" s="444"/>
      <c r="L262" s="410"/>
      <c r="M262" s="1220">
        <f>L262+H262+J262</f>
        <v>0</v>
      </c>
    </row>
    <row r="263" spans="1:13" s="436" customFormat="1">
      <c r="A263" s="1265"/>
      <c r="B263" s="444"/>
      <c r="C263" s="1355" t="s">
        <v>82</v>
      </c>
      <c r="D263" s="444"/>
      <c r="E263" s="445"/>
      <c r="F263" s="410"/>
      <c r="G263" s="410"/>
      <c r="H263" s="444"/>
      <c r="I263" s="444"/>
      <c r="J263" s="410"/>
      <c r="K263" s="410"/>
      <c r="L263" s="446"/>
      <c r="M263" s="1266"/>
    </row>
    <row r="264" spans="1:13" s="360" customFormat="1" ht="47.25">
      <c r="A264" s="1267"/>
      <c r="B264" s="353"/>
      <c r="C264" s="1363" t="s">
        <v>741</v>
      </c>
      <c r="D264" s="352" t="s">
        <v>35</v>
      </c>
      <c r="E264" s="447" t="s">
        <v>83</v>
      </c>
      <c r="F264" s="1349">
        <v>20</v>
      </c>
      <c r="G264" s="354"/>
      <c r="H264" s="354">
        <f t="shared" ref="H264:H278" si="74">F264*G264</f>
        <v>0</v>
      </c>
      <c r="I264" s="354"/>
      <c r="J264" s="354"/>
      <c r="K264" s="355"/>
      <c r="L264" s="356"/>
      <c r="M264" s="1220">
        <f t="shared" ref="M264:M278" si="75">L264+H264+J264</f>
        <v>0</v>
      </c>
    </row>
    <row r="265" spans="1:13" s="360" customFormat="1" ht="51.75" customHeight="1">
      <c r="A265" s="1267"/>
      <c r="B265" s="353"/>
      <c r="C265" s="1363" t="s">
        <v>742</v>
      </c>
      <c r="D265" s="352" t="s">
        <v>35</v>
      </c>
      <c r="E265" s="447" t="s">
        <v>83</v>
      </c>
      <c r="F265" s="1349">
        <v>20</v>
      </c>
      <c r="G265" s="354"/>
      <c r="H265" s="354">
        <f t="shared" si="74"/>
        <v>0</v>
      </c>
      <c r="I265" s="354"/>
      <c r="J265" s="354"/>
      <c r="K265" s="355"/>
      <c r="L265" s="356"/>
      <c r="M265" s="1220">
        <f t="shared" si="75"/>
        <v>0</v>
      </c>
    </row>
    <row r="266" spans="1:13" s="360" customFormat="1" ht="33.75">
      <c r="A266" s="1267"/>
      <c r="B266" s="353"/>
      <c r="C266" s="1363" t="s">
        <v>743</v>
      </c>
      <c r="D266" s="352" t="s">
        <v>35</v>
      </c>
      <c r="E266" s="447" t="s">
        <v>83</v>
      </c>
      <c r="F266" s="1349">
        <v>550</v>
      </c>
      <c r="G266" s="354"/>
      <c r="H266" s="354">
        <f t="shared" si="74"/>
        <v>0</v>
      </c>
      <c r="I266" s="354"/>
      <c r="J266" s="354"/>
      <c r="K266" s="355"/>
      <c r="L266" s="356"/>
      <c r="M266" s="1220">
        <f t="shared" si="75"/>
        <v>0</v>
      </c>
    </row>
    <row r="267" spans="1:13" s="360" customFormat="1" ht="18">
      <c r="A267" s="1267"/>
      <c r="B267" s="353"/>
      <c r="C267" s="1363" t="s">
        <v>744</v>
      </c>
      <c r="D267" s="352" t="s">
        <v>35</v>
      </c>
      <c r="E267" s="447" t="s">
        <v>83</v>
      </c>
      <c r="F267" s="1349">
        <v>20</v>
      </c>
      <c r="G267" s="354"/>
      <c r="H267" s="354">
        <f t="shared" si="74"/>
        <v>0</v>
      </c>
      <c r="I267" s="354"/>
      <c r="J267" s="354"/>
      <c r="K267" s="355"/>
      <c r="L267" s="356"/>
      <c r="M267" s="1220">
        <f t="shared" si="75"/>
        <v>0</v>
      </c>
    </row>
    <row r="268" spans="1:13" s="360" customFormat="1" ht="18">
      <c r="A268" s="1267"/>
      <c r="B268" s="353"/>
      <c r="C268" s="1363" t="s">
        <v>633</v>
      </c>
      <c r="D268" s="352" t="s">
        <v>35</v>
      </c>
      <c r="E268" s="447" t="s">
        <v>83</v>
      </c>
      <c r="F268" s="1349">
        <v>200</v>
      </c>
      <c r="G268" s="354"/>
      <c r="H268" s="354">
        <f t="shared" si="74"/>
        <v>0</v>
      </c>
      <c r="I268" s="354"/>
      <c r="J268" s="354"/>
      <c r="K268" s="355"/>
      <c r="L268" s="356"/>
      <c r="M268" s="1220">
        <f t="shared" si="75"/>
        <v>0</v>
      </c>
    </row>
    <row r="269" spans="1:13" s="360" customFormat="1" ht="18">
      <c r="A269" s="1267"/>
      <c r="B269" s="353"/>
      <c r="C269" s="1363" t="s">
        <v>595</v>
      </c>
      <c r="D269" s="352" t="s">
        <v>35</v>
      </c>
      <c r="E269" s="447" t="s">
        <v>83</v>
      </c>
      <c r="F269" s="1349">
        <v>600</v>
      </c>
      <c r="G269" s="354"/>
      <c r="H269" s="354">
        <f t="shared" si="74"/>
        <v>0</v>
      </c>
      <c r="I269" s="354"/>
      <c r="J269" s="354"/>
      <c r="K269" s="355"/>
      <c r="L269" s="356"/>
      <c r="M269" s="1220">
        <f t="shared" si="75"/>
        <v>0</v>
      </c>
    </row>
    <row r="270" spans="1:13" s="360" customFormat="1" ht="18">
      <c r="A270" s="1267"/>
      <c r="B270" s="353"/>
      <c r="C270" s="1363" t="s">
        <v>596</v>
      </c>
      <c r="D270" s="352" t="s">
        <v>35</v>
      </c>
      <c r="E270" s="447" t="s">
        <v>83</v>
      </c>
      <c r="F270" s="1349">
        <v>3000</v>
      </c>
      <c r="G270" s="354"/>
      <c r="H270" s="354">
        <f t="shared" si="74"/>
        <v>0</v>
      </c>
      <c r="I270" s="354"/>
      <c r="J270" s="354"/>
      <c r="K270" s="355"/>
      <c r="L270" s="356"/>
      <c r="M270" s="1220">
        <f t="shared" si="75"/>
        <v>0</v>
      </c>
    </row>
    <row r="271" spans="1:13" s="360" customFormat="1" ht="28.5" customHeight="1">
      <c r="A271" s="1267"/>
      <c r="B271" s="353"/>
      <c r="C271" s="1363" t="s">
        <v>634</v>
      </c>
      <c r="D271" s="352" t="s">
        <v>35</v>
      </c>
      <c r="E271" s="447" t="s">
        <v>83</v>
      </c>
      <c r="F271" s="1349">
        <v>6500</v>
      </c>
      <c r="G271" s="354"/>
      <c r="H271" s="354">
        <f t="shared" si="74"/>
        <v>0</v>
      </c>
      <c r="I271" s="354"/>
      <c r="J271" s="354"/>
      <c r="K271" s="355"/>
      <c r="L271" s="356"/>
      <c r="M271" s="1220">
        <f t="shared" si="75"/>
        <v>0</v>
      </c>
    </row>
    <row r="272" spans="1:13" s="360" customFormat="1" ht="31.5">
      <c r="A272" s="1267"/>
      <c r="B272" s="353"/>
      <c r="C272" s="1363" t="s">
        <v>745</v>
      </c>
      <c r="D272" s="352" t="s">
        <v>35</v>
      </c>
      <c r="E272" s="447" t="s">
        <v>83</v>
      </c>
      <c r="F272" s="1349">
        <v>50</v>
      </c>
      <c r="G272" s="354"/>
      <c r="H272" s="354">
        <f t="shared" si="74"/>
        <v>0</v>
      </c>
      <c r="I272" s="354"/>
      <c r="J272" s="354"/>
      <c r="K272" s="355"/>
      <c r="L272" s="356"/>
      <c r="M272" s="1220">
        <f t="shared" si="75"/>
        <v>0</v>
      </c>
    </row>
    <row r="273" spans="1:14" s="360" customFormat="1" ht="29.25">
      <c r="A273" s="1267"/>
      <c r="B273" s="353"/>
      <c r="C273" s="1577" t="s">
        <v>746</v>
      </c>
      <c r="D273" s="352" t="s">
        <v>35</v>
      </c>
      <c r="E273" s="447" t="s">
        <v>83</v>
      </c>
      <c r="F273" s="1349">
        <v>50</v>
      </c>
      <c r="G273" s="354"/>
      <c r="H273" s="354">
        <f t="shared" si="74"/>
        <v>0</v>
      </c>
      <c r="I273" s="354"/>
      <c r="J273" s="354"/>
      <c r="K273" s="355"/>
      <c r="L273" s="356"/>
      <c r="M273" s="1220">
        <f t="shared" si="75"/>
        <v>0</v>
      </c>
    </row>
    <row r="274" spans="1:14" s="360" customFormat="1" ht="29.25">
      <c r="A274" s="1267"/>
      <c r="B274" s="353"/>
      <c r="C274" s="1577" t="s">
        <v>747</v>
      </c>
      <c r="D274" s="352" t="s">
        <v>35</v>
      </c>
      <c r="E274" s="447" t="s">
        <v>83</v>
      </c>
      <c r="F274" s="1349">
        <v>100</v>
      </c>
      <c r="G274" s="354"/>
      <c r="H274" s="354">
        <f t="shared" si="74"/>
        <v>0</v>
      </c>
      <c r="I274" s="354"/>
      <c r="J274" s="354"/>
      <c r="K274" s="355"/>
      <c r="L274" s="356"/>
      <c r="M274" s="1220">
        <f t="shared" si="75"/>
        <v>0</v>
      </c>
    </row>
    <row r="275" spans="1:14" s="360" customFormat="1" ht="29.25">
      <c r="A275" s="1267"/>
      <c r="B275" s="353"/>
      <c r="C275" s="1577" t="s">
        <v>748</v>
      </c>
      <c r="D275" s="352" t="s">
        <v>35</v>
      </c>
      <c r="E275" s="447" t="s">
        <v>83</v>
      </c>
      <c r="F275" s="1349">
        <v>70</v>
      </c>
      <c r="G275" s="354"/>
      <c r="H275" s="354">
        <f t="shared" si="74"/>
        <v>0</v>
      </c>
      <c r="I275" s="354"/>
      <c r="J275" s="354"/>
      <c r="K275" s="355"/>
      <c r="L275" s="356"/>
      <c r="M275" s="1220">
        <f t="shared" si="75"/>
        <v>0</v>
      </c>
    </row>
    <row r="276" spans="1:14" s="360" customFormat="1" ht="29.25">
      <c r="A276" s="1267"/>
      <c r="B276" s="353"/>
      <c r="C276" s="1577" t="s">
        <v>749</v>
      </c>
      <c r="D276" s="352" t="s">
        <v>35</v>
      </c>
      <c r="E276" s="447" t="s">
        <v>83</v>
      </c>
      <c r="F276" s="1349">
        <v>80</v>
      </c>
      <c r="G276" s="354"/>
      <c r="H276" s="354">
        <f t="shared" si="74"/>
        <v>0</v>
      </c>
      <c r="I276" s="354"/>
      <c r="J276" s="354"/>
      <c r="K276" s="355"/>
      <c r="L276" s="356"/>
      <c r="M276" s="1220">
        <f t="shared" si="75"/>
        <v>0</v>
      </c>
    </row>
    <row r="277" spans="1:14" s="360" customFormat="1" ht="39" customHeight="1">
      <c r="A277" s="1267"/>
      <c r="B277" s="353"/>
      <c r="C277" s="1577" t="s">
        <v>750</v>
      </c>
      <c r="D277" s="352" t="s">
        <v>35</v>
      </c>
      <c r="E277" s="447" t="s">
        <v>83</v>
      </c>
      <c r="F277" s="1349">
        <v>200</v>
      </c>
      <c r="G277" s="354"/>
      <c r="H277" s="354">
        <f t="shared" si="74"/>
        <v>0</v>
      </c>
      <c r="I277" s="354"/>
      <c r="J277" s="354"/>
      <c r="K277" s="355"/>
      <c r="L277" s="356"/>
      <c r="M277" s="1220">
        <f t="shared" si="75"/>
        <v>0</v>
      </c>
    </row>
    <row r="278" spans="1:14" s="360" customFormat="1" ht="39" customHeight="1">
      <c r="A278" s="1267"/>
      <c r="B278" s="353"/>
      <c r="C278" s="1577" t="s">
        <v>751</v>
      </c>
      <c r="D278" s="352" t="s">
        <v>35</v>
      </c>
      <c r="E278" s="447" t="s">
        <v>83</v>
      </c>
      <c r="F278" s="1349">
        <v>50</v>
      </c>
      <c r="G278" s="354"/>
      <c r="H278" s="354">
        <f t="shared" si="74"/>
        <v>0</v>
      </c>
      <c r="I278" s="354"/>
      <c r="J278" s="354"/>
      <c r="K278" s="355"/>
      <c r="L278" s="356"/>
      <c r="M278" s="1220">
        <f t="shared" si="75"/>
        <v>0</v>
      </c>
    </row>
    <row r="279" spans="1:14" s="109" customFormat="1">
      <c r="A279" s="1249"/>
      <c r="B279" s="568"/>
      <c r="C279" s="1364" t="s">
        <v>84</v>
      </c>
      <c r="D279" s="388"/>
      <c r="E279" s="569"/>
      <c r="F279" s="389"/>
      <c r="G279" s="389"/>
      <c r="H279" s="388"/>
      <c r="I279" s="388"/>
      <c r="J279" s="389"/>
      <c r="K279" s="389"/>
      <c r="L279" s="416"/>
      <c r="M279" s="1223"/>
      <c r="N279" s="360"/>
    </row>
    <row r="280" spans="1:14" s="448" customFormat="1">
      <c r="A280" s="1268">
        <v>8</v>
      </c>
      <c r="B280" s="365" t="s">
        <v>85</v>
      </c>
      <c r="C280" s="365" t="s">
        <v>635</v>
      </c>
      <c r="D280" s="365" t="s">
        <v>35</v>
      </c>
      <c r="E280" s="366"/>
      <c r="F280" s="367">
        <v>100</v>
      </c>
      <c r="G280" s="369"/>
      <c r="H280" s="451"/>
      <c r="I280" s="368"/>
      <c r="J280" s="368"/>
      <c r="K280" s="429"/>
      <c r="L280" s="429"/>
      <c r="M280" s="1269"/>
      <c r="N280" s="109"/>
    </row>
    <row r="281" spans="1:14" s="449" customFormat="1">
      <c r="A281" s="1270"/>
      <c r="B281" s="371"/>
      <c r="C281" s="452" t="s">
        <v>31</v>
      </c>
      <c r="D281" s="371" t="s">
        <v>32</v>
      </c>
      <c r="E281" s="372">
        <v>0.14000000000000001</v>
      </c>
      <c r="F281" s="372">
        <f>F280*E281</f>
        <v>14.000000000000002</v>
      </c>
      <c r="G281" s="371"/>
      <c r="H281" s="371"/>
      <c r="I281" s="372"/>
      <c r="J281" s="351">
        <f>F281*I281</f>
        <v>0</v>
      </c>
      <c r="K281" s="371"/>
      <c r="L281" s="371"/>
      <c r="M281" s="1220">
        <f t="shared" ref="M281:M283" si="76">L281+H281+J281</f>
        <v>0</v>
      </c>
      <c r="N281" s="448"/>
    </row>
    <row r="282" spans="1:14" s="449" customFormat="1">
      <c r="A282" s="1270"/>
      <c r="B282" s="371"/>
      <c r="C282" s="452" t="s">
        <v>33</v>
      </c>
      <c r="D282" s="371" t="s">
        <v>0</v>
      </c>
      <c r="E282" s="308">
        <f>0.9/100</f>
        <v>9.0000000000000011E-3</v>
      </c>
      <c r="F282" s="372">
        <f>F280*E282</f>
        <v>0.90000000000000013</v>
      </c>
      <c r="G282" s="372"/>
      <c r="H282" s="372"/>
      <c r="I282" s="371"/>
      <c r="J282" s="372"/>
      <c r="K282" s="372"/>
      <c r="L282" s="503">
        <f>F282*K282</f>
        <v>0</v>
      </c>
      <c r="M282" s="1220">
        <f t="shared" si="76"/>
        <v>0</v>
      </c>
    </row>
    <row r="283" spans="1:14" s="450" customFormat="1">
      <c r="A283" s="1271"/>
      <c r="B283" s="452"/>
      <c r="C283" s="368" t="s">
        <v>86</v>
      </c>
      <c r="D283" s="452" t="s">
        <v>35</v>
      </c>
      <c r="E283" s="453"/>
      <c r="F283" s="454">
        <f>F280</f>
        <v>100</v>
      </c>
      <c r="G283" s="354"/>
      <c r="H283" s="354">
        <f>F283*G283</f>
        <v>0</v>
      </c>
      <c r="I283" s="452"/>
      <c r="J283" s="452"/>
      <c r="K283" s="355"/>
      <c r="L283" s="356"/>
      <c r="M283" s="1220">
        <f t="shared" si="76"/>
        <v>0</v>
      </c>
      <c r="N283" s="449"/>
    </row>
    <row r="284" spans="1:14" s="382" customFormat="1">
      <c r="A284" s="1249"/>
      <c r="B284" s="456" t="s">
        <v>87</v>
      </c>
      <c r="C284" s="385" t="s">
        <v>88</v>
      </c>
      <c r="D284" s="385" t="s">
        <v>34</v>
      </c>
      <c r="E284" s="386"/>
      <c r="F284" s="387">
        <v>6</v>
      </c>
      <c r="G284" s="389"/>
      <c r="H284" s="455"/>
      <c r="I284" s="388"/>
      <c r="J284" s="388"/>
      <c r="K284" s="429"/>
      <c r="L284" s="429"/>
      <c r="M284" s="1250"/>
      <c r="N284" s="450"/>
    </row>
    <row r="285" spans="1:14" s="383" customFormat="1">
      <c r="A285" s="1259"/>
      <c r="B285" s="373"/>
      <c r="C285" s="390" t="s">
        <v>31</v>
      </c>
      <c r="D285" s="373" t="s">
        <v>32</v>
      </c>
      <c r="E285" s="372">
        <v>0.9</v>
      </c>
      <c r="F285" s="374">
        <f>F284*E285</f>
        <v>5.4</v>
      </c>
      <c r="G285" s="373"/>
      <c r="H285" s="373"/>
      <c r="I285" s="351"/>
      <c r="J285" s="351">
        <f>F285*I285</f>
        <v>0</v>
      </c>
      <c r="K285" s="373"/>
      <c r="L285" s="373"/>
      <c r="M285" s="1220">
        <f t="shared" ref="M285:M290" si="77">L285+H285+J285</f>
        <v>0</v>
      </c>
      <c r="N285" s="382"/>
    </row>
    <row r="286" spans="1:14" s="383" customFormat="1">
      <c r="A286" s="1259"/>
      <c r="B286" s="373"/>
      <c r="C286" s="390" t="s">
        <v>33</v>
      </c>
      <c r="D286" s="373" t="s">
        <v>0</v>
      </c>
      <c r="E286" s="308">
        <v>7.0000000000000007E-2</v>
      </c>
      <c r="F286" s="374">
        <f>F284*E286</f>
        <v>0.42000000000000004</v>
      </c>
      <c r="G286" s="374"/>
      <c r="H286" s="374"/>
      <c r="I286" s="373"/>
      <c r="J286" s="351">
        <f t="shared" ref="J286:J305" si="78">F286*I286</f>
        <v>0</v>
      </c>
      <c r="K286" s="374"/>
      <c r="L286" s="503">
        <f>F286*K286</f>
        <v>0</v>
      </c>
      <c r="M286" s="1220">
        <f t="shared" si="77"/>
        <v>0</v>
      </c>
    </row>
    <row r="287" spans="1:14" s="391" customFormat="1">
      <c r="A287" s="1253"/>
      <c r="B287" s="390"/>
      <c r="C287" s="388" t="s">
        <v>88</v>
      </c>
      <c r="D287" s="390" t="s">
        <v>34</v>
      </c>
      <c r="E287" s="418"/>
      <c r="F287" s="395">
        <f>F284</f>
        <v>6</v>
      </c>
      <c r="G287" s="354"/>
      <c r="H287" s="354">
        <f t="shared" ref="H287:H290" si="79">F287*G287</f>
        <v>0</v>
      </c>
      <c r="I287" s="390"/>
      <c r="J287" s="351">
        <f t="shared" si="78"/>
        <v>0</v>
      </c>
      <c r="K287" s="355"/>
      <c r="L287" s="503">
        <f t="shared" ref="L287:L305" si="80">F287*K287</f>
        <v>0</v>
      </c>
      <c r="M287" s="1220">
        <f t="shared" si="77"/>
        <v>0</v>
      </c>
      <c r="N287" s="383"/>
    </row>
    <row r="288" spans="1:14" s="391" customFormat="1" ht="31.5">
      <c r="A288" s="1253"/>
      <c r="B288" s="390"/>
      <c r="C288" s="388" t="s">
        <v>89</v>
      </c>
      <c r="D288" s="390" t="s">
        <v>34</v>
      </c>
      <c r="E288" s="418"/>
      <c r="F288" s="395">
        <v>5</v>
      </c>
      <c r="G288" s="354"/>
      <c r="H288" s="354">
        <f t="shared" si="79"/>
        <v>0</v>
      </c>
      <c r="I288" s="390"/>
      <c r="J288" s="351">
        <f t="shared" si="78"/>
        <v>0</v>
      </c>
      <c r="K288" s="355"/>
      <c r="L288" s="503">
        <f t="shared" si="80"/>
        <v>0</v>
      </c>
      <c r="M288" s="1220">
        <f t="shared" si="77"/>
        <v>0</v>
      </c>
    </row>
    <row r="289" spans="1:13" s="391" customFormat="1" ht="31.5">
      <c r="A289" s="1253"/>
      <c r="B289" s="390"/>
      <c r="C289" s="388" t="s">
        <v>90</v>
      </c>
      <c r="D289" s="390" t="s">
        <v>34</v>
      </c>
      <c r="E289" s="418"/>
      <c r="F289" s="395">
        <v>1</v>
      </c>
      <c r="G289" s="354"/>
      <c r="H289" s="354">
        <f t="shared" si="79"/>
        <v>0</v>
      </c>
      <c r="I289" s="390"/>
      <c r="J289" s="351">
        <f t="shared" si="78"/>
        <v>0</v>
      </c>
      <c r="K289" s="355"/>
      <c r="L289" s="503">
        <f t="shared" si="80"/>
        <v>0</v>
      </c>
      <c r="M289" s="1220">
        <f t="shared" si="77"/>
        <v>0</v>
      </c>
    </row>
    <row r="290" spans="1:13" s="391" customFormat="1">
      <c r="A290" s="1253"/>
      <c r="B290" s="390"/>
      <c r="C290" s="388" t="s">
        <v>586</v>
      </c>
      <c r="D290" s="390" t="s">
        <v>0</v>
      </c>
      <c r="E290" s="418"/>
      <c r="F290" s="395">
        <v>1</v>
      </c>
      <c r="G290" s="354"/>
      <c r="H290" s="354">
        <f t="shared" si="79"/>
        <v>0</v>
      </c>
      <c r="I290" s="390"/>
      <c r="J290" s="351">
        <f t="shared" si="78"/>
        <v>0</v>
      </c>
      <c r="K290" s="355"/>
      <c r="L290" s="503">
        <f t="shared" si="80"/>
        <v>0</v>
      </c>
      <c r="M290" s="1220">
        <f t="shared" si="77"/>
        <v>0</v>
      </c>
    </row>
    <row r="291" spans="1:13" s="391" customFormat="1">
      <c r="A291" s="1253"/>
      <c r="B291" s="390"/>
      <c r="C291" s="1570" t="s">
        <v>697</v>
      </c>
      <c r="D291" s="390"/>
      <c r="E291" s="418"/>
      <c r="F291" s="395"/>
      <c r="G291" s="354"/>
      <c r="H291" s="354"/>
      <c r="I291" s="390"/>
      <c r="J291" s="351"/>
      <c r="K291" s="355"/>
      <c r="L291" s="503"/>
      <c r="M291" s="1220"/>
    </row>
    <row r="292" spans="1:13" s="391" customFormat="1">
      <c r="A292" s="1253"/>
      <c r="B292" s="390" t="s">
        <v>763</v>
      </c>
      <c r="C292" s="1578" t="s">
        <v>752</v>
      </c>
      <c r="D292" s="1546" t="s">
        <v>579</v>
      </c>
      <c r="E292" s="1568"/>
      <c r="F292" s="1568">
        <v>1</v>
      </c>
      <c r="G292" s="354"/>
      <c r="H292" s="354">
        <f t="shared" ref="H292:H305" si="81">F292*G292</f>
        <v>0</v>
      </c>
      <c r="I292" s="390"/>
      <c r="J292" s="351">
        <f t="shared" ref="J292:J294" si="82">F292*I292</f>
        <v>0</v>
      </c>
      <c r="K292" s="355"/>
      <c r="L292" s="503">
        <f t="shared" ref="L292:L294" si="83">F292*K292</f>
        <v>0</v>
      </c>
      <c r="M292" s="1220">
        <f t="shared" ref="M292:M305" si="84">L292+H292+J292</f>
        <v>0</v>
      </c>
    </row>
    <row r="293" spans="1:13" s="391" customFormat="1">
      <c r="A293" s="1253"/>
      <c r="B293" s="390" t="s">
        <v>763</v>
      </c>
      <c r="C293" s="1578" t="s">
        <v>753</v>
      </c>
      <c r="D293" s="1546" t="s">
        <v>682</v>
      </c>
      <c r="E293" s="1568"/>
      <c r="F293" s="1568">
        <v>6</v>
      </c>
      <c r="G293" s="354"/>
      <c r="H293" s="354">
        <f t="shared" si="81"/>
        <v>0</v>
      </c>
      <c r="I293" s="390"/>
      <c r="J293" s="351">
        <f t="shared" si="82"/>
        <v>0</v>
      </c>
      <c r="K293" s="355"/>
      <c r="L293" s="503">
        <f t="shared" si="83"/>
        <v>0</v>
      </c>
      <c r="M293" s="1220">
        <f t="shared" si="84"/>
        <v>0</v>
      </c>
    </row>
    <row r="294" spans="1:13" s="391" customFormat="1">
      <c r="A294" s="1253"/>
      <c r="B294" s="390" t="s">
        <v>763</v>
      </c>
      <c r="C294" s="1578" t="s">
        <v>698</v>
      </c>
      <c r="D294" s="1546" t="s">
        <v>579</v>
      </c>
      <c r="E294" s="1568"/>
      <c r="F294" s="1568">
        <v>1</v>
      </c>
      <c r="G294" s="354"/>
      <c r="H294" s="354">
        <f t="shared" si="81"/>
        <v>0</v>
      </c>
      <c r="I294" s="390"/>
      <c r="J294" s="351">
        <f t="shared" si="82"/>
        <v>0</v>
      </c>
      <c r="K294" s="355"/>
      <c r="L294" s="503">
        <f t="shared" si="83"/>
        <v>0</v>
      </c>
      <c r="M294" s="1220">
        <f t="shared" si="84"/>
        <v>0</v>
      </c>
    </row>
    <row r="295" spans="1:13" s="391" customFormat="1" ht="27.75">
      <c r="A295" s="1253"/>
      <c r="B295" s="390" t="s">
        <v>763</v>
      </c>
      <c r="C295" s="1578" t="s">
        <v>754</v>
      </c>
      <c r="D295" s="1546" t="s">
        <v>579</v>
      </c>
      <c r="E295" s="1568"/>
      <c r="F295" s="1568">
        <v>4</v>
      </c>
      <c r="G295" s="354"/>
      <c r="H295" s="354">
        <f t="shared" si="81"/>
        <v>0</v>
      </c>
      <c r="I295" s="390"/>
      <c r="J295" s="351">
        <f t="shared" si="78"/>
        <v>0</v>
      </c>
      <c r="K295" s="355"/>
      <c r="L295" s="503">
        <f t="shared" si="80"/>
        <v>0</v>
      </c>
      <c r="M295" s="1220">
        <f t="shared" si="84"/>
        <v>0</v>
      </c>
    </row>
    <row r="296" spans="1:13" s="391" customFormat="1">
      <c r="A296" s="1253"/>
      <c r="B296" s="390" t="s">
        <v>763</v>
      </c>
      <c r="C296" s="1578" t="s">
        <v>755</v>
      </c>
      <c r="D296" s="1546" t="s">
        <v>682</v>
      </c>
      <c r="E296" s="1568"/>
      <c r="F296" s="1568">
        <v>150</v>
      </c>
      <c r="G296" s="354"/>
      <c r="H296" s="354">
        <f t="shared" si="81"/>
        <v>0</v>
      </c>
      <c r="I296" s="390"/>
      <c r="J296" s="351">
        <f>F296*I296</f>
        <v>0</v>
      </c>
      <c r="K296" s="355"/>
      <c r="L296" s="503">
        <f>F296*K296</f>
        <v>0</v>
      </c>
      <c r="M296" s="1220">
        <f t="shared" si="84"/>
        <v>0</v>
      </c>
    </row>
    <row r="297" spans="1:13" s="391" customFormat="1" ht="27.75">
      <c r="A297" s="1253"/>
      <c r="B297" s="390" t="s">
        <v>763</v>
      </c>
      <c r="C297" s="1578" t="s">
        <v>756</v>
      </c>
      <c r="D297" s="1546" t="s">
        <v>579</v>
      </c>
      <c r="E297" s="1568"/>
      <c r="F297" s="1568">
        <v>15</v>
      </c>
      <c r="G297" s="354"/>
      <c r="H297" s="354">
        <f t="shared" si="81"/>
        <v>0</v>
      </c>
      <c r="I297" s="390"/>
      <c r="J297" s="351">
        <f t="shared" si="78"/>
        <v>0</v>
      </c>
      <c r="K297" s="355"/>
      <c r="L297" s="503">
        <f t="shared" si="80"/>
        <v>0</v>
      </c>
      <c r="M297" s="1220">
        <f t="shared" si="84"/>
        <v>0</v>
      </c>
    </row>
    <row r="298" spans="1:13" s="391" customFormat="1" ht="27.75">
      <c r="A298" s="1253"/>
      <c r="B298" s="390" t="s">
        <v>763</v>
      </c>
      <c r="C298" s="1578" t="s">
        <v>757</v>
      </c>
      <c r="D298" s="1546" t="s">
        <v>579</v>
      </c>
      <c r="E298" s="1568"/>
      <c r="F298" s="1568">
        <v>6</v>
      </c>
      <c r="G298" s="354"/>
      <c r="H298" s="354">
        <f t="shared" si="81"/>
        <v>0</v>
      </c>
      <c r="I298" s="390"/>
      <c r="J298" s="351">
        <f t="shared" si="78"/>
        <v>0</v>
      </c>
      <c r="K298" s="355"/>
      <c r="L298" s="503">
        <f t="shared" si="80"/>
        <v>0</v>
      </c>
      <c r="M298" s="1220">
        <f t="shared" si="84"/>
        <v>0</v>
      </c>
    </row>
    <row r="299" spans="1:13" s="391" customFormat="1">
      <c r="A299" s="1253"/>
      <c r="B299" s="390" t="s">
        <v>763</v>
      </c>
      <c r="C299" s="1578" t="s">
        <v>758</v>
      </c>
      <c r="D299" s="1546" t="s">
        <v>682</v>
      </c>
      <c r="E299" s="1568"/>
      <c r="F299" s="1568">
        <v>40</v>
      </c>
      <c r="G299" s="354"/>
      <c r="H299" s="354">
        <f t="shared" si="81"/>
        <v>0</v>
      </c>
      <c r="I299" s="390"/>
      <c r="J299" s="351">
        <f>F299*I299</f>
        <v>0</v>
      </c>
      <c r="K299" s="355"/>
      <c r="L299" s="503">
        <f>F299*K299</f>
        <v>0</v>
      </c>
      <c r="M299" s="1220">
        <f t="shared" si="84"/>
        <v>0</v>
      </c>
    </row>
    <row r="300" spans="1:13" s="391" customFormat="1" ht="27.75">
      <c r="A300" s="1253"/>
      <c r="B300" s="390" t="s">
        <v>763</v>
      </c>
      <c r="C300" s="1578" t="s">
        <v>759</v>
      </c>
      <c r="D300" s="1546" t="s">
        <v>579</v>
      </c>
      <c r="E300" s="1568"/>
      <c r="F300" s="1568">
        <v>20</v>
      </c>
      <c r="G300" s="354"/>
      <c r="H300" s="354">
        <f t="shared" si="81"/>
        <v>0</v>
      </c>
      <c r="I300" s="390"/>
      <c r="J300" s="351">
        <f t="shared" si="78"/>
        <v>0</v>
      </c>
      <c r="K300" s="355"/>
      <c r="L300" s="503">
        <f t="shared" si="80"/>
        <v>0</v>
      </c>
      <c r="M300" s="1220">
        <f t="shared" si="84"/>
        <v>0</v>
      </c>
    </row>
    <row r="301" spans="1:13" s="391" customFormat="1" ht="27.75">
      <c r="A301" s="1253"/>
      <c r="B301" s="390" t="s">
        <v>763</v>
      </c>
      <c r="C301" s="1578" t="s">
        <v>760</v>
      </c>
      <c r="D301" s="1546" t="s">
        <v>579</v>
      </c>
      <c r="E301" s="1568"/>
      <c r="F301" s="1568">
        <v>6</v>
      </c>
      <c r="G301" s="354"/>
      <c r="H301" s="354">
        <f t="shared" si="81"/>
        <v>0</v>
      </c>
      <c r="I301" s="390"/>
      <c r="J301" s="351">
        <f>F301*I301</f>
        <v>0</v>
      </c>
      <c r="K301" s="355"/>
      <c r="L301" s="503">
        <f>F301*K301</f>
        <v>0</v>
      </c>
      <c r="M301" s="1220">
        <f t="shared" si="84"/>
        <v>0</v>
      </c>
    </row>
    <row r="302" spans="1:13" s="391" customFormat="1" ht="27.75">
      <c r="A302" s="1253"/>
      <c r="B302" s="390" t="s">
        <v>763</v>
      </c>
      <c r="C302" s="1578" t="s">
        <v>699</v>
      </c>
      <c r="D302" s="1546" t="s">
        <v>579</v>
      </c>
      <c r="E302" s="1568"/>
      <c r="F302" s="1568">
        <v>6</v>
      </c>
      <c r="G302" s="354"/>
      <c r="H302" s="354">
        <f t="shared" si="81"/>
        <v>0</v>
      </c>
      <c r="I302" s="390"/>
      <c r="J302" s="351">
        <f t="shared" si="78"/>
        <v>0</v>
      </c>
      <c r="K302" s="355"/>
      <c r="L302" s="503">
        <f t="shared" si="80"/>
        <v>0</v>
      </c>
      <c r="M302" s="1220">
        <f t="shared" si="84"/>
        <v>0</v>
      </c>
    </row>
    <row r="303" spans="1:13" s="391" customFormat="1">
      <c r="A303" s="1253"/>
      <c r="B303" s="390" t="s">
        <v>763</v>
      </c>
      <c r="C303" s="1578" t="s">
        <v>700</v>
      </c>
      <c r="D303" s="1546" t="s">
        <v>579</v>
      </c>
      <c r="E303" s="1568"/>
      <c r="F303" s="1568">
        <v>4</v>
      </c>
      <c r="G303" s="354"/>
      <c r="H303" s="354">
        <f t="shared" si="81"/>
        <v>0</v>
      </c>
      <c r="I303" s="390"/>
      <c r="J303" s="351">
        <f t="shared" si="78"/>
        <v>0</v>
      </c>
      <c r="K303" s="355"/>
      <c r="L303" s="503">
        <f t="shared" si="80"/>
        <v>0</v>
      </c>
      <c r="M303" s="1220">
        <f t="shared" si="84"/>
        <v>0</v>
      </c>
    </row>
    <row r="304" spans="1:13" s="391" customFormat="1">
      <c r="A304" s="1253"/>
      <c r="B304" s="390" t="s">
        <v>763</v>
      </c>
      <c r="C304" s="1578" t="s">
        <v>761</v>
      </c>
      <c r="D304" s="1546" t="s">
        <v>579</v>
      </c>
      <c r="E304" s="1568"/>
      <c r="F304" s="1568">
        <v>6</v>
      </c>
      <c r="G304" s="354"/>
      <c r="H304" s="354">
        <f t="shared" si="81"/>
        <v>0</v>
      </c>
      <c r="I304" s="390"/>
      <c r="J304" s="351">
        <f t="shared" si="78"/>
        <v>0</v>
      </c>
      <c r="K304" s="355"/>
      <c r="L304" s="503">
        <f t="shared" si="80"/>
        <v>0</v>
      </c>
      <c r="M304" s="1220">
        <f t="shared" si="84"/>
        <v>0</v>
      </c>
    </row>
    <row r="305" spans="1:74" s="391" customFormat="1">
      <c r="A305" s="1253"/>
      <c r="B305" s="390" t="s">
        <v>763</v>
      </c>
      <c r="C305" s="1578" t="s">
        <v>762</v>
      </c>
      <c r="D305" s="1546" t="s">
        <v>579</v>
      </c>
      <c r="E305" s="1568"/>
      <c r="F305" s="1568">
        <v>6</v>
      </c>
      <c r="G305" s="354"/>
      <c r="H305" s="354">
        <f t="shared" si="81"/>
        <v>0</v>
      </c>
      <c r="I305" s="390"/>
      <c r="J305" s="351">
        <f t="shared" si="78"/>
        <v>0</v>
      </c>
      <c r="K305" s="355"/>
      <c r="L305" s="503">
        <f t="shared" si="80"/>
        <v>0</v>
      </c>
      <c r="M305" s="1220">
        <f t="shared" si="84"/>
        <v>0</v>
      </c>
    </row>
    <row r="306" spans="1:74" s="1188" customFormat="1">
      <c r="A306" s="1272"/>
      <c r="B306" s="1194"/>
      <c r="C306" s="1195" t="s">
        <v>8</v>
      </c>
      <c r="D306" s="1195"/>
      <c r="E306" s="1195"/>
      <c r="F306" s="1195"/>
      <c r="G306" s="1195"/>
      <c r="H306" s="1208">
        <f>SUM(H8:H305)</f>
        <v>0</v>
      </c>
      <c r="I306" s="1208"/>
      <c r="J306" s="1208">
        <f>SUM(J8:J305)</f>
        <v>0</v>
      </c>
      <c r="K306" s="1208"/>
      <c r="L306" s="1208">
        <f>SUM(L8:L305)</f>
        <v>0</v>
      </c>
      <c r="M306" s="1208">
        <f>SUM(M8:M305)</f>
        <v>0</v>
      </c>
      <c r="N306" s="391"/>
    </row>
    <row r="307" spans="1:74" s="1365" customFormat="1" ht="15.75">
      <c r="A307" s="610"/>
      <c r="B307" s="725"/>
      <c r="C307" s="1193" t="s">
        <v>281</v>
      </c>
      <c r="D307" s="702">
        <v>0.05</v>
      </c>
      <c r="E307" s="624"/>
      <c r="F307" s="625"/>
      <c r="G307" s="633"/>
      <c r="H307" s="625"/>
      <c r="I307" s="635"/>
      <c r="J307" s="625"/>
      <c r="K307" s="633"/>
      <c r="L307" s="625"/>
      <c r="M307" s="1274">
        <f>H306*D307</f>
        <v>0</v>
      </c>
      <c r="N307" s="1188"/>
    </row>
    <row r="308" spans="1:74" s="1365" customFormat="1" ht="15">
      <c r="A308" s="703"/>
      <c r="B308" s="731"/>
      <c r="C308" s="613" t="s">
        <v>8</v>
      </c>
      <c r="D308" s="635"/>
      <c r="E308" s="635"/>
      <c r="F308" s="625"/>
      <c r="G308" s="635"/>
      <c r="H308" s="705"/>
      <c r="I308" s="705"/>
      <c r="J308" s="705"/>
      <c r="K308" s="705"/>
      <c r="L308" s="705"/>
      <c r="M308" s="1209">
        <f>M306+M307</f>
        <v>0</v>
      </c>
    </row>
    <row r="309" spans="1:74" s="1192" customFormat="1" ht="15.75">
      <c r="A309" s="1275"/>
      <c r="B309" s="1189"/>
      <c r="C309" s="1190" t="s">
        <v>37</v>
      </c>
      <c r="D309" s="1190">
        <v>0.75</v>
      </c>
      <c r="E309" s="1190"/>
      <c r="F309" s="1190"/>
      <c r="G309" s="1190"/>
      <c r="H309" s="1190"/>
      <c r="I309" s="1190"/>
      <c r="J309" s="1190"/>
      <c r="K309" s="1190"/>
      <c r="L309" s="1190"/>
      <c r="M309" s="1274">
        <f>J306*D309</f>
        <v>0</v>
      </c>
      <c r="N309" s="1365"/>
      <c r="O309" s="1191"/>
      <c r="P309" s="1191"/>
      <c r="Q309" s="1191"/>
      <c r="R309" s="1191"/>
      <c r="S309" s="1191"/>
      <c r="T309" s="1191"/>
      <c r="U309" s="1191"/>
      <c r="V309" s="1191"/>
      <c r="W309" s="1191"/>
      <c r="X309" s="1191"/>
      <c r="Y309" s="1191"/>
      <c r="Z309" s="1191"/>
      <c r="AA309" s="1191"/>
      <c r="AB309" s="1191"/>
      <c r="AC309" s="1191"/>
      <c r="AD309" s="1191"/>
      <c r="AE309" s="1191"/>
      <c r="AF309" s="1191"/>
      <c r="AG309" s="1191"/>
      <c r="AH309" s="1191"/>
      <c r="AI309" s="1191"/>
      <c r="AJ309" s="1191"/>
      <c r="AK309" s="1191"/>
      <c r="AL309" s="1191"/>
      <c r="AM309" s="1191"/>
      <c r="AN309" s="1191"/>
      <c r="AO309" s="1191"/>
      <c r="AP309" s="1191"/>
      <c r="AQ309" s="1191"/>
      <c r="AR309" s="1191"/>
      <c r="AS309" s="1191"/>
      <c r="AT309" s="1191"/>
      <c r="AU309" s="1191"/>
      <c r="AV309" s="1191"/>
      <c r="AW309" s="1191"/>
      <c r="AX309" s="1191"/>
      <c r="AY309" s="1191"/>
      <c r="AZ309" s="1191"/>
      <c r="BA309" s="1191"/>
      <c r="BB309" s="1191"/>
      <c r="BC309" s="1191"/>
      <c r="BD309" s="1191"/>
      <c r="BE309" s="1191"/>
      <c r="BF309" s="1191"/>
      <c r="BG309" s="1191"/>
      <c r="BH309" s="1191"/>
      <c r="BI309" s="1191"/>
      <c r="BJ309" s="1191"/>
      <c r="BK309" s="1191"/>
      <c r="BL309" s="1191"/>
      <c r="BM309" s="1191"/>
      <c r="BN309" s="1191"/>
      <c r="BO309" s="1191"/>
      <c r="BP309" s="1191"/>
      <c r="BQ309" s="1191"/>
      <c r="BR309" s="1191"/>
      <c r="BS309" s="1191"/>
      <c r="BT309" s="1191"/>
      <c r="BU309" s="1191"/>
      <c r="BV309" s="1191"/>
    </row>
    <row r="310" spans="1:74" s="55" customFormat="1" ht="15.75">
      <c r="A310" s="1276"/>
      <c r="B310" s="1196"/>
      <c r="C310" s="1197" t="s">
        <v>8</v>
      </c>
      <c r="D310" s="1197"/>
      <c r="E310" s="1198"/>
      <c r="F310" s="1199"/>
      <c r="G310" s="1200"/>
      <c r="H310" s="1200"/>
      <c r="I310" s="601"/>
      <c r="J310" s="1200"/>
      <c r="K310" s="1200"/>
      <c r="L310" s="1200"/>
      <c r="M310" s="1277">
        <f>M308+M309</f>
        <v>0</v>
      </c>
      <c r="N310" s="1191"/>
    </row>
    <row r="311" spans="1:74" s="1366" customFormat="1" ht="27">
      <c r="A311" s="610">
        <v>2</v>
      </c>
      <c r="B311" s="611" t="s">
        <v>256</v>
      </c>
      <c r="C311" s="632" t="s">
        <v>546</v>
      </c>
      <c r="D311" s="1339" t="s">
        <v>257</v>
      </c>
      <c r="E311" s="613"/>
      <c r="F311" s="1338">
        <f>35/100</f>
        <v>0.35</v>
      </c>
      <c r="G311" s="615"/>
      <c r="H311" s="618"/>
      <c r="I311" s="617"/>
      <c r="J311" s="618"/>
      <c r="K311" s="617"/>
      <c r="L311" s="618"/>
      <c r="M311" s="619"/>
      <c r="N311" s="55"/>
    </row>
    <row r="312" spans="1:74" s="1366" customFormat="1" ht="15.75">
      <c r="A312" s="620"/>
      <c r="B312" s="621"/>
      <c r="C312" s="634" t="s">
        <v>169</v>
      </c>
      <c r="D312" s="623" t="s">
        <v>32</v>
      </c>
      <c r="E312" s="624">
        <v>206</v>
      </c>
      <c r="F312" s="625">
        <f>E312*F311</f>
        <v>72.099999999999994</v>
      </c>
      <c r="G312" s="617"/>
      <c r="H312" s="618"/>
      <c r="I312" s="351"/>
      <c r="J312" s="351">
        <f>F312*I312</f>
        <v>0</v>
      </c>
      <c r="K312" s="617"/>
      <c r="L312" s="618"/>
      <c r="M312" s="1220">
        <f>L312+H312+J312</f>
        <v>0</v>
      </c>
    </row>
    <row r="313" spans="1:74" s="1366" customFormat="1" ht="40.5">
      <c r="A313" s="610"/>
      <c r="B313" s="611" t="s">
        <v>269</v>
      </c>
      <c r="C313" s="632" t="s">
        <v>258</v>
      </c>
      <c r="D313" s="1339" t="s">
        <v>257</v>
      </c>
      <c r="E313" s="613"/>
      <c r="F313" s="1337">
        <f>23.2/100</f>
        <v>0.23199999999999998</v>
      </c>
      <c r="G313" s="615"/>
      <c r="H313" s="618"/>
      <c r="I313" s="617"/>
      <c r="J313" s="618"/>
      <c r="K313" s="617"/>
      <c r="L313" s="618"/>
      <c r="M313" s="619"/>
    </row>
    <row r="314" spans="1:74" s="1366" customFormat="1" ht="15.75">
      <c r="A314" s="620"/>
      <c r="B314" s="621"/>
      <c r="C314" s="634" t="s">
        <v>169</v>
      </c>
      <c r="D314" s="623" t="s">
        <v>32</v>
      </c>
      <c r="E314" s="624">
        <v>121</v>
      </c>
      <c r="F314" s="625">
        <f>E314*F313</f>
        <v>28.071999999999999</v>
      </c>
      <c r="G314" s="617"/>
      <c r="H314" s="618"/>
      <c r="I314" s="351"/>
      <c r="J314" s="351">
        <f>F314*I314</f>
        <v>0</v>
      </c>
      <c r="K314" s="617"/>
      <c r="L314" s="618"/>
      <c r="M314" s="1220">
        <f>L314+H314+J314</f>
        <v>0</v>
      </c>
    </row>
    <row r="315" spans="1:74" s="1366" customFormat="1" ht="15.75">
      <c r="A315" s="1278">
        <v>9</v>
      </c>
      <c r="B315" s="1178" t="s">
        <v>547</v>
      </c>
      <c r="C315" s="1187" t="s">
        <v>549</v>
      </c>
      <c r="D315" s="1179" t="s">
        <v>548</v>
      </c>
      <c r="E315" s="1180"/>
      <c r="F315" s="1181">
        <v>10</v>
      </c>
      <c r="G315" s="1182"/>
      <c r="H315" s="1183"/>
      <c r="I315" s="1182"/>
      <c r="J315" s="1183"/>
      <c r="K315" s="1177"/>
      <c r="L315" s="1177"/>
      <c r="M315" s="1279"/>
    </row>
    <row r="316" spans="1:74" s="1366" customFormat="1" ht="15.75">
      <c r="A316" s="1280"/>
      <c r="B316" s="1184"/>
      <c r="C316" s="1356" t="s">
        <v>31</v>
      </c>
      <c r="D316" s="1177" t="s">
        <v>32</v>
      </c>
      <c r="E316" s="1185">
        <v>1.8</v>
      </c>
      <c r="F316" s="1185">
        <f>F315*E316</f>
        <v>18</v>
      </c>
      <c r="G316" s="1184"/>
      <c r="H316" s="1184"/>
      <c r="I316" s="351"/>
      <c r="J316" s="351">
        <f>F316*I316</f>
        <v>0</v>
      </c>
      <c r="K316" s="1184"/>
      <c r="L316" s="1184"/>
      <c r="M316" s="1220">
        <f t="shared" ref="M316:M317" si="85">L316+H316+J316</f>
        <v>0</v>
      </c>
    </row>
    <row r="317" spans="1:74" s="1366" customFormat="1" ht="15.75">
      <c r="A317" s="1280"/>
      <c r="B317" s="1184"/>
      <c r="C317" s="1356" t="s">
        <v>183</v>
      </c>
      <c r="D317" s="1184" t="s">
        <v>548</v>
      </c>
      <c r="E317" s="1185">
        <v>1.1000000000000001</v>
      </c>
      <c r="F317" s="1185">
        <f>F315*E317</f>
        <v>11</v>
      </c>
      <c r="G317" s="1185"/>
      <c r="H317" s="354">
        <f>F317*G317</f>
        <v>0</v>
      </c>
      <c r="I317" s="1185"/>
      <c r="J317" s="1186"/>
      <c r="K317" s="1185"/>
      <c r="L317" s="1186"/>
      <c r="M317" s="1220">
        <f t="shared" si="85"/>
        <v>0</v>
      </c>
    </row>
    <row r="318" spans="1:74" s="1366" customFormat="1" ht="15.75">
      <c r="A318" s="610">
        <v>4</v>
      </c>
      <c r="B318" s="611" t="s">
        <v>271</v>
      </c>
      <c r="C318" s="632" t="s">
        <v>268</v>
      </c>
      <c r="D318" s="1339" t="s">
        <v>272</v>
      </c>
      <c r="E318" s="613"/>
      <c r="F318" s="1337">
        <f>11.8</f>
        <v>11.8</v>
      </c>
      <c r="G318" s="615"/>
      <c r="H318" s="618"/>
      <c r="I318" s="617"/>
      <c r="J318" s="618"/>
      <c r="K318" s="617"/>
      <c r="L318" s="618"/>
      <c r="M318" s="619"/>
    </row>
    <row r="319" spans="1:74" s="1366" customFormat="1" ht="15.75">
      <c r="A319" s="620"/>
      <c r="B319" s="621"/>
      <c r="C319" s="634" t="s">
        <v>31</v>
      </c>
      <c r="D319" s="623" t="s">
        <v>32</v>
      </c>
      <c r="E319" s="624">
        <v>0.87</v>
      </c>
      <c r="F319" s="625">
        <f>F318*E319</f>
        <v>10.266</v>
      </c>
      <c r="G319" s="617"/>
      <c r="H319" s="618"/>
      <c r="I319" s="351"/>
      <c r="J319" s="351">
        <f>F319*I319</f>
        <v>0</v>
      </c>
      <c r="K319" s="617"/>
      <c r="L319" s="618"/>
      <c r="M319" s="1220">
        <f t="shared" ref="M319:M320" si="86">L319+H319+J319</f>
        <v>0</v>
      </c>
    </row>
    <row r="320" spans="1:74" s="1366" customFormat="1" ht="40.5">
      <c r="A320" s="610">
        <v>6</v>
      </c>
      <c r="B320" s="611" t="s">
        <v>270</v>
      </c>
      <c r="C320" s="632" t="s">
        <v>267</v>
      </c>
      <c r="D320" s="1339" t="s">
        <v>118</v>
      </c>
      <c r="E320" s="613"/>
      <c r="F320" s="1337">
        <f>F318*1.8</f>
        <v>21.240000000000002</v>
      </c>
      <c r="G320" s="633"/>
      <c r="H320" s="618"/>
      <c r="I320" s="633"/>
      <c r="J320" s="618"/>
      <c r="K320" s="592"/>
      <c r="L320" s="503">
        <f>F320*K320</f>
        <v>0</v>
      </c>
      <c r="M320" s="1220">
        <f t="shared" si="86"/>
        <v>0</v>
      </c>
    </row>
    <row r="321" spans="1:14" s="1188" customFormat="1" ht="15.75">
      <c r="A321" s="1272"/>
      <c r="B321" s="1194"/>
      <c r="C321" s="1195" t="s">
        <v>8</v>
      </c>
      <c r="D321" s="1195"/>
      <c r="E321" s="1195"/>
      <c r="F321" s="1195"/>
      <c r="G321" s="1195"/>
      <c r="H321" s="1208">
        <f>SUM(H312:H320)</f>
        <v>0</v>
      </c>
      <c r="I321" s="1195"/>
      <c r="J321" s="1208">
        <f>SUM(J312:J320)</f>
        <v>0</v>
      </c>
      <c r="K321" s="1195"/>
      <c r="L321" s="1208">
        <f>SUM(L312:L320)</f>
        <v>0</v>
      </c>
      <c r="M321" s="1273">
        <f>SUM(M312:M320)</f>
        <v>0</v>
      </c>
      <c r="N321" s="1366"/>
    </row>
    <row r="322" spans="1:14" s="1365" customFormat="1" ht="15.75">
      <c r="A322" s="610"/>
      <c r="B322" s="725"/>
      <c r="C322" s="632" t="s">
        <v>281</v>
      </c>
      <c r="D322" s="702">
        <v>0.05</v>
      </c>
      <c r="E322" s="624"/>
      <c r="F322" s="625"/>
      <c r="G322" s="633"/>
      <c r="H322" s="625"/>
      <c r="I322" s="635"/>
      <c r="J322" s="625"/>
      <c r="K322" s="633"/>
      <c r="L322" s="625"/>
      <c r="M322" s="678">
        <f>H321*D322</f>
        <v>0</v>
      </c>
      <c r="N322" s="1188"/>
    </row>
    <row r="323" spans="1:14" s="1365" customFormat="1" ht="15">
      <c r="A323" s="703"/>
      <c r="B323" s="731"/>
      <c r="C323" s="704" t="s">
        <v>8</v>
      </c>
      <c r="D323" s="635"/>
      <c r="E323" s="635"/>
      <c r="F323" s="625"/>
      <c r="G323" s="635"/>
      <c r="H323" s="705"/>
      <c r="I323" s="705"/>
      <c r="J323" s="705"/>
      <c r="K323" s="705"/>
      <c r="L323" s="705"/>
      <c r="M323" s="1209">
        <f>M321+M322</f>
        <v>0</v>
      </c>
    </row>
    <row r="324" spans="1:14" s="1365" customFormat="1" ht="15">
      <c r="A324" s="703"/>
      <c r="B324" s="731"/>
      <c r="C324" s="687" t="s">
        <v>92</v>
      </c>
      <c r="D324" s="702">
        <v>0.1</v>
      </c>
      <c r="E324" s="707"/>
      <c r="F324" s="708"/>
      <c r="G324" s="635"/>
      <c r="H324" s="709"/>
      <c r="I324" s="709"/>
      <c r="J324" s="709"/>
      <c r="K324" s="709"/>
      <c r="L324" s="709"/>
      <c r="M324" s="678">
        <f>M323*D324</f>
        <v>0</v>
      </c>
    </row>
    <row r="325" spans="1:14" s="1365" customFormat="1" ht="15">
      <c r="A325" s="1201"/>
      <c r="B325" s="1202"/>
      <c r="C325" s="698" t="s">
        <v>8</v>
      </c>
      <c r="D325" s="1203"/>
      <c r="E325" s="699"/>
      <c r="F325" s="1204"/>
      <c r="G325" s="699"/>
      <c r="H325" s="1205"/>
      <c r="I325" s="1205"/>
      <c r="J325" s="1205"/>
      <c r="K325" s="1205"/>
      <c r="L325" s="1205"/>
      <c r="M325" s="700">
        <f>M323+M324</f>
        <v>0</v>
      </c>
    </row>
    <row r="326" spans="1:14" s="1365" customFormat="1" ht="15">
      <c r="A326" s="1201"/>
      <c r="B326" s="1202"/>
      <c r="C326" s="698" t="s">
        <v>550</v>
      </c>
      <c r="D326" s="1203"/>
      <c r="E326" s="699"/>
      <c r="F326" s="1204"/>
      <c r="G326" s="699"/>
      <c r="H326" s="1205"/>
      <c r="I326" s="1205"/>
      <c r="J326" s="1205"/>
      <c r="K326" s="1205"/>
      <c r="L326" s="1205"/>
      <c r="M326" s="700">
        <f>M325+M310</f>
        <v>0</v>
      </c>
    </row>
    <row r="327" spans="1:14" s="1365" customFormat="1" ht="15">
      <c r="A327" s="703"/>
      <c r="B327" s="731"/>
      <c r="C327" s="687" t="s">
        <v>263</v>
      </c>
      <c r="D327" s="702">
        <v>0.08</v>
      </c>
      <c r="E327" s="635"/>
      <c r="F327" s="625"/>
      <c r="G327" s="635"/>
      <c r="H327" s="709"/>
      <c r="I327" s="709"/>
      <c r="J327" s="728"/>
      <c r="K327" s="709"/>
      <c r="L327" s="709"/>
      <c r="M327" s="678">
        <f>M326*D327</f>
        <v>0</v>
      </c>
    </row>
    <row r="328" spans="1:14" s="1365" customFormat="1" ht="15">
      <c r="A328" s="703"/>
      <c r="B328" s="731"/>
      <c r="C328" s="704" t="s">
        <v>8</v>
      </c>
      <c r="D328" s="613"/>
      <c r="E328" s="635"/>
      <c r="F328" s="625"/>
      <c r="G328" s="635"/>
      <c r="H328" s="705"/>
      <c r="I328" s="705"/>
      <c r="J328" s="705"/>
      <c r="K328" s="705"/>
      <c r="L328" s="705"/>
      <c r="M328" s="1209">
        <f>M326+M327</f>
        <v>0</v>
      </c>
    </row>
    <row r="329" spans="1:14" s="1365" customFormat="1" ht="15">
      <c r="A329" s="703"/>
      <c r="B329" s="731"/>
      <c r="C329" s="687" t="s">
        <v>264</v>
      </c>
      <c r="D329" s="702"/>
      <c r="E329" s="635"/>
      <c r="F329" s="625"/>
      <c r="G329" s="635"/>
      <c r="H329" s="709"/>
      <c r="I329" s="709"/>
      <c r="J329" s="709"/>
      <c r="K329" s="709"/>
      <c r="L329" s="709"/>
      <c r="M329" s="678"/>
    </row>
    <row r="330" spans="1:14" s="1365" customFormat="1" ht="15.75" thickBot="1">
      <c r="A330" s="711"/>
      <c r="B330" s="732"/>
      <c r="C330" s="713" t="s">
        <v>8</v>
      </c>
      <c r="D330" s="712"/>
      <c r="E330" s="712"/>
      <c r="F330" s="714"/>
      <c r="G330" s="712"/>
      <c r="H330" s="715"/>
      <c r="I330" s="715"/>
      <c r="J330" s="715"/>
      <c r="K330" s="715"/>
      <c r="L330" s="715"/>
      <c r="M330" s="1367">
        <f>M328+M329</f>
        <v>0</v>
      </c>
    </row>
    <row r="331" spans="1:14" s="11" customFormat="1">
      <c r="C331" s="16"/>
      <c r="N331" s="1365"/>
    </row>
    <row r="332" spans="1:14" s="9" customFormat="1">
      <c r="A332" s="111"/>
      <c r="C332" s="159"/>
      <c r="E332" s="21"/>
      <c r="F332" s="21"/>
      <c r="G332" s="22"/>
      <c r="I332" s="3"/>
      <c r="J332" s="3"/>
      <c r="K332" s="3"/>
      <c r="L332" s="3"/>
      <c r="M332" s="23"/>
      <c r="N332" s="11"/>
    </row>
    <row r="333" spans="1:14" s="11" customFormat="1">
      <c r="C333" s="159"/>
      <c r="N333" s="9"/>
    </row>
    <row r="334" spans="1:14" s="11" customFormat="1">
      <c r="C334" s="17"/>
    </row>
    <row r="335" spans="1:14" s="11" customFormat="1">
      <c r="C335" s="8"/>
    </row>
    <row r="336" spans="1:14" s="11" customFormat="1">
      <c r="C336" s="8"/>
    </row>
    <row r="337" spans="3:3" s="11" customFormat="1">
      <c r="C337" s="8"/>
    </row>
    <row r="338" spans="3:3" s="11" customFormat="1">
      <c r="C338" s="8"/>
    </row>
    <row r="339" spans="3:3" s="11" customFormat="1">
      <c r="C339" s="8"/>
    </row>
    <row r="340" spans="3:3" s="11" customFormat="1">
      <c r="C340" s="8"/>
    </row>
    <row r="341" spans="3:3" s="11" customFormat="1">
      <c r="C341" s="8"/>
    </row>
    <row r="342" spans="3:3" s="11" customFormat="1">
      <c r="C342" s="8"/>
    </row>
    <row r="343" spans="3:3" s="11" customFormat="1">
      <c r="C343" s="8"/>
    </row>
    <row r="344" spans="3:3" s="11" customFormat="1">
      <c r="C344" s="8"/>
    </row>
    <row r="345" spans="3:3" s="11" customFormat="1">
      <c r="C345" s="8"/>
    </row>
    <row r="346" spans="3:3" s="11" customFormat="1">
      <c r="C346" s="8"/>
    </row>
    <row r="347" spans="3:3" s="11" customFormat="1">
      <c r="C347" s="8"/>
    </row>
    <row r="348" spans="3:3" s="11" customFormat="1">
      <c r="C348" s="8"/>
    </row>
    <row r="349" spans="3:3" s="11" customFormat="1">
      <c r="C349" s="8"/>
    </row>
    <row r="350" spans="3:3" s="11" customFormat="1">
      <c r="C350" s="8"/>
    </row>
    <row r="351" spans="3:3" s="11" customFormat="1">
      <c r="C351" s="8"/>
    </row>
    <row r="352" spans="3:3" s="11" customFormat="1">
      <c r="C352" s="8"/>
    </row>
    <row r="353" spans="3:3" s="11" customFormat="1">
      <c r="C353" s="8"/>
    </row>
    <row r="354" spans="3:3" s="11" customFormat="1">
      <c r="C354" s="8"/>
    </row>
    <row r="355" spans="3:3" s="11" customFormat="1">
      <c r="C355" s="8"/>
    </row>
    <row r="356" spans="3:3" s="11" customFormat="1">
      <c r="C356" s="8"/>
    </row>
    <row r="357" spans="3:3" s="11" customFormat="1">
      <c r="C357" s="8"/>
    </row>
    <row r="358" spans="3:3" s="11" customFormat="1">
      <c r="C358" s="8"/>
    </row>
    <row r="359" spans="3:3" s="11" customFormat="1"/>
    <row r="360" spans="3:3" s="11" customFormat="1"/>
    <row r="361" spans="3:3" s="11" customFormat="1"/>
    <row r="362" spans="3:3" s="11" customFormat="1"/>
    <row r="363" spans="3:3" s="11" customFormat="1"/>
    <row r="364" spans="3:3" s="11" customFormat="1"/>
    <row r="365" spans="3:3" s="11" customFormat="1"/>
    <row r="366" spans="3:3" s="11" customFormat="1"/>
    <row r="367" spans="3:3" s="11" customFormat="1"/>
    <row r="368" spans="3:3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  <row r="387" s="11" customFormat="1"/>
    <row r="388" s="11" customFormat="1"/>
    <row r="389" s="11" customFormat="1"/>
    <row r="390" s="11" customFormat="1"/>
    <row r="391" s="11" customFormat="1"/>
    <row r="392" s="11" customFormat="1"/>
    <row r="393" s="11" customFormat="1"/>
    <row r="394" s="11" customFormat="1"/>
    <row r="395" s="11" customFormat="1"/>
    <row r="396" s="11" customFormat="1"/>
    <row r="397" s="11" customFormat="1"/>
    <row r="398" s="11" customFormat="1"/>
    <row r="399" s="11" customFormat="1"/>
    <row r="400" s="11" customFormat="1"/>
    <row r="401" spans="1:14" s="11" customFormat="1"/>
    <row r="402" spans="1:14" s="11" customFormat="1"/>
    <row r="403" spans="1:14" s="11" customFormat="1"/>
    <row r="404" spans="1:14" s="11" customFormat="1"/>
    <row r="405" spans="1:14" s="11" customFormat="1"/>
    <row r="406" spans="1:14" s="11" customFormat="1"/>
    <row r="407" spans="1:14" s="11" customFormat="1"/>
    <row r="408" spans="1:14" s="11" customFormat="1"/>
    <row r="409" spans="1:14" s="24" customFormat="1">
      <c r="B409" s="95"/>
      <c r="C409" s="11"/>
      <c r="D409" s="95"/>
      <c r="E409" s="112"/>
      <c r="F409" s="112"/>
      <c r="G409" s="113"/>
      <c r="H409" s="114"/>
      <c r="K409" s="115"/>
      <c r="L409" s="115"/>
      <c r="M409" s="114"/>
      <c r="N409" s="11"/>
    </row>
    <row r="410" spans="1:14" s="8" customFormat="1">
      <c r="B410" s="11"/>
      <c r="C410" s="11"/>
      <c r="D410" s="11"/>
      <c r="E410" s="116"/>
      <c r="F410" s="116"/>
      <c r="G410" s="19"/>
      <c r="H410" s="20"/>
      <c r="I410" s="11"/>
      <c r="J410" s="11"/>
      <c r="K410" s="10"/>
      <c r="L410" s="10"/>
      <c r="M410" s="20"/>
      <c r="N410" s="24"/>
    </row>
    <row r="411" spans="1:14" s="11" customFormat="1">
      <c r="N411" s="8"/>
    </row>
    <row r="412" spans="1:14" s="11" customFormat="1"/>
    <row r="413" spans="1:14" s="11" customFormat="1"/>
    <row r="414" spans="1:14" s="8" customFormat="1">
      <c r="C414" s="11"/>
      <c r="E414" s="18"/>
      <c r="F414" s="18"/>
      <c r="G414" s="117"/>
      <c r="H414" s="118"/>
      <c r="K414" s="119"/>
      <c r="L414" s="119"/>
      <c r="M414" s="118"/>
      <c r="N414" s="11"/>
    </row>
    <row r="415" spans="1:14" s="11" customFormat="1">
      <c r="A415" s="8"/>
      <c r="B415" s="8"/>
      <c r="D415" s="8"/>
      <c r="E415" s="18"/>
      <c r="F415" s="18"/>
      <c r="G415" s="117"/>
      <c r="H415" s="118"/>
      <c r="I415" s="8"/>
      <c r="J415" s="118"/>
      <c r="K415" s="119"/>
      <c r="L415" s="118"/>
      <c r="M415" s="118"/>
      <c r="N415" s="8"/>
    </row>
    <row r="416" spans="1:14" s="11" customFormat="1"/>
    <row r="417" s="11" customFormat="1"/>
    <row r="418" s="11" customFormat="1"/>
    <row r="419" s="11" customFormat="1"/>
    <row r="420" s="11" customFormat="1"/>
    <row r="421" s="11" customFormat="1"/>
    <row r="422" s="11" customFormat="1"/>
    <row r="423" s="11" customFormat="1"/>
    <row r="424" s="11" customFormat="1"/>
    <row r="425" s="11" customFormat="1"/>
    <row r="426" s="11" customFormat="1"/>
    <row r="427" s="11" customFormat="1"/>
    <row r="428" s="11" customFormat="1"/>
    <row r="429" s="11" customFormat="1"/>
    <row r="430" s="11" customFormat="1"/>
    <row r="431" s="11" customFormat="1"/>
    <row r="432" s="11" customFormat="1"/>
    <row r="433" s="11" customFormat="1"/>
    <row r="434" s="11" customFormat="1"/>
    <row r="435" s="11" customFormat="1"/>
    <row r="436" s="11" customFormat="1"/>
    <row r="437" s="11" customFormat="1"/>
    <row r="438" s="11" customFormat="1"/>
    <row r="439" s="11" customFormat="1"/>
    <row r="440" s="11" customFormat="1"/>
    <row r="441" s="11" customFormat="1"/>
    <row r="442" s="11" customFormat="1"/>
    <row r="443" s="11" customFormat="1"/>
    <row r="444" s="11" customFormat="1"/>
    <row r="445" s="11" customFormat="1"/>
    <row r="446" s="11" customFormat="1"/>
    <row r="447" s="11" customFormat="1"/>
    <row r="448" s="11" customFormat="1"/>
    <row r="449" s="11" customFormat="1"/>
    <row r="450" s="11" customFormat="1"/>
    <row r="451" s="11" customFormat="1"/>
    <row r="452" s="11" customFormat="1"/>
    <row r="453" s="11" customFormat="1"/>
    <row r="454" s="11" customFormat="1"/>
    <row r="455" s="11" customFormat="1"/>
    <row r="456" s="11" customFormat="1"/>
    <row r="457" s="11" customFormat="1"/>
    <row r="458" s="11" customFormat="1"/>
    <row r="459" s="11" customFormat="1"/>
    <row r="460" s="11" customFormat="1"/>
    <row r="461" s="11" customFormat="1"/>
    <row r="462" s="11" customFormat="1"/>
    <row r="463" s="11" customFormat="1"/>
    <row r="464" s="11" customFormat="1"/>
    <row r="465" spans="1:14" s="11" customFormat="1"/>
    <row r="466" spans="1:14" s="11" customFormat="1"/>
    <row r="467" spans="1:14" s="11" customFormat="1"/>
    <row r="468" spans="1:14" s="11" customFormat="1"/>
    <row r="469" spans="1:14" s="11" customFormat="1"/>
    <row r="470" spans="1:14" s="11" customFormat="1"/>
    <row r="471" spans="1:14" s="11" customFormat="1"/>
    <row r="472" spans="1:14" s="11" customFormat="1"/>
    <row r="473" spans="1:14" s="11" customFormat="1"/>
    <row r="474" spans="1:14" s="11" customFormat="1"/>
    <row r="475" spans="1:14" s="11" customFormat="1"/>
    <row r="476" spans="1:14" s="8" customFormat="1">
      <c r="A476" s="87"/>
      <c r="B476" s="87"/>
      <c r="C476" s="11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11"/>
    </row>
    <row r="477" spans="1:14" s="8" customFormat="1">
      <c r="C477" s="11"/>
      <c r="E477" s="18"/>
      <c r="F477" s="18"/>
      <c r="G477" s="117"/>
      <c r="I477" s="117"/>
      <c r="J477" s="120"/>
      <c r="K477" s="10"/>
      <c r="L477" s="10"/>
      <c r="M477" s="19"/>
    </row>
    <row r="478" spans="1:14" s="8" customFormat="1">
      <c r="C478" s="11"/>
      <c r="E478" s="18"/>
      <c r="F478" s="18"/>
      <c r="G478" s="117"/>
      <c r="I478" s="10"/>
      <c r="J478" s="10"/>
      <c r="K478" s="10"/>
      <c r="L478" s="10"/>
      <c r="M478" s="19"/>
    </row>
    <row r="479" spans="1:14" s="8" customFormat="1">
      <c r="C479" s="11"/>
      <c r="E479" s="121"/>
      <c r="F479" s="18"/>
      <c r="G479" s="117"/>
      <c r="K479" s="10"/>
      <c r="L479" s="10"/>
      <c r="M479" s="19"/>
    </row>
    <row r="480" spans="1:14" s="8" customFormat="1">
      <c r="C480" s="11"/>
      <c r="E480" s="122"/>
      <c r="F480" s="18"/>
      <c r="G480" s="120"/>
      <c r="K480" s="10"/>
      <c r="L480" s="10"/>
      <c r="M480" s="19"/>
    </row>
    <row r="481" spans="1:14" s="8" customFormat="1">
      <c r="C481" s="11"/>
      <c r="E481" s="18"/>
      <c r="F481" s="18"/>
      <c r="G481" s="117"/>
      <c r="H481" s="20"/>
      <c r="K481" s="10"/>
      <c r="L481" s="10"/>
      <c r="M481" s="19"/>
    </row>
    <row r="482" spans="1:14" s="8" customFormat="1">
      <c r="C482" s="11"/>
      <c r="E482" s="123"/>
      <c r="F482" s="18"/>
      <c r="G482" s="117"/>
      <c r="H482" s="20"/>
      <c r="K482" s="10"/>
      <c r="L482" s="10"/>
      <c r="M482" s="19"/>
    </row>
    <row r="483" spans="1:14" s="8" customFormat="1">
      <c r="C483" s="11"/>
      <c r="E483" s="18"/>
      <c r="F483" s="18"/>
      <c r="G483" s="117"/>
      <c r="H483" s="20"/>
      <c r="K483" s="10"/>
      <c r="L483" s="10"/>
      <c r="M483" s="19"/>
    </row>
    <row r="484" spans="1:14" s="8" customFormat="1">
      <c r="A484" s="87"/>
      <c r="B484" s="87"/>
      <c r="C484" s="11"/>
      <c r="D484" s="87"/>
      <c r="E484" s="87"/>
      <c r="F484" s="87"/>
      <c r="G484" s="87"/>
      <c r="H484" s="87"/>
      <c r="I484" s="87"/>
      <c r="J484" s="87"/>
      <c r="K484" s="87"/>
      <c r="L484" s="87"/>
      <c r="M484" s="87"/>
    </row>
    <row r="485" spans="1:14" s="8" customFormat="1">
      <c r="C485" s="11"/>
      <c r="E485" s="18"/>
      <c r="F485" s="18"/>
      <c r="G485" s="117"/>
      <c r="H485" s="20"/>
      <c r="K485" s="10"/>
      <c r="L485" s="10"/>
      <c r="M485" s="19"/>
    </row>
    <row r="486" spans="1:14" s="8" customFormat="1">
      <c r="C486" s="11"/>
      <c r="E486" s="18"/>
      <c r="F486" s="18"/>
      <c r="I486" s="117"/>
      <c r="J486" s="120"/>
      <c r="M486" s="19"/>
    </row>
    <row r="487" spans="1:14" s="11" customFormat="1">
      <c r="N487" s="8"/>
    </row>
    <row r="488" spans="1:14" s="11" customFormat="1"/>
    <row r="489" spans="1:14" s="11" customFormat="1"/>
    <row r="490" spans="1:14" s="11" customFormat="1"/>
    <row r="491" spans="1:14" s="11" customFormat="1"/>
    <row r="492" spans="1:14" s="11" customFormat="1"/>
    <row r="493" spans="1:14" s="11" customFormat="1"/>
    <row r="494" spans="1:14" s="11" customFormat="1"/>
    <row r="495" spans="1:14" s="11" customFormat="1"/>
    <row r="496" spans="1:14" s="11" customFormat="1"/>
    <row r="497" spans="3:14" s="11" customFormat="1"/>
    <row r="498" spans="3:14" s="11" customFormat="1"/>
    <row r="499" spans="3:14" s="8" customFormat="1">
      <c r="C499" s="11"/>
      <c r="E499" s="18"/>
      <c r="F499" s="18"/>
      <c r="G499" s="10"/>
      <c r="H499" s="10"/>
      <c r="I499" s="10"/>
      <c r="J499" s="10"/>
      <c r="K499" s="19"/>
      <c r="M499" s="19"/>
      <c r="N499" s="11"/>
    </row>
    <row r="500" spans="3:14" s="8" customFormat="1">
      <c r="C500" s="11"/>
      <c r="E500" s="18"/>
      <c r="F500" s="18"/>
      <c r="G500" s="117"/>
      <c r="I500" s="117"/>
      <c r="J500" s="120"/>
      <c r="K500" s="10"/>
      <c r="L500" s="10"/>
      <c r="M500" s="19"/>
    </row>
    <row r="501" spans="3:14" s="8" customFormat="1">
      <c r="C501" s="11"/>
      <c r="E501" s="18"/>
      <c r="F501" s="18"/>
      <c r="G501" s="117"/>
      <c r="I501" s="10"/>
      <c r="J501" s="10"/>
      <c r="K501" s="10"/>
      <c r="L501" s="10"/>
      <c r="M501" s="19"/>
    </row>
    <row r="502" spans="3:14" s="8" customFormat="1">
      <c r="C502" s="11"/>
      <c r="E502" s="121"/>
      <c r="F502" s="18"/>
      <c r="G502" s="117"/>
      <c r="K502" s="10"/>
      <c r="L502" s="10"/>
      <c r="M502" s="19"/>
    </row>
    <row r="503" spans="3:14" s="11" customFormat="1">
      <c r="N503" s="8"/>
    </row>
    <row r="504" spans="3:14" s="11" customFormat="1"/>
    <row r="505" spans="3:14" s="11" customFormat="1"/>
    <row r="506" spans="3:14" s="11" customFormat="1"/>
    <row r="507" spans="3:14" s="8" customFormat="1">
      <c r="C507" s="11"/>
      <c r="E507" s="122"/>
      <c r="F507" s="18"/>
      <c r="G507" s="120"/>
      <c r="K507" s="10"/>
      <c r="L507" s="10"/>
      <c r="M507" s="19"/>
      <c r="N507" s="11"/>
    </row>
    <row r="508" spans="3:14" s="8" customFormat="1">
      <c r="C508" s="11"/>
      <c r="E508" s="18"/>
      <c r="F508" s="18"/>
      <c r="G508" s="117"/>
      <c r="H508" s="20"/>
      <c r="K508" s="10"/>
      <c r="L508" s="10"/>
      <c r="M508" s="19"/>
    </row>
    <row r="509" spans="3:14" s="8" customFormat="1">
      <c r="C509" s="11"/>
      <c r="E509" s="123"/>
      <c r="F509" s="18"/>
      <c r="G509" s="117"/>
      <c r="H509" s="20"/>
      <c r="K509" s="10"/>
      <c r="L509" s="10"/>
      <c r="M509" s="19"/>
    </row>
    <row r="510" spans="3:14" s="8" customFormat="1">
      <c r="C510" s="11"/>
      <c r="E510" s="18"/>
      <c r="F510" s="18"/>
      <c r="G510" s="117"/>
      <c r="H510" s="20"/>
      <c r="K510" s="10"/>
      <c r="L510" s="10"/>
      <c r="M510" s="19"/>
    </row>
    <row r="511" spans="3:14" s="8" customFormat="1">
      <c r="C511" s="11"/>
      <c r="E511" s="18"/>
      <c r="F511" s="18"/>
      <c r="G511" s="117"/>
      <c r="H511" s="20"/>
      <c r="K511" s="10"/>
      <c r="L511" s="10"/>
      <c r="M511" s="19"/>
    </row>
    <row r="512" spans="3:14" s="8" customFormat="1">
      <c r="C512" s="11"/>
      <c r="E512" s="123"/>
      <c r="F512" s="18"/>
      <c r="G512" s="117"/>
      <c r="H512" s="20"/>
      <c r="K512" s="10"/>
      <c r="L512" s="10"/>
      <c r="M512" s="19"/>
    </row>
    <row r="513" spans="1:14" s="11" customFormat="1">
      <c r="A513" s="8"/>
      <c r="B513" s="8"/>
      <c r="D513" s="8"/>
      <c r="E513" s="18"/>
      <c r="F513" s="18"/>
      <c r="G513" s="8"/>
      <c r="H513" s="8"/>
      <c r="I513" s="8"/>
      <c r="J513" s="8"/>
      <c r="K513" s="19"/>
      <c r="L513" s="19"/>
      <c r="M513" s="19"/>
      <c r="N513" s="8"/>
    </row>
    <row r="514" spans="1:14" s="11" customFormat="1">
      <c r="A514" s="8"/>
      <c r="B514" s="8"/>
      <c r="D514" s="8"/>
      <c r="E514" s="18"/>
      <c r="F514" s="18"/>
      <c r="G514" s="8"/>
      <c r="H514" s="8"/>
      <c r="I514" s="117"/>
      <c r="J514" s="120"/>
      <c r="K514" s="8"/>
      <c r="L514" s="8"/>
      <c r="M514" s="19"/>
    </row>
    <row r="515" spans="1:14" s="11" customFormat="1">
      <c r="A515" s="8"/>
      <c r="B515" s="8"/>
      <c r="D515" s="8"/>
      <c r="E515" s="18"/>
      <c r="F515" s="18"/>
      <c r="G515" s="10"/>
      <c r="H515" s="10"/>
      <c r="I515" s="10"/>
      <c r="J515" s="10"/>
      <c r="K515" s="19"/>
      <c r="L515" s="8"/>
      <c r="M515" s="19"/>
    </row>
    <row r="516" spans="1:14" s="11" customFormat="1">
      <c r="A516" s="8"/>
      <c r="B516" s="8"/>
      <c r="D516" s="8"/>
      <c r="E516" s="18"/>
      <c r="F516" s="18"/>
      <c r="G516" s="117"/>
      <c r="H516" s="8"/>
      <c r="I516" s="8"/>
      <c r="J516" s="8"/>
      <c r="K516" s="10"/>
      <c r="L516" s="10"/>
      <c r="M516" s="20"/>
    </row>
    <row r="517" spans="1:14" s="11" customFormat="1">
      <c r="A517" s="8"/>
      <c r="B517" s="8"/>
      <c r="D517" s="8"/>
      <c r="E517" s="18"/>
      <c r="F517" s="18"/>
      <c r="G517" s="117"/>
      <c r="H517" s="8"/>
      <c r="I517" s="8"/>
      <c r="J517" s="8"/>
      <c r="K517" s="10"/>
      <c r="L517" s="10"/>
      <c r="M517" s="19"/>
    </row>
    <row r="518" spans="1:14" s="11" customFormat="1">
      <c r="A518" s="8"/>
      <c r="B518" s="8"/>
      <c r="D518" s="8"/>
      <c r="E518" s="121"/>
      <c r="F518" s="18"/>
      <c r="G518" s="117"/>
      <c r="H518" s="8"/>
      <c r="I518" s="8"/>
      <c r="J518" s="8"/>
      <c r="K518" s="10"/>
      <c r="L518" s="10"/>
      <c r="M518" s="19"/>
    </row>
    <row r="519" spans="1:14" s="11" customFormat="1">
      <c r="A519" s="8"/>
      <c r="B519" s="8"/>
      <c r="D519" s="8"/>
      <c r="E519" s="121"/>
      <c r="F519" s="18"/>
      <c r="G519" s="117"/>
      <c r="H519" s="8"/>
      <c r="I519" s="8"/>
      <c r="J519" s="8"/>
      <c r="K519" s="10"/>
      <c r="L519" s="10"/>
      <c r="M519" s="19"/>
    </row>
    <row r="520" spans="1:14" s="11" customFormat="1">
      <c r="A520" s="8"/>
      <c r="B520" s="8"/>
      <c r="D520" s="8"/>
      <c r="E520" s="122"/>
      <c r="F520" s="18"/>
      <c r="G520" s="120"/>
      <c r="H520" s="20"/>
      <c r="I520" s="8"/>
      <c r="J520" s="8"/>
      <c r="K520" s="10"/>
      <c r="L520" s="10"/>
      <c r="M520" s="19"/>
    </row>
    <row r="521" spans="1:14" s="11" customFormat="1">
      <c r="A521" s="8"/>
      <c r="B521" s="8"/>
      <c r="D521" s="8"/>
      <c r="E521" s="18"/>
      <c r="F521" s="18"/>
      <c r="G521" s="117"/>
      <c r="H521" s="20"/>
      <c r="I521" s="8"/>
      <c r="J521" s="8"/>
      <c r="K521" s="10"/>
      <c r="L521" s="10"/>
      <c r="M521" s="19"/>
    </row>
    <row r="522" spans="1:14" s="11" customFormat="1">
      <c r="A522" s="8"/>
      <c r="B522" s="8"/>
      <c r="D522" s="8"/>
      <c r="E522" s="18"/>
      <c r="F522" s="18"/>
      <c r="G522" s="117"/>
      <c r="H522" s="20"/>
      <c r="I522" s="117"/>
      <c r="J522" s="124"/>
      <c r="K522" s="10"/>
      <c r="L522" s="10"/>
      <c r="M522" s="19"/>
    </row>
    <row r="523" spans="1:14" s="8" customFormat="1">
      <c r="C523" s="11"/>
      <c r="E523" s="123"/>
      <c r="F523" s="18"/>
      <c r="G523" s="117"/>
      <c r="H523" s="20"/>
      <c r="K523" s="10"/>
      <c r="L523" s="10"/>
      <c r="M523" s="19"/>
      <c r="N523" s="11"/>
    </row>
    <row r="524" spans="1:14" s="8" customFormat="1">
      <c r="C524" s="11"/>
      <c r="E524" s="18"/>
      <c r="F524" s="18"/>
      <c r="K524" s="19"/>
      <c r="L524" s="19"/>
      <c r="M524" s="19"/>
    </row>
    <row r="525" spans="1:14" s="8" customFormat="1">
      <c r="C525" s="11"/>
      <c r="E525" s="18"/>
      <c r="F525" s="18"/>
      <c r="I525" s="117"/>
      <c r="J525" s="120"/>
      <c r="M525" s="19"/>
    </row>
    <row r="526" spans="1:14" s="8" customFormat="1">
      <c r="C526" s="11"/>
      <c r="E526" s="18"/>
      <c r="F526" s="18"/>
      <c r="G526" s="10"/>
      <c r="H526" s="10"/>
      <c r="I526" s="10"/>
      <c r="J526" s="10"/>
      <c r="K526" s="19"/>
      <c r="M526" s="19"/>
    </row>
    <row r="527" spans="1:14" s="8" customFormat="1">
      <c r="C527" s="11"/>
      <c r="E527" s="18"/>
      <c r="F527" s="18"/>
      <c r="G527" s="19"/>
      <c r="K527" s="10"/>
      <c r="L527" s="10"/>
      <c r="M527" s="20"/>
    </row>
    <row r="528" spans="1:14" s="8" customFormat="1">
      <c r="C528" s="11"/>
      <c r="E528" s="18"/>
      <c r="F528" s="18"/>
      <c r="G528" s="19"/>
      <c r="K528" s="10"/>
      <c r="L528" s="10"/>
      <c r="M528" s="19"/>
    </row>
    <row r="529" spans="1:13" s="8" customFormat="1">
      <c r="C529" s="11"/>
      <c r="E529" s="121"/>
      <c r="F529" s="18"/>
      <c r="G529" s="19"/>
      <c r="K529" s="10"/>
      <c r="L529" s="10"/>
      <c r="M529" s="19"/>
    </row>
    <row r="530" spans="1:13" s="8" customFormat="1">
      <c r="C530" s="11"/>
      <c r="E530" s="121"/>
      <c r="F530" s="18"/>
      <c r="G530" s="19"/>
      <c r="K530" s="10"/>
      <c r="L530" s="10"/>
      <c r="M530" s="19"/>
    </row>
    <row r="531" spans="1:13" s="8" customFormat="1">
      <c r="C531" s="11"/>
      <c r="E531" s="123"/>
      <c r="F531" s="18"/>
      <c r="G531" s="20"/>
      <c r="H531" s="20"/>
      <c r="K531" s="10"/>
      <c r="L531" s="10"/>
      <c r="M531" s="19"/>
    </row>
    <row r="532" spans="1:13" s="8" customFormat="1">
      <c r="C532" s="11"/>
      <c r="E532" s="18"/>
      <c r="F532" s="18"/>
      <c r="G532" s="19"/>
      <c r="H532" s="20"/>
      <c r="K532" s="10"/>
      <c r="L532" s="10"/>
      <c r="M532" s="19"/>
    </row>
    <row r="533" spans="1:13" s="8" customFormat="1">
      <c r="C533" s="11"/>
      <c r="E533" s="18"/>
      <c r="F533" s="18"/>
      <c r="K533" s="125"/>
      <c r="M533" s="19"/>
    </row>
    <row r="534" spans="1:13" s="8" customFormat="1">
      <c r="C534" s="11"/>
      <c r="E534" s="18"/>
      <c r="F534" s="18"/>
      <c r="K534" s="19"/>
      <c r="L534" s="19"/>
      <c r="M534" s="19"/>
    </row>
    <row r="535" spans="1:13" s="8" customFormat="1">
      <c r="C535" s="11"/>
      <c r="E535" s="18"/>
      <c r="F535" s="18"/>
      <c r="I535" s="117"/>
      <c r="J535" s="120"/>
      <c r="M535" s="19"/>
    </row>
    <row r="536" spans="1:13" s="8" customFormat="1">
      <c r="C536" s="11"/>
      <c r="E536" s="18"/>
      <c r="F536" s="18"/>
      <c r="G536" s="10"/>
      <c r="H536" s="10"/>
      <c r="I536" s="10"/>
      <c r="J536" s="10"/>
      <c r="K536" s="19"/>
      <c r="M536" s="19"/>
    </row>
    <row r="537" spans="1:13" s="8" customFormat="1">
      <c r="C537" s="11"/>
      <c r="E537" s="18"/>
      <c r="F537" s="18"/>
      <c r="G537" s="19"/>
      <c r="K537" s="10"/>
      <c r="L537" s="10"/>
      <c r="M537" s="20"/>
    </row>
    <row r="538" spans="1:13" s="8" customFormat="1">
      <c r="A538" s="87"/>
      <c r="B538" s="87"/>
      <c r="C538" s="11"/>
      <c r="D538" s="87"/>
      <c r="E538" s="87"/>
      <c r="F538" s="87"/>
      <c r="G538" s="87"/>
      <c r="H538" s="87"/>
      <c r="I538" s="87"/>
      <c r="J538" s="87"/>
      <c r="K538" s="87"/>
      <c r="L538" s="87"/>
      <c r="M538" s="87"/>
    </row>
    <row r="539" spans="1:13" s="8" customFormat="1">
      <c r="C539" s="11"/>
      <c r="E539" s="18"/>
      <c r="F539" s="18"/>
      <c r="G539" s="19"/>
      <c r="K539" s="10"/>
      <c r="L539" s="10"/>
      <c r="M539" s="19"/>
    </row>
    <row r="540" spans="1:13" s="8" customFormat="1">
      <c r="C540" s="11"/>
      <c r="E540" s="121"/>
      <c r="F540" s="18"/>
      <c r="G540" s="19"/>
      <c r="K540" s="10"/>
      <c r="L540" s="10"/>
      <c r="M540" s="19"/>
    </row>
    <row r="541" spans="1:13" s="8" customFormat="1">
      <c r="C541" s="11"/>
      <c r="E541" s="121"/>
      <c r="F541" s="18"/>
      <c r="G541" s="19"/>
      <c r="K541" s="10"/>
      <c r="L541" s="10"/>
      <c r="M541" s="19"/>
    </row>
    <row r="542" spans="1:13" s="8" customFormat="1">
      <c r="C542" s="11"/>
      <c r="E542" s="123"/>
      <c r="F542" s="18"/>
      <c r="G542" s="20"/>
      <c r="H542" s="20"/>
      <c r="K542" s="10"/>
      <c r="L542" s="10"/>
      <c r="M542" s="19"/>
    </row>
    <row r="543" spans="1:13" s="8" customFormat="1">
      <c r="C543" s="11"/>
      <c r="E543" s="18"/>
      <c r="F543" s="18"/>
      <c r="G543" s="19"/>
      <c r="H543" s="20"/>
      <c r="K543" s="10"/>
      <c r="L543" s="10"/>
      <c r="M543" s="19"/>
    </row>
    <row r="544" spans="1:13" s="8" customFormat="1">
      <c r="C544" s="11"/>
      <c r="E544" s="18"/>
      <c r="F544" s="18"/>
      <c r="K544" s="125"/>
      <c r="M544" s="19"/>
    </row>
    <row r="545" spans="3:14" s="8" customFormat="1">
      <c r="C545" s="11"/>
      <c r="E545" s="18"/>
      <c r="F545" s="18"/>
      <c r="K545" s="19"/>
      <c r="L545" s="19"/>
      <c r="M545" s="19"/>
    </row>
    <row r="546" spans="3:14" s="8" customFormat="1">
      <c r="C546" s="11"/>
      <c r="E546" s="18"/>
      <c r="F546" s="18"/>
      <c r="I546" s="117"/>
      <c r="J546" s="120"/>
      <c r="M546" s="19"/>
    </row>
    <row r="547" spans="3:14" s="8" customFormat="1">
      <c r="C547" s="11"/>
      <c r="E547" s="18"/>
      <c r="F547" s="18"/>
      <c r="G547" s="10"/>
      <c r="H547" s="10"/>
      <c r="I547" s="10"/>
      <c r="J547" s="10"/>
      <c r="K547" s="19"/>
      <c r="M547" s="19"/>
    </row>
    <row r="548" spans="3:14" s="8" customFormat="1">
      <c r="C548" s="11"/>
      <c r="E548" s="18"/>
      <c r="F548" s="18"/>
      <c r="G548" s="19"/>
      <c r="K548" s="10"/>
      <c r="L548" s="10"/>
      <c r="M548" s="20"/>
    </row>
    <row r="549" spans="3:14" s="8" customFormat="1">
      <c r="C549" s="11"/>
      <c r="E549" s="18"/>
      <c r="F549" s="18"/>
      <c r="G549" s="19"/>
      <c r="K549" s="10"/>
      <c r="L549" s="10"/>
      <c r="M549" s="19"/>
    </row>
    <row r="550" spans="3:14" s="8" customFormat="1">
      <c r="C550" s="11"/>
      <c r="E550" s="121"/>
      <c r="F550" s="18"/>
      <c r="G550" s="19"/>
      <c r="K550" s="10"/>
      <c r="L550" s="10"/>
      <c r="M550" s="19"/>
    </row>
    <row r="551" spans="3:14" s="8" customFormat="1" ht="15.75">
      <c r="C551" s="130"/>
      <c r="E551" s="121"/>
      <c r="F551" s="18"/>
      <c r="G551" s="19"/>
      <c r="K551" s="10"/>
      <c r="L551" s="10"/>
      <c r="M551" s="19"/>
    </row>
    <row r="552" spans="3:14" s="8" customFormat="1">
      <c r="C552" s="11"/>
      <c r="E552" s="123"/>
      <c r="F552" s="18"/>
      <c r="G552" s="20"/>
      <c r="H552" s="20"/>
      <c r="K552" s="10"/>
      <c r="L552" s="10"/>
      <c r="M552" s="19"/>
    </row>
    <row r="553" spans="3:14" s="8" customFormat="1">
      <c r="C553" s="11"/>
      <c r="E553" s="18"/>
      <c r="F553" s="18"/>
      <c r="G553" s="19"/>
      <c r="H553" s="20"/>
      <c r="K553" s="10"/>
      <c r="L553" s="10"/>
      <c r="M553" s="19"/>
    </row>
    <row r="554" spans="3:14" s="8" customFormat="1">
      <c r="C554" s="11"/>
      <c r="E554" s="18"/>
      <c r="F554" s="18"/>
      <c r="K554" s="125"/>
      <c r="M554" s="19"/>
    </row>
    <row r="555" spans="3:14" s="8" customFormat="1">
      <c r="C555" s="11"/>
      <c r="E555" s="18"/>
      <c r="F555" s="18"/>
      <c r="K555" s="19"/>
      <c r="L555" s="19"/>
      <c r="M555" s="19"/>
    </row>
    <row r="556" spans="3:14" s="8" customFormat="1">
      <c r="E556" s="18"/>
      <c r="F556" s="18"/>
      <c r="I556" s="117"/>
      <c r="J556" s="120"/>
      <c r="M556" s="19"/>
    </row>
    <row r="557" spans="3:14" s="11" customFormat="1">
      <c r="C557" s="8"/>
      <c r="N557" s="8"/>
    </row>
    <row r="558" spans="3:14" s="11" customFormat="1"/>
    <row r="559" spans="3:14" s="11" customFormat="1"/>
    <row r="560" spans="3:14" s="11" customFormat="1"/>
    <row r="561" spans="3:14" s="11" customFormat="1"/>
    <row r="562" spans="3:14" s="11" customFormat="1"/>
    <row r="563" spans="3:14" s="11" customFormat="1"/>
    <row r="564" spans="3:14" s="11" customFormat="1"/>
    <row r="565" spans="3:14" s="11" customFormat="1"/>
    <row r="566" spans="3:14" s="11" customFormat="1"/>
    <row r="567" spans="3:14" s="11" customFormat="1"/>
    <row r="568" spans="3:14" s="11" customFormat="1"/>
    <row r="569" spans="3:14" s="11" customFormat="1"/>
    <row r="570" spans="3:14" s="11" customFormat="1"/>
    <row r="571" spans="3:14" s="11" customFormat="1"/>
    <row r="572" spans="3:14" s="8" customFormat="1">
      <c r="C572" s="11"/>
      <c r="E572" s="18"/>
      <c r="F572" s="18"/>
      <c r="G572" s="10"/>
      <c r="H572" s="10"/>
      <c r="I572" s="10"/>
      <c r="J572" s="10"/>
      <c r="K572" s="19"/>
      <c r="M572" s="19"/>
      <c r="N572" s="11"/>
    </row>
    <row r="573" spans="3:14" s="8" customFormat="1">
      <c r="C573" s="11"/>
      <c r="E573" s="18"/>
      <c r="F573" s="18"/>
      <c r="G573" s="19"/>
      <c r="K573" s="10"/>
      <c r="L573" s="10"/>
      <c r="M573" s="20"/>
    </row>
    <row r="574" spans="3:14" s="8" customFormat="1">
      <c r="C574" s="11"/>
      <c r="E574" s="18"/>
      <c r="F574" s="18"/>
      <c r="G574" s="19"/>
      <c r="K574" s="10"/>
      <c r="L574" s="10"/>
      <c r="M574" s="19"/>
    </row>
    <row r="575" spans="3:14" s="8" customFormat="1">
      <c r="C575" s="11"/>
      <c r="E575" s="121"/>
      <c r="F575" s="18"/>
      <c r="G575" s="19"/>
      <c r="K575" s="10"/>
      <c r="L575" s="10"/>
      <c r="M575" s="19"/>
    </row>
    <row r="576" spans="3:14" s="8" customFormat="1">
      <c r="C576" s="11"/>
      <c r="E576" s="121"/>
      <c r="F576" s="18"/>
      <c r="G576" s="19"/>
      <c r="K576" s="10"/>
      <c r="L576" s="10"/>
      <c r="M576" s="19"/>
    </row>
    <row r="577" spans="1:13" s="8" customFormat="1">
      <c r="C577" s="11"/>
      <c r="E577" s="123"/>
      <c r="F577" s="18"/>
      <c r="G577" s="20"/>
      <c r="H577" s="20"/>
      <c r="K577" s="10"/>
      <c r="L577" s="10"/>
      <c r="M577" s="19"/>
    </row>
    <row r="578" spans="1:13" s="8" customFormat="1">
      <c r="C578" s="11"/>
      <c r="E578" s="18"/>
      <c r="F578" s="18"/>
      <c r="G578" s="19"/>
      <c r="H578" s="20"/>
      <c r="K578" s="10"/>
      <c r="L578" s="10"/>
      <c r="M578" s="19"/>
    </row>
    <row r="579" spans="1:13" s="8" customFormat="1">
      <c r="C579" s="11"/>
      <c r="E579" s="18"/>
      <c r="F579" s="18"/>
      <c r="K579" s="125"/>
      <c r="M579" s="19"/>
    </row>
    <row r="580" spans="1:13" s="8" customFormat="1">
      <c r="C580" s="11"/>
      <c r="E580" s="18"/>
      <c r="F580" s="18"/>
      <c r="K580" s="19"/>
      <c r="L580" s="19"/>
      <c r="M580" s="19"/>
    </row>
    <row r="581" spans="1:13" s="8" customFormat="1">
      <c r="C581" s="11"/>
      <c r="E581" s="18"/>
      <c r="F581" s="18"/>
      <c r="I581" s="117"/>
      <c r="J581" s="120"/>
      <c r="M581" s="19"/>
    </row>
    <row r="582" spans="1:13" s="8" customFormat="1">
      <c r="C582" s="11"/>
      <c r="E582" s="18"/>
      <c r="F582" s="18"/>
      <c r="G582" s="10"/>
      <c r="H582" s="10"/>
      <c r="I582" s="10"/>
      <c r="J582" s="10"/>
      <c r="K582" s="19"/>
      <c r="M582" s="19"/>
    </row>
    <row r="583" spans="1:13" s="8" customFormat="1">
      <c r="C583" s="11"/>
      <c r="E583" s="18"/>
      <c r="F583" s="18"/>
      <c r="G583" s="19"/>
      <c r="K583" s="10"/>
      <c r="L583" s="10"/>
      <c r="M583" s="20"/>
    </row>
    <row r="584" spans="1:13" s="8" customFormat="1">
      <c r="C584" s="11"/>
      <c r="E584" s="18"/>
      <c r="F584" s="18"/>
      <c r="G584" s="19"/>
      <c r="K584" s="10"/>
      <c r="L584" s="10"/>
      <c r="M584" s="19"/>
    </row>
    <row r="585" spans="1:13" s="8" customFormat="1">
      <c r="C585" s="11"/>
      <c r="E585" s="121"/>
      <c r="F585" s="18"/>
      <c r="G585" s="19"/>
      <c r="K585" s="10"/>
      <c r="L585" s="10"/>
      <c r="M585" s="19"/>
    </row>
    <row r="586" spans="1:13" s="8" customFormat="1">
      <c r="C586" s="11"/>
      <c r="E586" s="121"/>
      <c r="F586" s="18"/>
      <c r="G586" s="19"/>
      <c r="K586" s="10"/>
      <c r="L586" s="10"/>
      <c r="M586" s="19"/>
    </row>
    <row r="587" spans="1:13" s="8" customFormat="1">
      <c r="C587" s="11"/>
      <c r="E587" s="123"/>
      <c r="F587" s="18"/>
      <c r="G587" s="20"/>
      <c r="H587" s="20"/>
      <c r="K587" s="10"/>
      <c r="L587" s="10"/>
      <c r="M587" s="19"/>
    </row>
    <row r="588" spans="1:13" s="8" customFormat="1">
      <c r="C588" s="11"/>
      <c r="E588" s="18"/>
      <c r="F588" s="18"/>
      <c r="G588" s="19"/>
      <c r="H588" s="20"/>
      <c r="K588" s="10"/>
      <c r="L588" s="10"/>
      <c r="M588" s="19"/>
    </row>
    <row r="589" spans="1:13" s="8" customFormat="1">
      <c r="C589" s="11"/>
      <c r="E589" s="18"/>
      <c r="F589" s="18"/>
      <c r="K589" s="125"/>
      <c r="M589" s="19"/>
    </row>
    <row r="590" spans="1:13" s="8" customFormat="1">
      <c r="A590" s="87"/>
      <c r="B590" s="87"/>
      <c r="C590" s="11"/>
      <c r="D590" s="87"/>
      <c r="E590" s="87"/>
      <c r="F590" s="87"/>
      <c r="G590" s="87"/>
      <c r="H590" s="87"/>
      <c r="I590" s="87"/>
      <c r="J590" s="87"/>
      <c r="K590" s="87"/>
      <c r="L590" s="87"/>
      <c r="M590" s="87"/>
    </row>
    <row r="591" spans="1:13" s="8" customFormat="1">
      <c r="C591" s="11"/>
      <c r="E591" s="18"/>
      <c r="F591" s="18"/>
      <c r="K591" s="19"/>
      <c r="L591" s="19"/>
      <c r="M591" s="19"/>
    </row>
    <row r="592" spans="1:13" s="8" customFormat="1">
      <c r="C592" s="11"/>
      <c r="E592" s="18"/>
      <c r="F592" s="18"/>
      <c r="I592" s="117"/>
      <c r="J592" s="120"/>
      <c r="M592" s="19"/>
    </row>
    <row r="593" spans="3:13" s="8" customFormat="1">
      <c r="C593" s="11"/>
      <c r="E593" s="18"/>
      <c r="F593" s="18"/>
      <c r="G593" s="10"/>
      <c r="H593" s="10"/>
      <c r="I593" s="10"/>
      <c r="J593" s="10"/>
      <c r="K593" s="19"/>
      <c r="M593" s="19"/>
    </row>
    <row r="594" spans="3:13" s="8" customFormat="1">
      <c r="C594" s="11"/>
      <c r="E594" s="18"/>
      <c r="F594" s="18"/>
      <c r="G594" s="19"/>
      <c r="K594" s="10"/>
      <c r="L594" s="10"/>
      <c r="M594" s="20"/>
    </row>
    <row r="595" spans="3:13" s="8" customFormat="1">
      <c r="C595" s="11"/>
      <c r="E595" s="18"/>
      <c r="F595" s="18"/>
      <c r="G595" s="19"/>
      <c r="K595" s="10"/>
      <c r="L595" s="10"/>
      <c r="M595" s="19"/>
    </row>
    <row r="596" spans="3:13" s="8" customFormat="1">
      <c r="C596" s="11"/>
      <c r="E596" s="121"/>
      <c r="F596" s="18"/>
      <c r="G596" s="19"/>
      <c r="K596" s="10"/>
      <c r="L596" s="10"/>
      <c r="M596" s="19"/>
    </row>
    <row r="597" spans="3:13" s="8" customFormat="1">
      <c r="C597" s="11"/>
      <c r="E597" s="121"/>
      <c r="F597" s="18"/>
      <c r="G597" s="19"/>
      <c r="K597" s="10"/>
      <c r="L597" s="10"/>
      <c r="M597" s="19"/>
    </row>
    <row r="598" spans="3:13" s="8" customFormat="1">
      <c r="C598" s="11"/>
      <c r="E598" s="123"/>
      <c r="F598" s="18"/>
      <c r="G598" s="20"/>
      <c r="H598" s="20"/>
      <c r="K598" s="10"/>
      <c r="L598" s="10"/>
      <c r="M598" s="19"/>
    </row>
    <row r="599" spans="3:13" s="8" customFormat="1">
      <c r="C599" s="11"/>
      <c r="E599" s="18"/>
      <c r="F599" s="18"/>
      <c r="G599" s="19"/>
      <c r="H599" s="20"/>
      <c r="K599" s="10"/>
      <c r="L599" s="10"/>
      <c r="M599" s="19"/>
    </row>
    <row r="600" spans="3:13" s="8" customFormat="1">
      <c r="C600" s="11"/>
      <c r="E600" s="18"/>
      <c r="F600" s="18"/>
      <c r="K600" s="125"/>
      <c r="M600" s="19"/>
    </row>
    <row r="601" spans="3:13" s="8" customFormat="1">
      <c r="C601" s="11"/>
      <c r="E601" s="18"/>
      <c r="F601" s="18"/>
      <c r="K601" s="19"/>
      <c r="L601" s="19"/>
      <c r="M601" s="19"/>
    </row>
    <row r="602" spans="3:13" s="8" customFormat="1">
      <c r="C602" s="11"/>
      <c r="E602" s="18"/>
      <c r="F602" s="18"/>
      <c r="I602" s="117"/>
      <c r="J602" s="120"/>
      <c r="M602" s="19"/>
    </row>
    <row r="603" spans="3:13" s="8" customFormat="1">
      <c r="C603" s="11"/>
      <c r="E603" s="18"/>
      <c r="F603" s="18"/>
      <c r="G603" s="10"/>
      <c r="H603" s="10"/>
      <c r="I603" s="10"/>
      <c r="J603" s="10"/>
      <c r="K603" s="19"/>
      <c r="M603" s="19"/>
    </row>
    <row r="604" spans="3:13" s="8" customFormat="1">
      <c r="C604" s="11"/>
      <c r="E604" s="18"/>
      <c r="F604" s="18"/>
      <c r="G604" s="19"/>
      <c r="K604" s="10"/>
      <c r="L604" s="10"/>
      <c r="M604" s="20"/>
    </row>
    <row r="605" spans="3:13" s="8" customFormat="1">
      <c r="C605" s="11"/>
      <c r="E605" s="18"/>
      <c r="F605" s="18"/>
      <c r="G605" s="19"/>
      <c r="K605" s="10"/>
      <c r="L605" s="10"/>
      <c r="M605" s="19"/>
    </row>
    <row r="606" spans="3:13" s="8" customFormat="1">
      <c r="C606" s="11"/>
      <c r="E606" s="121"/>
      <c r="F606" s="18"/>
      <c r="G606" s="19"/>
      <c r="K606" s="10"/>
      <c r="L606" s="10"/>
      <c r="M606" s="19"/>
    </row>
    <row r="607" spans="3:13" s="8" customFormat="1">
      <c r="C607" s="11"/>
      <c r="E607" s="121"/>
      <c r="F607" s="18"/>
      <c r="G607" s="19"/>
      <c r="K607" s="10"/>
      <c r="L607" s="10"/>
      <c r="M607" s="19"/>
    </row>
    <row r="608" spans="3:13" s="8" customFormat="1">
      <c r="C608" s="11"/>
      <c r="E608" s="123"/>
      <c r="F608" s="18"/>
      <c r="G608" s="20"/>
      <c r="H608" s="20"/>
      <c r="K608" s="10"/>
      <c r="L608" s="10"/>
      <c r="M608" s="19"/>
    </row>
    <row r="609" spans="3:13" s="8" customFormat="1">
      <c r="C609" s="11"/>
      <c r="E609" s="18"/>
      <c r="F609" s="18"/>
      <c r="G609" s="19"/>
      <c r="H609" s="20"/>
      <c r="K609" s="10"/>
      <c r="L609" s="10"/>
      <c r="M609" s="19"/>
    </row>
    <row r="610" spans="3:13" s="8" customFormat="1">
      <c r="C610" s="11"/>
      <c r="E610" s="18"/>
      <c r="F610" s="18"/>
      <c r="K610" s="125"/>
      <c r="M610" s="19"/>
    </row>
    <row r="611" spans="3:13" s="8" customFormat="1">
      <c r="C611" s="11"/>
      <c r="E611" s="18"/>
      <c r="F611" s="18"/>
      <c r="K611" s="19"/>
      <c r="L611" s="19"/>
      <c r="M611" s="19"/>
    </row>
    <row r="612" spans="3:13" s="8" customFormat="1">
      <c r="C612" s="11"/>
      <c r="E612" s="18"/>
      <c r="F612" s="18"/>
      <c r="I612" s="117"/>
      <c r="J612" s="120"/>
      <c r="M612" s="19"/>
    </row>
    <row r="613" spans="3:13" s="8" customFormat="1">
      <c r="C613" s="11"/>
      <c r="E613" s="18"/>
      <c r="F613" s="18"/>
      <c r="G613" s="10"/>
      <c r="H613" s="10"/>
      <c r="I613" s="10"/>
      <c r="J613" s="10"/>
      <c r="K613" s="19"/>
      <c r="M613" s="19"/>
    </row>
    <row r="614" spans="3:13" s="8" customFormat="1">
      <c r="C614" s="11"/>
      <c r="E614" s="18"/>
      <c r="F614" s="18"/>
      <c r="G614" s="19"/>
      <c r="K614" s="10"/>
      <c r="L614" s="10"/>
      <c r="M614" s="20"/>
    </row>
    <row r="615" spans="3:13" s="8" customFormat="1">
      <c r="C615" s="11"/>
      <c r="E615" s="18"/>
      <c r="F615" s="18"/>
      <c r="G615" s="19"/>
      <c r="K615" s="10"/>
      <c r="L615" s="10"/>
      <c r="M615" s="19"/>
    </row>
    <row r="616" spans="3:13" s="8" customFormat="1">
      <c r="C616" s="11"/>
      <c r="E616" s="121"/>
      <c r="F616" s="18"/>
      <c r="G616" s="19"/>
      <c r="K616" s="10"/>
      <c r="L616" s="10"/>
      <c r="M616" s="19"/>
    </row>
    <row r="617" spans="3:13" s="8" customFormat="1">
      <c r="C617" s="11"/>
      <c r="E617" s="121"/>
      <c r="F617" s="18"/>
      <c r="G617" s="19"/>
      <c r="K617" s="10"/>
      <c r="L617" s="10"/>
      <c r="M617" s="19"/>
    </row>
    <row r="618" spans="3:13" s="8" customFormat="1" ht="15.75">
      <c r="C618" s="87"/>
      <c r="E618" s="123"/>
      <c r="F618" s="18"/>
      <c r="G618" s="20"/>
      <c r="H618" s="20"/>
      <c r="K618" s="10"/>
      <c r="L618" s="10"/>
      <c r="M618" s="19"/>
    </row>
    <row r="619" spans="3:13" s="8" customFormat="1" ht="15.75">
      <c r="E619" s="18"/>
      <c r="F619" s="18"/>
      <c r="G619" s="19"/>
      <c r="H619" s="20"/>
      <c r="K619" s="10"/>
      <c r="L619" s="10"/>
      <c r="M619" s="19"/>
    </row>
    <row r="620" spans="3:13" s="8" customFormat="1" ht="15.75">
      <c r="E620" s="18"/>
      <c r="F620" s="18"/>
      <c r="K620" s="125"/>
      <c r="M620" s="19"/>
    </row>
    <row r="621" spans="3:13" s="8" customFormat="1" ht="15.75">
      <c r="E621" s="18"/>
      <c r="F621" s="18"/>
      <c r="K621" s="19"/>
      <c r="L621" s="19"/>
      <c r="M621" s="19"/>
    </row>
    <row r="622" spans="3:13" s="8" customFormat="1">
      <c r="E622" s="18"/>
      <c r="F622" s="18"/>
      <c r="I622" s="117"/>
      <c r="J622" s="120"/>
      <c r="M622" s="19"/>
    </row>
    <row r="623" spans="3:13" s="8" customFormat="1" ht="15.75">
      <c r="E623" s="18"/>
      <c r="F623" s="18"/>
      <c r="G623" s="10"/>
      <c r="H623" s="10"/>
      <c r="I623" s="10"/>
      <c r="J623" s="10"/>
      <c r="K623" s="19"/>
      <c r="M623" s="19"/>
    </row>
    <row r="624" spans="3:13" s="8" customFormat="1" ht="15.75">
      <c r="E624" s="18"/>
      <c r="F624" s="18"/>
      <c r="G624" s="19"/>
      <c r="K624" s="10"/>
      <c r="L624" s="10"/>
      <c r="M624" s="20"/>
    </row>
    <row r="625" spans="1:13" s="8" customFormat="1" ht="15.75">
      <c r="E625" s="18"/>
      <c r="F625" s="18"/>
      <c r="G625" s="19"/>
      <c r="K625" s="10"/>
      <c r="L625" s="10"/>
      <c r="M625" s="19"/>
    </row>
    <row r="626" spans="1:13" s="8" customFormat="1" ht="15.75">
      <c r="C626" s="87"/>
      <c r="E626" s="121"/>
      <c r="F626" s="18"/>
      <c r="G626" s="19"/>
      <c r="K626" s="10"/>
      <c r="L626" s="10"/>
      <c r="M626" s="19"/>
    </row>
    <row r="627" spans="1:13" s="8" customFormat="1" ht="15.75">
      <c r="A627" s="87"/>
      <c r="B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</row>
    <row r="628" spans="1:13" s="8" customFormat="1" ht="15.75">
      <c r="E628" s="121"/>
      <c r="F628" s="18"/>
      <c r="G628" s="19"/>
      <c r="K628" s="10"/>
      <c r="L628" s="10"/>
      <c r="M628" s="19"/>
    </row>
    <row r="629" spans="1:13" s="8" customFormat="1">
      <c r="C629" s="11"/>
      <c r="E629" s="123"/>
      <c r="F629" s="18"/>
      <c r="G629" s="20"/>
      <c r="H629" s="20"/>
      <c r="K629" s="10"/>
      <c r="L629" s="10"/>
      <c r="M629" s="19"/>
    </row>
    <row r="630" spans="1:13" s="8" customFormat="1">
      <c r="C630" s="11"/>
      <c r="E630" s="18"/>
      <c r="F630" s="18"/>
      <c r="G630" s="19"/>
      <c r="H630" s="20"/>
      <c r="K630" s="10"/>
      <c r="L630" s="10"/>
      <c r="M630" s="19"/>
    </row>
    <row r="631" spans="1:13" s="8" customFormat="1">
      <c r="C631" s="11"/>
      <c r="E631" s="18"/>
      <c r="F631" s="18"/>
      <c r="K631" s="125"/>
      <c r="M631" s="19"/>
    </row>
    <row r="632" spans="1:13" s="8" customFormat="1">
      <c r="C632" s="11"/>
      <c r="E632" s="18"/>
      <c r="F632" s="18"/>
      <c r="K632" s="19"/>
      <c r="L632" s="19"/>
      <c r="M632" s="19"/>
    </row>
    <row r="633" spans="1:13" s="8" customFormat="1">
      <c r="C633" s="11"/>
      <c r="E633" s="18"/>
      <c r="F633" s="18"/>
      <c r="I633" s="117"/>
      <c r="J633" s="120"/>
      <c r="M633" s="19"/>
    </row>
    <row r="634" spans="1:13" s="8" customFormat="1">
      <c r="C634" s="11"/>
      <c r="E634" s="18"/>
      <c r="F634" s="18"/>
      <c r="G634" s="10"/>
      <c r="H634" s="10"/>
      <c r="I634" s="10"/>
      <c r="J634" s="10"/>
      <c r="K634" s="19"/>
      <c r="M634" s="19"/>
    </row>
    <row r="635" spans="1:13" s="8" customFormat="1">
      <c r="C635" s="11"/>
      <c r="E635" s="18"/>
      <c r="F635" s="18"/>
      <c r="G635" s="19"/>
      <c r="K635" s="10"/>
      <c r="L635" s="10"/>
      <c r="M635" s="20"/>
    </row>
    <row r="636" spans="1:13" s="8" customFormat="1">
      <c r="C636" s="11"/>
      <c r="E636" s="18"/>
      <c r="F636" s="18"/>
      <c r="G636" s="19"/>
      <c r="K636" s="10"/>
      <c r="L636" s="10"/>
      <c r="M636" s="19"/>
    </row>
    <row r="637" spans="1:13" s="8" customFormat="1">
      <c r="C637" s="11"/>
      <c r="E637" s="121"/>
      <c r="F637" s="18"/>
      <c r="G637" s="19"/>
      <c r="K637" s="10"/>
      <c r="L637" s="10"/>
      <c r="M637" s="19"/>
    </row>
    <row r="638" spans="1:13" s="8" customFormat="1">
      <c r="C638" s="11"/>
      <c r="E638" s="121"/>
      <c r="F638" s="18"/>
      <c r="G638" s="19"/>
      <c r="K638" s="10"/>
      <c r="L638" s="10"/>
      <c r="M638" s="19"/>
    </row>
    <row r="639" spans="1:13" s="8" customFormat="1">
      <c r="C639" s="11"/>
      <c r="E639" s="123"/>
      <c r="F639" s="18"/>
      <c r="G639" s="20"/>
      <c r="H639" s="20"/>
      <c r="K639" s="10"/>
      <c r="L639" s="10"/>
      <c r="M639" s="19"/>
    </row>
    <row r="640" spans="1:13" s="8" customFormat="1">
      <c r="C640" s="11"/>
      <c r="E640" s="18"/>
      <c r="F640" s="18"/>
      <c r="G640" s="19"/>
      <c r="H640" s="20"/>
      <c r="K640" s="10"/>
      <c r="L640" s="10"/>
      <c r="M640" s="19"/>
    </row>
    <row r="641" spans="1:14" s="8" customFormat="1" ht="15.75">
      <c r="E641" s="18"/>
      <c r="F641" s="18"/>
      <c r="K641" s="125"/>
      <c r="M641" s="19"/>
    </row>
    <row r="642" spans="1:14" s="11" customFormat="1">
      <c r="A642" s="8"/>
      <c r="B642" s="8"/>
      <c r="C642" s="8"/>
      <c r="D642" s="8"/>
      <c r="E642" s="18"/>
      <c r="F642" s="18"/>
      <c r="G642" s="8"/>
      <c r="H642" s="8"/>
      <c r="I642" s="8"/>
      <c r="J642" s="8"/>
      <c r="K642" s="19"/>
      <c r="L642" s="19"/>
      <c r="M642" s="19"/>
      <c r="N642" s="8"/>
    </row>
    <row r="643" spans="1:14" s="11" customFormat="1">
      <c r="A643" s="8"/>
      <c r="B643" s="8"/>
      <c r="C643" s="8"/>
      <c r="D643" s="8"/>
      <c r="E643" s="18"/>
      <c r="F643" s="18"/>
      <c r="G643" s="8"/>
      <c r="H643" s="8"/>
      <c r="I643" s="117"/>
      <c r="J643" s="124"/>
      <c r="K643" s="8"/>
      <c r="L643" s="8"/>
      <c r="M643" s="19"/>
    </row>
    <row r="644" spans="1:14" s="11" customFormat="1">
      <c r="A644" s="8"/>
      <c r="B644" s="8"/>
      <c r="C644" s="8"/>
      <c r="D644" s="8"/>
      <c r="E644" s="18"/>
      <c r="F644" s="18"/>
      <c r="G644" s="10"/>
      <c r="H644" s="10"/>
      <c r="I644" s="10"/>
      <c r="J644" s="10"/>
      <c r="K644" s="19"/>
      <c r="L644" s="8"/>
      <c r="M644" s="19"/>
    </row>
    <row r="645" spans="1:14" s="11" customFormat="1">
      <c r="A645" s="8"/>
      <c r="B645" s="8"/>
      <c r="D645" s="8"/>
      <c r="E645" s="18"/>
      <c r="F645" s="18"/>
      <c r="G645" s="19"/>
      <c r="H645" s="8"/>
      <c r="I645" s="8"/>
      <c r="J645" s="8"/>
      <c r="K645" s="10"/>
      <c r="L645" s="10"/>
      <c r="M645" s="20"/>
    </row>
    <row r="646" spans="1:14" s="8" customFormat="1">
      <c r="C646" s="11"/>
      <c r="E646" s="18"/>
      <c r="F646" s="18"/>
      <c r="K646" s="125"/>
      <c r="M646" s="19"/>
      <c r="N646" s="11"/>
    </row>
    <row r="647" spans="1:14" s="11" customFormat="1">
      <c r="A647" s="8"/>
      <c r="B647" s="8"/>
      <c r="D647" s="8"/>
      <c r="E647" s="18"/>
      <c r="F647" s="18"/>
      <c r="G647" s="8"/>
      <c r="H647" s="8"/>
      <c r="I647" s="8"/>
      <c r="J647" s="8"/>
      <c r="K647" s="19"/>
      <c r="L647" s="19"/>
      <c r="M647" s="19"/>
      <c r="N647" s="8"/>
    </row>
    <row r="648" spans="1:14" s="126" customFormat="1">
      <c r="A648" s="8"/>
      <c r="B648" s="8"/>
      <c r="C648" s="11"/>
      <c r="D648" s="8"/>
      <c r="E648" s="18"/>
      <c r="F648" s="18"/>
      <c r="G648" s="8"/>
      <c r="H648" s="8"/>
      <c r="I648" s="117"/>
      <c r="J648" s="124"/>
      <c r="K648" s="8"/>
      <c r="L648" s="8"/>
      <c r="M648" s="19"/>
      <c r="N648" s="11"/>
    </row>
    <row r="649" spans="1:14" s="11" customFormat="1">
      <c r="A649" s="8"/>
      <c r="B649" s="8"/>
      <c r="C649" s="8"/>
      <c r="D649" s="8"/>
      <c r="E649" s="121"/>
      <c r="F649" s="18"/>
      <c r="G649" s="10"/>
      <c r="H649" s="10"/>
      <c r="I649" s="10"/>
      <c r="J649" s="10"/>
      <c r="K649" s="19"/>
      <c r="L649" s="8"/>
      <c r="M649" s="19"/>
      <c r="N649" s="126"/>
    </row>
    <row r="650" spans="1:14" s="11" customFormat="1">
      <c r="A650" s="8"/>
      <c r="B650" s="8"/>
      <c r="C650" s="8"/>
      <c r="D650" s="8"/>
      <c r="E650" s="18"/>
      <c r="F650" s="18"/>
      <c r="G650" s="19"/>
      <c r="H650" s="8"/>
      <c r="I650" s="8"/>
      <c r="J650" s="8"/>
      <c r="K650" s="10"/>
      <c r="L650" s="10"/>
      <c r="M650" s="20"/>
    </row>
    <row r="651" spans="1:14" s="11" customFormat="1">
      <c r="A651" s="8"/>
      <c r="B651" s="8"/>
      <c r="C651" s="8"/>
      <c r="D651" s="8"/>
      <c r="E651" s="121"/>
      <c r="F651" s="18"/>
      <c r="G651" s="20"/>
      <c r="H651" s="8"/>
      <c r="I651" s="8"/>
      <c r="J651" s="8"/>
      <c r="K651" s="125"/>
      <c r="L651" s="8"/>
      <c r="M651" s="20"/>
    </row>
    <row r="652" spans="1:14" s="8" customFormat="1">
      <c r="E652" s="18"/>
      <c r="F652" s="18"/>
      <c r="K652" s="125"/>
      <c r="M652" s="19"/>
      <c r="N652" s="11"/>
    </row>
    <row r="653" spans="1:14" s="11" customFormat="1">
      <c r="A653" s="8"/>
      <c r="B653" s="8"/>
      <c r="C653" s="8"/>
      <c r="D653" s="8"/>
      <c r="E653" s="18"/>
      <c r="F653" s="18"/>
      <c r="G653" s="8"/>
      <c r="H653" s="8"/>
      <c r="I653" s="8"/>
      <c r="J653" s="8"/>
      <c r="K653" s="19"/>
      <c r="L653" s="19"/>
      <c r="M653" s="19"/>
      <c r="N653" s="8"/>
    </row>
    <row r="654" spans="1:14" s="11" customFormat="1">
      <c r="A654" s="8"/>
      <c r="B654" s="8"/>
      <c r="C654" s="8"/>
      <c r="D654" s="8"/>
      <c r="E654" s="18"/>
      <c r="F654" s="18"/>
      <c r="G654" s="8"/>
      <c r="H654" s="8"/>
      <c r="I654" s="117"/>
      <c r="J654" s="124"/>
      <c r="K654" s="8"/>
      <c r="L654" s="8"/>
      <c r="M654" s="19"/>
    </row>
    <row r="655" spans="1:14" s="11" customFormat="1">
      <c r="A655" s="8"/>
      <c r="B655" s="8"/>
      <c r="C655" s="8"/>
      <c r="D655" s="8"/>
      <c r="E655" s="18"/>
      <c r="F655" s="18"/>
      <c r="G655" s="19"/>
      <c r="H655" s="8"/>
      <c r="I655" s="8"/>
      <c r="J655" s="8"/>
      <c r="K655" s="10"/>
      <c r="L655" s="10"/>
      <c r="M655" s="20"/>
    </row>
    <row r="656" spans="1:14" s="11" customFormat="1">
      <c r="A656" s="8"/>
      <c r="B656" s="8"/>
      <c r="C656" s="8"/>
      <c r="D656" s="8"/>
      <c r="E656" s="121"/>
      <c r="F656" s="18"/>
      <c r="G656" s="20"/>
      <c r="H656" s="8"/>
      <c r="I656" s="8"/>
      <c r="J656" s="8"/>
      <c r="K656" s="125"/>
      <c r="L656" s="8"/>
      <c r="M656" s="20"/>
    </row>
    <row r="657" spans="1:14" s="11" customFormat="1">
      <c r="A657" s="8"/>
      <c r="B657" s="8"/>
      <c r="C657" s="8"/>
      <c r="D657" s="8"/>
      <c r="E657" s="18"/>
      <c r="F657" s="18"/>
      <c r="G657" s="8"/>
      <c r="H657" s="8"/>
      <c r="I657" s="8"/>
      <c r="J657" s="8"/>
      <c r="K657" s="19"/>
      <c r="L657" s="19"/>
      <c r="M657" s="19"/>
    </row>
    <row r="658" spans="1:14" s="11" customFormat="1">
      <c r="A658" s="8"/>
      <c r="B658" s="8"/>
      <c r="C658" s="8"/>
      <c r="D658" s="8"/>
      <c r="E658" s="18"/>
      <c r="F658" s="18"/>
      <c r="G658" s="8"/>
      <c r="H658" s="8"/>
      <c r="I658" s="117"/>
      <c r="J658" s="124"/>
      <c r="K658" s="8"/>
      <c r="L658" s="8"/>
      <c r="M658" s="19"/>
    </row>
    <row r="659" spans="1:14" s="11" customFormat="1">
      <c r="A659" s="8"/>
      <c r="B659" s="8"/>
      <c r="C659" s="8"/>
      <c r="D659" s="8"/>
      <c r="E659" s="121"/>
      <c r="F659" s="18"/>
      <c r="G659" s="10"/>
      <c r="H659" s="10"/>
      <c r="I659" s="10"/>
      <c r="J659" s="10"/>
      <c r="K659" s="19"/>
      <c r="L659" s="8"/>
      <c r="M659" s="19"/>
    </row>
    <row r="660" spans="1:14" s="11" customFormat="1">
      <c r="A660" s="8"/>
      <c r="B660" s="127"/>
      <c r="C660" s="8"/>
      <c r="D660" s="8"/>
      <c r="E660" s="18"/>
      <c r="F660" s="18"/>
      <c r="G660" s="19"/>
      <c r="H660" s="8"/>
      <c r="I660" s="8"/>
      <c r="J660" s="8"/>
      <c r="K660" s="10"/>
      <c r="L660" s="10"/>
      <c r="M660" s="20"/>
    </row>
    <row r="661" spans="1:14" s="11" customFormat="1">
      <c r="A661" s="8"/>
      <c r="B661" s="8"/>
      <c r="C661" s="8"/>
      <c r="D661" s="8"/>
      <c r="E661" s="121"/>
      <c r="F661" s="18"/>
      <c r="G661" s="20"/>
      <c r="H661" s="8"/>
      <c r="I661" s="8"/>
      <c r="J661" s="8"/>
      <c r="K661" s="125"/>
      <c r="L661" s="8"/>
      <c r="M661" s="20"/>
    </row>
    <row r="662" spans="1:14" s="8" customFormat="1">
      <c r="E662" s="18"/>
      <c r="F662" s="18"/>
      <c r="K662" s="125"/>
      <c r="M662" s="19"/>
      <c r="N662" s="11"/>
    </row>
    <row r="663" spans="1:14" s="8" customFormat="1" ht="15.75">
      <c r="A663" s="87"/>
      <c r="B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</row>
    <row r="664" spans="1:14" s="126" customFormat="1">
      <c r="A664" s="8"/>
      <c r="B664" s="8"/>
      <c r="C664" s="8"/>
      <c r="D664" s="8"/>
      <c r="E664" s="18"/>
      <c r="F664" s="121"/>
      <c r="G664" s="8"/>
      <c r="H664" s="118"/>
      <c r="I664" s="19"/>
      <c r="J664" s="118"/>
      <c r="K664" s="8"/>
      <c r="L664" s="118"/>
      <c r="M664" s="118"/>
      <c r="N664" s="8"/>
    </row>
    <row r="665" spans="1:14" s="11" customFormat="1">
      <c r="A665" s="8"/>
      <c r="B665" s="8"/>
      <c r="C665" s="8"/>
      <c r="D665" s="8"/>
      <c r="E665" s="18"/>
      <c r="F665" s="18"/>
      <c r="G665" s="8"/>
      <c r="H665" s="118"/>
      <c r="I665" s="19"/>
      <c r="J665" s="118"/>
      <c r="K665" s="8"/>
      <c r="L665" s="118"/>
      <c r="M665" s="118"/>
      <c r="N665" s="126"/>
    </row>
    <row r="666" spans="1:14" s="126" customFormat="1">
      <c r="A666" s="8"/>
      <c r="B666" s="8"/>
      <c r="C666" s="8"/>
      <c r="D666" s="8"/>
      <c r="E666" s="18"/>
      <c r="F666" s="121"/>
      <c r="G666" s="8"/>
      <c r="H666" s="118"/>
      <c r="I666" s="19"/>
      <c r="J666" s="118"/>
      <c r="K666" s="8"/>
      <c r="L666" s="118"/>
      <c r="M666" s="118"/>
      <c r="N666" s="11"/>
    </row>
    <row r="667" spans="1:14" s="11" customFormat="1">
      <c r="A667" s="8"/>
      <c r="B667" s="8"/>
      <c r="C667" s="8"/>
      <c r="D667" s="8"/>
      <c r="E667" s="18"/>
      <c r="F667" s="18"/>
      <c r="G667" s="8"/>
      <c r="H667" s="118"/>
      <c r="I667" s="19"/>
      <c r="J667" s="118"/>
      <c r="K667" s="8"/>
      <c r="L667" s="118"/>
      <c r="M667" s="118"/>
      <c r="N667" s="126"/>
    </row>
    <row r="668" spans="1:14" s="11" customFormat="1">
      <c r="A668" s="8"/>
      <c r="B668" s="8"/>
      <c r="C668" s="8"/>
      <c r="D668" s="8"/>
      <c r="E668" s="8"/>
      <c r="F668" s="8"/>
      <c r="G668" s="8"/>
      <c r="H668" s="118"/>
      <c r="I668" s="8"/>
      <c r="J668" s="118"/>
      <c r="K668" s="8"/>
      <c r="L668" s="118"/>
      <c r="M668" s="118"/>
    </row>
    <row r="669" spans="1:14" s="11" customFormat="1">
      <c r="A669" s="8"/>
      <c r="B669" s="8"/>
      <c r="C669" s="8"/>
      <c r="D669" s="8"/>
      <c r="E669" s="18"/>
      <c r="F669" s="18"/>
      <c r="G669" s="8"/>
      <c r="H669" s="118"/>
      <c r="I669" s="19"/>
      <c r="J669" s="118"/>
      <c r="K669" s="8"/>
      <c r="L669" s="118"/>
      <c r="M669" s="118"/>
    </row>
    <row r="670" spans="1:14" s="126" customFormat="1">
      <c r="A670" s="8"/>
      <c r="B670" s="8"/>
      <c r="C670" s="8"/>
      <c r="D670" s="8"/>
      <c r="E670" s="18"/>
      <c r="F670" s="18"/>
      <c r="G670" s="8"/>
      <c r="H670" s="8"/>
      <c r="I670" s="19"/>
      <c r="J670" s="118"/>
      <c r="K670" s="8"/>
      <c r="L670" s="8"/>
      <c r="M670" s="118"/>
      <c r="N670" s="11"/>
    </row>
    <row r="671" spans="1:14" s="11" customFormat="1">
      <c r="A671" s="8"/>
      <c r="B671" s="8"/>
      <c r="C671" s="8"/>
      <c r="D671" s="8"/>
      <c r="E671" s="18"/>
      <c r="F671" s="18"/>
      <c r="G671" s="8"/>
      <c r="H671" s="118"/>
      <c r="I671" s="19"/>
      <c r="J671" s="118"/>
      <c r="K671" s="8"/>
      <c r="L671" s="118"/>
      <c r="M671" s="118"/>
      <c r="N671" s="126"/>
    </row>
    <row r="672" spans="1:14" s="11" customFormat="1">
      <c r="A672" s="8"/>
      <c r="B672" s="8"/>
      <c r="C672" s="8"/>
      <c r="D672" s="8"/>
      <c r="E672" s="18"/>
      <c r="F672" s="18"/>
      <c r="G672" s="8"/>
      <c r="H672" s="118"/>
      <c r="I672" s="19"/>
      <c r="J672" s="118"/>
      <c r="K672" s="8"/>
      <c r="L672" s="118"/>
      <c r="M672" s="118"/>
    </row>
    <row r="673" spans="1:14" s="126" customFormat="1">
      <c r="A673" s="8"/>
      <c r="B673" s="8"/>
      <c r="C673" s="8"/>
      <c r="D673" s="8"/>
      <c r="E673" s="18"/>
      <c r="F673" s="18"/>
      <c r="G673" s="8"/>
      <c r="H673" s="118"/>
      <c r="I673" s="19"/>
      <c r="J673" s="118"/>
      <c r="K673" s="8"/>
      <c r="L673" s="118"/>
      <c r="M673" s="118"/>
      <c r="N673" s="11"/>
    </row>
    <row r="674" spans="1:14" s="11" customFormat="1">
      <c r="A674" s="8"/>
      <c r="B674" s="128"/>
      <c r="C674" s="8"/>
      <c r="D674" s="8"/>
      <c r="E674" s="18"/>
      <c r="F674" s="18"/>
      <c r="G674" s="117"/>
      <c r="H674" s="8"/>
      <c r="I674" s="8"/>
      <c r="J674" s="8"/>
      <c r="K674" s="19"/>
      <c r="L674" s="19"/>
      <c r="M674" s="19"/>
      <c r="N674" s="126"/>
    </row>
    <row r="675" spans="1:14" s="11" customForma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1:14" s="11" customForma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1:14" s="11" customFormat="1">
      <c r="A677" s="8"/>
      <c r="B677" s="8"/>
      <c r="C677" s="8"/>
      <c r="D677" s="8"/>
      <c r="E677" s="18"/>
      <c r="F677" s="18"/>
      <c r="G677" s="8"/>
      <c r="H677" s="8"/>
      <c r="I677" s="8"/>
      <c r="J677" s="8"/>
      <c r="K677" s="8"/>
      <c r="L677" s="8"/>
      <c r="M677" s="8"/>
    </row>
    <row r="678" spans="1:14" s="11" customFormat="1">
      <c r="A678" s="8"/>
      <c r="B678" s="8"/>
      <c r="C678" s="8"/>
      <c r="D678" s="8"/>
      <c r="E678" s="18"/>
      <c r="F678" s="18"/>
      <c r="G678" s="8"/>
      <c r="H678" s="8"/>
      <c r="I678" s="117"/>
      <c r="J678" s="120"/>
      <c r="K678" s="8"/>
      <c r="L678" s="8"/>
      <c r="M678" s="19"/>
    </row>
    <row r="679" spans="1:14" s="11" customFormat="1">
      <c r="A679" s="8"/>
      <c r="B679" s="8"/>
      <c r="C679" s="8"/>
      <c r="D679" s="8"/>
      <c r="E679" s="18"/>
      <c r="F679" s="18"/>
      <c r="G679" s="10"/>
      <c r="H679" s="10"/>
      <c r="I679" s="10"/>
      <c r="J679" s="10"/>
      <c r="K679" s="19"/>
      <c r="L679" s="8"/>
      <c r="M679" s="19"/>
    </row>
    <row r="680" spans="1:14" s="11" customFormat="1">
      <c r="A680" s="8"/>
      <c r="B680" s="8"/>
      <c r="C680" s="87"/>
      <c r="D680" s="8"/>
      <c r="E680" s="18"/>
      <c r="F680" s="18"/>
      <c r="G680" s="117"/>
      <c r="H680" s="8"/>
      <c r="I680" s="117"/>
      <c r="J680" s="117"/>
      <c r="K680" s="10"/>
      <c r="L680" s="10"/>
      <c r="M680" s="20"/>
    </row>
    <row r="681" spans="1:14" s="11" customFormat="1">
      <c r="A681" s="8"/>
      <c r="B681" s="8"/>
      <c r="C681" s="8"/>
      <c r="D681" s="8"/>
      <c r="E681" s="18"/>
      <c r="F681" s="18"/>
      <c r="G681" s="117"/>
      <c r="H681" s="8"/>
      <c r="I681" s="8"/>
      <c r="J681" s="8"/>
      <c r="K681" s="10"/>
      <c r="L681" s="10"/>
      <c r="M681" s="19"/>
    </row>
    <row r="682" spans="1:14" s="11" customFormat="1">
      <c r="A682" s="8"/>
      <c r="B682" s="8"/>
      <c r="C682" s="8"/>
      <c r="D682" s="8"/>
      <c r="E682" s="121"/>
      <c r="F682" s="18"/>
      <c r="G682" s="117"/>
      <c r="H682" s="8"/>
      <c r="I682" s="8"/>
      <c r="J682" s="8"/>
      <c r="K682" s="10"/>
      <c r="L682" s="10"/>
      <c r="M682" s="19"/>
    </row>
    <row r="683" spans="1:14" s="11" customFormat="1">
      <c r="A683" s="8"/>
      <c r="B683" s="8"/>
      <c r="C683" s="8"/>
      <c r="D683" s="8"/>
      <c r="E683" s="121"/>
      <c r="F683" s="18"/>
      <c r="G683" s="117"/>
      <c r="H683" s="8"/>
      <c r="I683" s="10"/>
      <c r="J683" s="10"/>
      <c r="K683" s="10"/>
      <c r="L683" s="10"/>
      <c r="M683" s="19"/>
    </row>
    <row r="684" spans="1:14" s="11" customFormat="1">
      <c r="A684" s="8"/>
      <c r="B684" s="8"/>
      <c r="C684" s="8"/>
      <c r="D684" s="8"/>
      <c r="E684" s="18"/>
      <c r="F684" s="18"/>
      <c r="G684" s="117"/>
      <c r="H684" s="20"/>
      <c r="I684" s="117"/>
      <c r="J684" s="120"/>
      <c r="K684" s="10"/>
      <c r="L684" s="10"/>
      <c r="M684" s="19"/>
    </row>
    <row r="685" spans="1:14" s="11" customFormat="1">
      <c r="A685" s="8"/>
      <c r="B685" s="8"/>
      <c r="C685" s="8"/>
      <c r="D685" s="8"/>
      <c r="E685" s="18"/>
      <c r="F685" s="18"/>
      <c r="G685" s="117"/>
      <c r="H685" s="20"/>
      <c r="I685" s="10"/>
      <c r="J685" s="10"/>
      <c r="K685" s="10"/>
      <c r="L685" s="10"/>
      <c r="M685" s="19"/>
    </row>
    <row r="686" spans="1:14" s="11" customFormat="1">
      <c r="A686" s="8"/>
      <c r="B686" s="8"/>
      <c r="C686" s="8"/>
      <c r="D686" s="8"/>
      <c r="E686" s="122"/>
      <c r="F686" s="18"/>
      <c r="G686" s="120"/>
      <c r="H686" s="20"/>
      <c r="I686" s="117"/>
      <c r="J686" s="117"/>
      <c r="K686" s="10"/>
      <c r="L686" s="10"/>
      <c r="M686" s="19"/>
    </row>
    <row r="687" spans="1:14" s="11" customFormat="1">
      <c r="A687" s="8"/>
      <c r="B687" s="8"/>
      <c r="C687" s="8"/>
      <c r="D687" s="8"/>
      <c r="E687" s="18"/>
      <c r="F687" s="18"/>
      <c r="G687" s="117"/>
      <c r="H687" s="20"/>
      <c r="I687" s="8"/>
      <c r="J687" s="8"/>
      <c r="K687" s="10"/>
      <c r="L687" s="10"/>
      <c r="M687" s="19"/>
    </row>
    <row r="688" spans="1:14" s="11" customFormat="1">
      <c r="A688" s="8"/>
      <c r="B688" s="128"/>
      <c r="C688" s="8"/>
      <c r="D688" s="8"/>
      <c r="E688" s="18"/>
      <c r="F688" s="18"/>
      <c r="G688" s="117"/>
      <c r="H688" s="8"/>
      <c r="I688" s="8"/>
      <c r="J688" s="8"/>
      <c r="K688" s="19"/>
      <c r="L688" s="19"/>
      <c r="M688" s="19"/>
    </row>
    <row r="689" spans="1:13" s="11" customFormat="1">
      <c r="A689" s="8"/>
      <c r="B689" s="8"/>
      <c r="C689" s="8"/>
      <c r="D689" s="8"/>
      <c r="E689" s="18"/>
      <c r="F689" s="18"/>
      <c r="G689" s="8"/>
      <c r="H689" s="8"/>
      <c r="I689" s="8"/>
      <c r="J689" s="8"/>
      <c r="K689" s="8"/>
      <c r="L689" s="8"/>
      <c r="M689" s="8"/>
    </row>
    <row r="690" spans="1:13" s="11" customFormat="1">
      <c r="A690" s="8"/>
      <c r="B690" s="8"/>
      <c r="C690" s="8"/>
      <c r="D690" s="8"/>
      <c r="E690" s="18"/>
      <c r="F690" s="18"/>
      <c r="G690" s="8"/>
      <c r="H690" s="8"/>
      <c r="I690" s="117"/>
      <c r="J690" s="120"/>
      <c r="K690" s="8"/>
      <c r="L690" s="8"/>
      <c r="M690" s="19"/>
    </row>
    <row r="691" spans="1:13" s="11" customFormat="1">
      <c r="A691" s="8"/>
      <c r="B691" s="8"/>
      <c r="C691" s="8"/>
      <c r="D691" s="8"/>
      <c r="E691" s="18"/>
      <c r="F691" s="18"/>
      <c r="G691" s="10"/>
      <c r="H691" s="10"/>
      <c r="I691" s="10"/>
      <c r="J691" s="10"/>
      <c r="K691" s="19"/>
      <c r="L691" s="8"/>
      <c r="M691" s="19"/>
    </row>
    <row r="692" spans="1:13" s="11" customFormat="1">
      <c r="A692" s="8"/>
      <c r="B692" s="8"/>
      <c r="C692" s="8"/>
      <c r="D692" s="8"/>
      <c r="E692" s="18"/>
      <c r="F692" s="18"/>
      <c r="G692" s="117"/>
      <c r="H692" s="8"/>
      <c r="I692" s="117"/>
      <c r="J692" s="117"/>
      <c r="K692" s="10"/>
      <c r="L692" s="10"/>
      <c r="M692" s="20"/>
    </row>
    <row r="693" spans="1:13" s="11" customFormat="1">
      <c r="A693" s="8"/>
      <c r="B693" s="8"/>
      <c r="C693" s="8"/>
      <c r="D693" s="8"/>
      <c r="E693" s="18"/>
      <c r="F693" s="18"/>
      <c r="G693" s="117"/>
      <c r="H693" s="8"/>
      <c r="I693" s="8"/>
      <c r="J693" s="8"/>
      <c r="K693" s="10"/>
      <c r="L693" s="10"/>
      <c r="M693" s="19"/>
    </row>
    <row r="694" spans="1:13" s="11" customFormat="1">
      <c r="A694" s="8"/>
      <c r="B694" s="8"/>
      <c r="C694" s="8"/>
      <c r="D694" s="8"/>
      <c r="E694" s="121"/>
      <c r="F694" s="18"/>
      <c r="G694" s="117"/>
      <c r="H694" s="8"/>
      <c r="I694" s="8"/>
      <c r="J694" s="8"/>
      <c r="K694" s="10"/>
      <c r="L694" s="10"/>
      <c r="M694" s="19"/>
    </row>
    <row r="695" spans="1:13" s="11" customFormat="1">
      <c r="A695" s="8"/>
      <c r="B695" s="8"/>
      <c r="C695" s="8"/>
      <c r="D695" s="8"/>
      <c r="E695" s="121"/>
      <c r="F695" s="18"/>
      <c r="G695" s="117"/>
      <c r="H695" s="8"/>
      <c r="I695" s="10"/>
      <c r="J695" s="10"/>
      <c r="K695" s="10"/>
      <c r="L695" s="10"/>
      <c r="M695" s="19"/>
    </row>
    <row r="696" spans="1:13" s="11" customFormat="1">
      <c r="A696" s="8"/>
      <c r="B696" s="8"/>
      <c r="C696" s="8"/>
      <c r="D696" s="8"/>
      <c r="E696" s="18"/>
      <c r="F696" s="18"/>
      <c r="G696" s="117"/>
      <c r="H696" s="20"/>
      <c r="I696" s="117"/>
      <c r="J696" s="120"/>
      <c r="K696" s="10"/>
      <c r="L696" s="10"/>
      <c r="M696" s="19"/>
    </row>
    <row r="697" spans="1:13" s="11" customFormat="1">
      <c r="A697" s="8"/>
      <c r="B697" s="8"/>
      <c r="C697" s="8"/>
      <c r="D697" s="8"/>
      <c r="E697" s="18"/>
      <c r="F697" s="18"/>
      <c r="G697" s="117"/>
      <c r="H697" s="20"/>
      <c r="I697" s="10"/>
      <c r="J697" s="10"/>
      <c r="K697" s="10"/>
      <c r="L697" s="10"/>
      <c r="M697" s="19"/>
    </row>
    <row r="698" spans="1:13" s="11" customFormat="1">
      <c r="A698" s="87"/>
      <c r="B698" s="87"/>
      <c r="C698" s="8"/>
      <c r="D698" s="87"/>
      <c r="E698" s="87"/>
      <c r="F698" s="87"/>
      <c r="G698" s="87"/>
      <c r="H698" s="87"/>
      <c r="I698" s="87"/>
      <c r="J698" s="87"/>
      <c r="K698" s="87"/>
      <c r="L698" s="87"/>
      <c r="M698" s="87"/>
    </row>
    <row r="699" spans="1:13" s="11" customFormat="1">
      <c r="A699" s="8"/>
      <c r="B699" s="8"/>
      <c r="D699" s="8"/>
      <c r="E699" s="122"/>
      <c r="F699" s="18"/>
      <c r="G699" s="120"/>
      <c r="H699" s="20"/>
      <c r="I699" s="117"/>
      <c r="J699" s="117"/>
      <c r="K699" s="10"/>
      <c r="L699" s="10"/>
      <c r="M699" s="19"/>
    </row>
    <row r="700" spans="1:13" s="11" customFormat="1">
      <c r="A700" s="8"/>
      <c r="B700" s="8"/>
      <c r="D700" s="8"/>
      <c r="E700" s="18"/>
      <c r="F700" s="18"/>
      <c r="G700" s="117"/>
      <c r="H700" s="20"/>
      <c r="I700" s="8"/>
      <c r="J700" s="8"/>
      <c r="K700" s="10"/>
      <c r="L700" s="10"/>
      <c r="M700" s="19"/>
    </row>
    <row r="701" spans="1:13" s="11" customFormat="1">
      <c r="A701" s="8"/>
      <c r="B701" s="128"/>
      <c r="D701" s="8"/>
      <c r="E701" s="18"/>
      <c r="F701" s="18"/>
      <c r="G701" s="117"/>
      <c r="H701" s="8"/>
      <c r="I701" s="8"/>
      <c r="J701" s="8"/>
      <c r="K701" s="19"/>
      <c r="L701" s="19"/>
      <c r="M701" s="19"/>
    </row>
    <row r="702" spans="1:13" s="11" customFormat="1">
      <c r="A702" s="8"/>
      <c r="B702" s="8"/>
      <c r="D702" s="8"/>
      <c r="E702" s="18"/>
      <c r="F702" s="18"/>
      <c r="G702" s="8"/>
      <c r="H702" s="8"/>
      <c r="I702" s="8"/>
      <c r="J702" s="8"/>
      <c r="K702" s="8"/>
      <c r="L702" s="8"/>
      <c r="M702" s="8"/>
    </row>
    <row r="703" spans="1:13" s="11" customFormat="1">
      <c r="A703" s="8"/>
      <c r="B703" s="8"/>
      <c r="D703" s="8"/>
      <c r="E703" s="18"/>
      <c r="F703" s="18"/>
      <c r="G703" s="8"/>
      <c r="H703" s="8"/>
      <c r="I703" s="117"/>
      <c r="J703" s="120"/>
      <c r="K703" s="8"/>
      <c r="L703" s="8"/>
      <c r="M703" s="19"/>
    </row>
    <row r="704" spans="1:13" s="11" customFormat="1">
      <c r="A704" s="8"/>
      <c r="B704" s="8"/>
      <c r="D704" s="8"/>
      <c r="E704" s="18"/>
      <c r="F704" s="18"/>
      <c r="G704" s="10"/>
      <c r="H704" s="10"/>
      <c r="I704" s="10"/>
      <c r="J704" s="10"/>
      <c r="K704" s="19"/>
      <c r="L704" s="8"/>
      <c r="M704" s="19"/>
    </row>
    <row r="705" spans="1:13" s="11" customFormat="1">
      <c r="A705" s="8"/>
      <c r="B705" s="8"/>
      <c r="D705" s="8"/>
      <c r="E705" s="18"/>
      <c r="F705" s="18"/>
      <c r="G705" s="117"/>
      <c r="H705" s="8"/>
      <c r="I705" s="117"/>
      <c r="J705" s="117"/>
      <c r="K705" s="10"/>
      <c r="L705" s="10"/>
      <c r="M705" s="20"/>
    </row>
    <row r="706" spans="1:13" s="11" customFormat="1">
      <c r="A706" s="8"/>
      <c r="B706" s="8"/>
      <c r="D706" s="8"/>
      <c r="E706" s="18"/>
      <c r="F706" s="18"/>
      <c r="G706" s="117"/>
      <c r="H706" s="8"/>
      <c r="I706" s="8"/>
      <c r="J706" s="8"/>
      <c r="K706" s="10"/>
      <c r="L706" s="10"/>
      <c r="M706" s="19"/>
    </row>
    <row r="707" spans="1:13" s="11" customFormat="1">
      <c r="A707" s="8"/>
      <c r="B707" s="8"/>
      <c r="D707" s="8"/>
      <c r="E707" s="121"/>
      <c r="F707" s="18"/>
      <c r="G707" s="117"/>
      <c r="H707" s="8"/>
      <c r="I707" s="8"/>
      <c r="J707" s="8"/>
      <c r="K707" s="10"/>
      <c r="L707" s="10"/>
      <c r="M707" s="19"/>
    </row>
    <row r="708" spans="1:13" s="11" customFormat="1">
      <c r="A708" s="8"/>
      <c r="B708" s="8"/>
      <c r="D708" s="8"/>
      <c r="E708" s="121"/>
      <c r="F708" s="18"/>
      <c r="G708" s="117"/>
      <c r="H708" s="8"/>
      <c r="I708" s="10"/>
      <c r="J708" s="10"/>
      <c r="K708" s="10"/>
      <c r="L708" s="10"/>
      <c r="M708" s="19"/>
    </row>
    <row r="709" spans="1:13" s="11" customFormat="1">
      <c r="A709" s="8"/>
      <c r="B709" s="8"/>
      <c r="D709" s="8"/>
      <c r="E709" s="18"/>
      <c r="F709" s="18"/>
      <c r="G709" s="117"/>
      <c r="H709" s="20"/>
      <c r="I709" s="117"/>
      <c r="J709" s="120"/>
      <c r="K709" s="10"/>
      <c r="L709" s="10"/>
      <c r="M709" s="19"/>
    </row>
    <row r="710" spans="1:13" s="11" customFormat="1">
      <c r="A710" s="8"/>
      <c r="B710" s="8"/>
      <c r="D710" s="8"/>
      <c r="E710" s="18"/>
      <c r="F710" s="18"/>
      <c r="G710" s="117"/>
      <c r="H710" s="20"/>
      <c r="I710" s="10"/>
      <c r="J710" s="10"/>
      <c r="K710" s="10"/>
      <c r="L710" s="10"/>
      <c r="M710" s="19"/>
    </row>
    <row r="711" spans="1:13" s="11" customFormat="1">
      <c r="A711" s="8"/>
      <c r="B711" s="8"/>
      <c r="D711" s="8"/>
      <c r="E711" s="122"/>
      <c r="F711" s="18"/>
      <c r="G711" s="120"/>
      <c r="H711" s="20"/>
      <c r="I711" s="117"/>
      <c r="J711" s="117"/>
      <c r="K711" s="10"/>
      <c r="L711" s="10"/>
      <c r="M711" s="19"/>
    </row>
    <row r="712" spans="1:13" s="11" customFormat="1">
      <c r="A712" s="8"/>
      <c r="B712" s="8"/>
      <c r="D712" s="8"/>
      <c r="E712" s="18"/>
      <c r="F712" s="18"/>
      <c r="G712" s="117"/>
      <c r="H712" s="20"/>
      <c r="I712" s="8"/>
      <c r="J712" s="8"/>
      <c r="K712" s="10"/>
      <c r="L712" s="10"/>
      <c r="M712" s="19"/>
    </row>
    <row r="713" spans="1:13" s="11" customFormat="1">
      <c r="A713" s="8"/>
      <c r="B713" s="128"/>
      <c r="D713" s="8"/>
      <c r="E713" s="18"/>
      <c r="F713" s="18"/>
      <c r="G713" s="117"/>
      <c r="H713" s="8"/>
      <c r="I713" s="8"/>
      <c r="J713" s="8"/>
      <c r="K713" s="19"/>
      <c r="L713" s="19"/>
      <c r="M713" s="19"/>
    </row>
    <row r="714" spans="1:13" s="11" customFormat="1">
      <c r="A714" s="8"/>
      <c r="B714" s="8"/>
      <c r="C714" s="8"/>
      <c r="D714" s="8"/>
      <c r="E714" s="18"/>
      <c r="F714" s="18"/>
      <c r="G714" s="8"/>
      <c r="H714" s="8"/>
      <c r="I714" s="8"/>
      <c r="J714" s="8"/>
      <c r="K714" s="8"/>
      <c r="L714" s="8"/>
      <c r="M714" s="8"/>
    </row>
    <row r="715" spans="1:13" s="11" customFormat="1">
      <c r="A715" s="8"/>
      <c r="B715" s="8"/>
      <c r="C715" s="8"/>
      <c r="D715" s="8"/>
      <c r="E715" s="18"/>
      <c r="F715" s="18"/>
      <c r="G715" s="8"/>
      <c r="H715" s="8"/>
      <c r="I715" s="117"/>
      <c r="J715" s="120"/>
      <c r="K715" s="8"/>
      <c r="L715" s="8"/>
      <c r="M715" s="19"/>
    </row>
    <row r="716" spans="1:13" s="11" customFormat="1">
      <c r="A716" s="8"/>
      <c r="B716" s="8"/>
      <c r="C716" s="8"/>
      <c r="D716" s="8"/>
      <c r="E716" s="18"/>
      <c r="F716" s="18"/>
      <c r="G716" s="10"/>
      <c r="H716" s="10"/>
      <c r="I716" s="10"/>
      <c r="J716" s="10"/>
      <c r="K716" s="19"/>
      <c r="L716" s="8"/>
      <c r="M716" s="19"/>
    </row>
    <row r="717" spans="1:13" s="11" customFormat="1">
      <c r="A717" s="8"/>
      <c r="B717" s="8"/>
      <c r="C717" s="8"/>
      <c r="D717" s="8"/>
      <c r="E717" s="18"/>
      <c r="F717" s="18"/>
      <c r="G717" s="117"/>
      <c r="H717" s="8"/>
      <c r="I717" s="117"/>
      <c r="J717" s="117"/>
      <c r="K717" s="10"/>
      <c r="L717" s="10"/>
      <c r="M717" s="20"/>
    </row>
    <row r="718" spans="1:13" s="11" customFormat="1">
      <c r="A718" s="8"/>
      <c r="B718" s="8"/>
      <c r="C718" s="8"/>
      <c r="D718" s="8"/>
      <c r="E718" s="18"/>
      <c r="F718" s="18"/>
      <c r="G718" s="117"/>
      <c r="H718" s="8"/>
      <c r="I718" s="8"/>
      <c r="J718" s="8"/>
      <c r="K718" s="10"/>
      <c r="L718" s="10"/>
      <c r="M718" s="19"/>
    </row>
    <row r="719" spans="1:13" s="11" customFormat="1">
      <c r="A719" s="8"/>
      <c r="B719" s="8"/>
      <c r="C719" s="8"/>
      <c r="D719" s="8"/>
      <c r="E719" s="121"/>
      <c r="F719" s="18"/>
      <c r="G719" s="117"/>
      <c r="H719" s="8"/>
      <c r="I719" s="8"/>
      <c r="J719" s="8"/>
      <c r="K719" s="10"/>
      <c r="L719" s="10"/>
      <c r="M719" s="19"/>
    </row>
    <row r="720" spans="1:13" s="11" customFormat="1">
      <c r="A720" s="8"/>
      <c r="B720" s="8"/>
      <c r="C720" s="8"/>
      <c r="D720" s="8"/>
      <c r="E720" s="121"/>
      <c r="F720" s="18"/>
      <c r="G720" s="117"/>
      <c r="H720" s="8"/>
      <c r="I720" s="10"/>
      <c r="J720" s="10"/>
      <c r="K720" s="10"/>
      <c r="L720" s="10"/>
      <c r="M720" s="19"/>
    </row>
    <row r="721" spans="1:13" s="11" customFormat="1">
      <c r="A721" s="8"/>
      <c r="B721" s="8"/>
      <c r="C721" s="8"/>
      <c r="D721" s="8"/>
      <c r="E721" s="18"/>
      <c r="F721" s="18"/>
      <c r="G721" s="117"/>
      <c r="H721" s="20"/>
      <c r="I721" s="117"/>
      <c r="J721" s="120"/>
      <c r="K721" s="10"/>
      <c r="L721" s="10"/>
      <c r="M721" s="19"/>
    </row>
    <row r="722" spans="1:13" s="11" customFormat="1">
      <c r="A722" s="8"/>
      <c r="B722" s="8"/>
      <c r="C722" s="8"/>
      <c r="D722" s="8"/>
      <c r="E722" s="18"/>
      <c r="F722" s="18"/>
      <c r="G722" s="117"/>
      <c r="H722" s="20"/>
      <c r="I722" s="10"/>
      <c r="J722" s="10"/>
      <c r="K722" s="10"/>
      <c r="L722" s="10"/>
      <c r="M722" s="19"/>
    </row>
    <row r="723" spans="1:13" s="11" customFormat="1">
      <c r="A723" s="8"/>
      <c r="B723" s="8"/>
      <c r="C723" s="8"/>
      <c r="D723" s="8"/>
      <c r="E723" s="122"/>
      <c r="F723" s="18"/>
      <c r="G723" s="120"/>
      <c r="H723" s="20"/>
      <c r="I723" s="117"/>
      <c r="J723" s="117"/>
      <c r="K723" s="10"/>
      <c r="L723" s="10"/>
      <c r="M723" s="19"/>
    </row>
    <row r="724" spans="1:13" s="11" customFormat="1">
      <c r="A724" s="8"/>
      <c r="B724" s="8"/>
      <c r="C724" s="8"/>
      <c r="D724" s="8"/>
      <c r="E724" s="18"/>
      <c r="F724" s="18"/>
      <c r="G724" s="117"/>
      <c r="H724" s="20"/>
      <c r="I724" s="8"/>
      <c r="J724" s="8"/>
      <c r="K724" s="10"/>
      <c r="L724" s="10"/>
      <c r="M724" s="19"/>
    </row>
    <row r="725" spans="1:13" s="11" customFormat="1">
      <c r="A725" s="8"/>
      <c r="B725" s="128"/>
      <c r="C725" s="8"/>
      <c r="D725" s="8"/>
      <c r="E725" s="18"/>
      <c r="F725" s="18"/>
      <c r="G725" s="117"/>
      <c r="H725" s="8"/>
      <c r="I725" s="8"/>
      <c r="J725" s="8"/>
      <c r="K725" s="19"/>
      <c r="L725" s="19"/>
      <c r="M725" s="19"/>
    </row>
    <row r="726" spans="1:13" s="11" customFormat="1">
      <c r="A726" s="8"/>
      <c r="B726" s="8"/>
      <c r="C726" s="8"/>
      <c r="D726" s="8"/>
      <c r="E726" s="18"/>
      <c r="F726" s="18"/>
      <c r="G726" s="8"/>
      <c r="H726" s="8"/>
      <c r="I726" s="8"/>
      <c r="J726" s="8"/>
      <c r="K726" s="8"/>
      <c r="L726" s="8"/>
      <c r="M726" s="8"/>
    </row>
    <row r="727" spans="1:13" s="11" customFormat="1">
      <c r="A727" s="8"/>
      <c r="B727" s="8"/>
      <c r="C727" s="8"/>
      <c r="D727" s="8"/>
      <c r="E727" s="18"/>
      <c r="F727" s="18"/>
      <c r="G727" s="8"/>
      <c r="H727" s="8"/>
      <c r="I727" s="117"/>
      <c r="J727" s="120"/>
      <c r="K727" s="8"/>
      <c r="L727" s="8"/>
      <c r="M727" s="19"/>
    </row>
    <row r="728" spans="1:13" s="11" customFormat="1">
      <c r="A728" s="8"/>
      <c r="B728" s="8"/>
      <c r="C728" s="8"/>
      <c r="D728" s="8"/>
      <c r="E728" s="18"/>
      <c r="F728" s="18"/>
      <c r="G728" s="10"/>
      <c r="H728" s="10"/>
      <c r="I728" s="10"/>
      <c r="J728" s="10"/>
      <c r="K728" s="19"/>
      <c r="L728" s="8"/>
      <c r="M728" s="19"/>
    </row>
    <row r="729" spans="1:13" s="11" customFormat="1">
      <c r="A729" s="8"/>
      <c r="B729" s="8"/>
      <c r="C729" s="8"/>
      <c r="D729" s="8"/>
      <c r="E729" s="18"/>
      <c r="F729" s="18"/>
      <c r="G729" s="117"/>
      <c r="H729" s="8"/>
      <c r="I729" s="117"/>
      <c r="J729" s="117"/>
      <c r="K729" s="10"/>
      <c r="L729" s="10"/>
      <c r="M729" s="20"/>
    </row>
    <row r="730" spans="1:13" s="11" customFormat="1">
      <c r="A730" s="8"/>
      <c r="B730" s="8"/>
      <c r="C730" s="8"/>
      <c r="D730" s="8"/>
      <c r="E730" s="18"/>
      <c r="F730" s="18"/>
      <c r="G730" s="117"/>
      <c r="H730" s="8"/>
      <c r="I730" s="8"/>
      <c r="J730" s="8"/>
      <c r="K730" s="10"/>
      <c r="L730" s="10"/>
      <c r="M730" s="19"/>
    </row>
    <row r="731" spans="1:13" s="11" customFormat="1">
      <c r="A731" s="8"/>
      <c r="B731" s="8"/>
      <c r="C731" s="8"/>
      <c r="D731" s="8"/>
      <c r="E731" s="121"/>
      <c r="F731" s="18"/>
      <c r="G731" s="117"/>
      <c r="H731" s="8"/>
      <c r="I731" s="8"/>
      <c r="J731" s="8"/>
      <c r="K731" s="10"/>
      <c r="L731" s="10"/>
      <c r="M731" s="19"/>
    </row>
    <row r="732" spans="1:13" s="11" customFormat="1">
      <c r="A732" s="8"/>
      <c r="B732" s="8"/>
      <c r="C732" s="87"/>
      <c r="D732" s="8"/>
      <c r="E732" s="121"/>
      <c r="F732" s="18"/>
      <c r="G732" s="117"/>
      <c r="H732" s="8"/>
      <c r="I732" s="10"/>
      <c r="J732" s="10"/>
      <c r="K732" s="10"/>
      <c r="L732" s="10"/>
      <c r="M732" s="19"/>
    </row>
    <row r="733" spans="1:13" s="11" customFormat="1">
      <c r="A733" s="87"/>
      <c r="B733" s="87"/>
      <c r="C733" s="8"/>
      <c r="D733" s="87"/>
      <c r="E733" s="87"/>
      <c r="F733" s="87"/>
      <c r="G733" s="87"/>
      <c r="H733" s="87"/>
      <c r="I733" s="87"/>
      <c r="J733" s="87"/>
      <c r="K733" s="87"/>
      <c r="L733" s="87"/>
      <c r="M733" s="87"/>
    </row>
    <row r="734" spans="1:13" s="11" customFormat="1">
      <c r="A734" s="8"/>
      <c r="B734" s="8"/>
      <c r="C734" s="8"/>
      <c r="D734" s="8"/>
      <c r="E734" s="18"/>
      <c r="F734" s="18"/>
      <c r="G734" s="117"/>
      <c r="H734" s="20"/>
      <c r="I734" s="117"/>
      <c r="J734" s="120"/>
      <c r="K734" s="10"/>
      <c r="L734" s="10"/>
      <c r="M734" s="19"/>
    </row>
    <row r="735" spans="1:13" s="11" customFormat="1">
      <c r="A735" s="8"/>
      <c r="B735" s="8"/>
      <c r="C735" s="8"/>
      <c r="D735" s="8"/>
      <c r="E735" s="18"/>
      <c r="F735" s="18"/>
      <c r="G735" s="117"/>
      <c r="H735" s="20"/>
      <c r="I735" s="10"/>
      <c r="J735" s="10"/>
      <c r="K735" s="10"/>
      <c r="L735" s="10"/>
      <c r="M735" s="19"/>
    </row>
    <row r="736" spans="1:13" s="11" customFormat="1">
      <c r="A736" s="8"/>
      <c r="B736" s="8"/>
      <c r="C736" s="8"/>
      <c r="D736" s="8"/>
      <c r="E736" s="122"/>
      <c r="F736" s="18"/>
      <c r="G736" s="120"/>
      <c r="H736" s="20"/>
      <c r="I736" s="117"/>
      <c r="J736" s="117"/>
      <c r="K736" s="10"/>
      <c r="L736" s="10"/>
      <c r="M736" s="19"/>
    </row>
    <row r="737" spans="1:13" s="11" customFormat="1">
      <c r="A737" s="8"/>
      <c r="B737" s="8"/>
      <c r="C737" s="8"/>
      <c r="D737" s="8"/>
      <c r="E737" s="18"/>
      <c r="F737" s="18"/>
      <c r="G737" s="117"/>
      <c r="H737" s="20"/>
      <c r="I737" s="8"/>
      <c r="J737" s="8"/>
      <c r="K737" s="10"/>
      <c r="L737" s="10"/>
      <c r="M737" s="19"/>
    </row>
    <row r="738" spans="1:13" s="11" customFormat="1">
      <c r="A738" s="8"/>
      <c r="B738" s="128"/>
      <c r="C738" s="8"/>
      <c r="D738" s="8"/>
      <c r="E738" s="18"/>
      <c r="F738" s="18"/>
      <c r="G738" s="117"/>
      <c r="H738" s="8"/>
      <c r="I738" s="8"/>
      <c r="J738" s="8"/>
      <c r="K738" s="19"/>
      <c r="L738" s="19"/>
      <c r="M738" s="19"/>
    </row>
    <row r="739" spans="1:13" s="11" customFormat="1">
      <c r="A739" s="8"/>
      <c r="B739" s="8"/>
      <c r="C739" s="8"/>
      <c r="D739" s="8"/>
      <c r="E739" s="18"/>
      <c r="F739" s="18"/>
      <c r="G739" s="8"/>
      <c r="H739" s="8"/>
      <c r="I739" s="117"/>
      <c r="J739" s="120"/>
      <c r="K739" s="8"/>
      <c r="L739" s="8"/>
      <c r="M739" s="19"/>
    </row>
    <row r="740" spans="1:13" s="11" customFormat="1">
      <c r="A740" s="8"/>
      <c r="B740" s="8"/>
      <c r="C740" s="8"/>
      <c r="D740" s="8"/>
      <c r="E740" s="18"/>
      <c r="F740" s="18"/>
      <c r="G740" s="8"/>
      <c r="H740" s="8"/>
      <c r="I740" s="117"/>
      <c r="J740" s="120"/>
      <c r="K740" s="8"/>
      <c r="L740" s="8"/>
      <c r="M740" s="19"/>
    </row>
    <row r="741" spans="1:13" s="11" customFormat="1">
      <c r="A741" s="8"/>
      <c r="B741" s="8"/>
      <c r="C741" s="8"/>
      <c r="D741" s="8"/>
      <c r="E741" s="18"/>
      <c r="F741" s="18"/>
      <c r="G741" s="10"/>
      <c r="H741" s="10"/>
      <c r="I741" s="10"/>
      <c r="J741" s="10"/>
      <c r="K741" s="19"/>
      <c r="L741" s="8"/>
      <c r="M741" s="19"/>
    </row>
    <row r="742" spans="1:13" s="11" customFormat="1">
      <c r="A742" s="8"/>
      <c r="B742" s="8"/>
      <c r="C742" s="8"/>
      <c r="D742" s="8"/>
      <c r="E742" s="18"/>
      <c r="F742" s="18"/>
      <c r="G742" s="117"/>
      <c r="H742" s="8"/>
      <c r="I742" s="10"/>
      <c r="J742" s="10"/>
      <c r="K742" s="10"/>
      <c r="L742" s="10"/>
      <c r="M742" s="20"/>
    </row>
    <row r="743" spans="1:13" s="11" customFormat="1">
      <c r="A743" s="8"/>
      <c r="B743" s="8"/>
      <c r="C743" s="8"/>
      <c r="D743" s="8"/>
      <c r="E743" s="18"/>
      <c r="F743" s="18"/>
      <c r="G743" s="117"/>
      <c r="H743" s="8"/>
      <c r="I743" s="8"/>
      <c r="J743" s="8"/>
      <c r="K743" s="10"/>
      <c r="L743" s="10"/>
      <c r="M743" s="19"/>
    </row>
    <row r="744" spans="1:13" s="11" customFormat="1">
      <c r="A744" s="8"/>
      <c r="B744" s="8"/>
      <c r="C744" s="8"/>
      <c r="D744" s="8"/>
      <c r="E744" s="121"/>
      <c r="F744" s="18"/>
      <c r="G744" s="117"/>
      <c r="H744" s="8"/>
      <c r="I744" s="8"/>
      <c r="J744" s="8"/>
      <c r="K744" s="10"/>
      <c r="L744" s="10"/>
      <c r="M744" s="19"/>
    </row>
    <row r="745" spans="1:13" s="11" customFormat="1">
      <c r="A745" s="8"/>
      <c r="B745" s="8"/>
      <c r="C745" s="8"/>
      <c r="D745" s="8"/>
      <c r="E745" s="121"/>
      <c r="F745" s="18"/>
      <c r="G745" s="117"/>
      <c r="H745" s="8"/>
      <c r="I745" s="8"/>
      <c r="J745" s="8"/>
      <c r="K745" s="10"/>
      <c r="L745" s="10"/>
      <c r="M745" s="19"/>
    </row>
    <row r="746" spans="1:13" s="11" customFormat="1">
      <c r="A746" s="8"/>
      <c r="B746" s="8"/>
      <c r="C746" s="8"/>
      <c r="D746" s="8"/>
      <c r="E746" s="18"/>
      <c r="F746" s="18"/>
      <c r="G746" s="117"/>
      <c r="H746" s="20"/>
      <c r="I746" s="8"/>
      <c r="J746" s="8"/>
      <c r="K746" s="10"/>
      <c r="L746" s="10"/>
      <c r="M746" s="19"/>
    </row>
    <row r="747" spans="1:13" s="11" customFormat="1">
      <c r="A747" s="8"/>
      <c r="B747" s="8"/>
      <c r="C747" s="8"/>
      <c r="D747" s="8"/>
      <c r="E747" s="18"/>
      <c r="F747" s="18"/>
      <c r="G747" s="117"/>
      <c r="H747" s="20"/>
      <c r="I747" s="8"/>
      <c r="J747" s="8"/>
      <c r="K747" s="10"/>
      <c r="L747" s="10"/>
      <c r="M747" s="19"/>
    </row>
    <row r="748" spans="1:13" s="11" customFormat="1">
      <c r="A748" s="8"/>
      <c r="B748" s="8"/>
      <c r="C748" s="8"/>
      <c r="D748" s="8"/>
      <c r="E748" s="122"/>
      <c r="F748" s="18"/>
      <c r="G748" s="120"/>
      <c r="H748" s="20"/>
      <c r="I748" s="10"/>
      <c r="J748" s="10"/>
      <c r="K748" s="10"/>
      <c r="L748" s="10"/>
      <c r="M748" s="19"/>
    </row>
    <row r="749" spans="1:13" s="11" customFormat="1">
      <c r="A749" s="8"/>
      <c r="B749" s="8"/>
      <c r="C749" s="8"/>
      <c r="D749" s="8"/>
      <c r="E749" s="18"/>
      <c r="F749" s="18"/>
      <c r="G749" s="117"/>
      <c r="H749" s="20"/>
      <c r="I749" s="117"/>
      <c r="J749" s="120"/>
      <c r="K749" s="10"/>
      <c r="L749" s="10"/>
      <c r="M749" s="19"/>
    </row>
    <row r="750" spans="1:13" s="11" customFormat="1">
      <c r="A750" s="8"/>
      <c r="B750" s="8"/>
      <c r="C750" s="8"/>
      <c r="D750" s="8"/>
      <c r="E750" s="18"/>
      <c r="F750" s="18"/>
      <c r="G750" s="117"/>
      <c r="H750" s="8"/>
      <c r="I750" s="117"/>
      <c r="J750" s="120"/>
      <c r="K750" s="10"/>
      <c r="L750" s="10"/>
      <c r="M750" s="19"/>
    </row>
    <row r="751" spans="1:13" s="11" customFormat="1">
      <c r="A751" s="8"/>
      <c r="B751" s="8"/>
      <c r="C751" s="8"/>
      <c r="D751" s="8"/>
      <c r="E751" s="18"/>
      <c r="F751" s="18"/>
      <c r="G751" s="8"/>
      <c r="H751" s="8"/>
      <c r="I751" s="117"/>
      <c r="J751" s="120"/>
      <c r="K751" s="8"/>
      <c r="L751" s="8"/>
      <c r="M751" s="19"/>
    </row>
    <row r="752" spans="1:13" s="11" customFormat="1">
      <c r="A752" s="8"/>
      <c r="B752" s="8"/>
      <c r="C752" s="8"/>
      <c r="D752" s="8"/>
      <c r="E752" s="18"/>
      <c r="F752" s="18"/>
      <c r="G752" s="8"/>
      <c r="H752" s="8"/>
      <c r="I752" s="117"/>
      <c r="J752" s="120"/>
      <c r="K752" s="8"/>
      <c r="L752" s="8"/>
      <c r="M752" s="19"/>
    </row>
    <row r="753" spans="1:13" s="11" customFormat="1">
      <c r="A753" s="8"/>
      <c r="B753" s="8"/>
      <c r="C753" s="8"/>
      <c r="D753" s="8"/>
      <c r="E753" s="18"/>
      <c r="F753" s="18"/>
      <c r="G753" s="10"/>
      <c r="H753" s="10"/>
      <c r="I753" s="10"/>
      <c r="J753" s="10"/>
      <c r="K753" s="19"/>
      <c r="L753" s="8"/>
      <c r="M753" s="19"/>
    </row>
    <row r="754" spans="1:13" s="11" customFormat="1">
      <c r="A754" s="8"/>
      <c r="B754" s="8"/>
      <c r="C754" s="8"/>
      <c r="D754" s="8"/>
      <c r="E754" s="18"/>
      <c r="F754" s="18"/>
      <c r="G754" s="117"/>
      <c r="H754" s="8"/>
      <c r="I754" s="10"/>
      <c r="J754" s="10"/>
      <c r="K754" s="10"/>
      <c r="L754" s="10"/>
      <c r="M754" s="20"/>
    </row>
    <row r="755" spans="1:13" s="11" customFormat="1">
      <c r="A755" s="8"/>
      <c r="B755" s="8"/>
      <c r="C755" s="8"/>
      <c r="D755" s="8"/>
      <c r="E755" s="18"/>
      <c r="F755" s="18"/>
      <c r="G755" s="117"/>
      <c r="H755" s="8"/>
      <c r="I755" s="8"/>
      <c r="J755" s="8"/>
      <c r="K755" s="10"/>
      <c r="L755" s="10"/>
      <c r="M755" s="19"/>
    </row>
    <row r="756" spans="1:13" s="11" customFormat="1">
      <c r="A756" s="8"/>
      <c r="B756" s="8"/>
      <c r="C756" s="8"/>
      <c r="D756" s="8"/>
      <c r="E756" s="121"/>
      <c r="F756" s="18"/>
      <c r="G756" s="117"/>
      <c r="H756" s="8"/>
      <c r="I756" s="8"/>
      <c r="J756" s="8"/>
      <c r="K756" s="10"/>
      <c r="L756" s="10"/>
      <c r="M756" s="19"/>
    </row>
    <row r="757" spans="1:13" s="11" customFormat="1">
      <c r="A757" s="8"/>
      <c r="B757" s="8"/>
      <c r="C757" s="8"/>
      <c r="D757" s="8"/>
      <c r="E757" s="121"/>
      <c r="F757" s="18"/>
      <c r="G757" s="117"/>
      <c r="H757" s="8"/>
      <c r="I757" s="8"/>
      <c r="J757" s="8"/>
      <c r="K757" s="10"/>
      <c r="L757" s="10"/>
      <c r="M757" s="19"/>
    </row>
    <row r="758" spans="1:13" s="11" customFormat="1">
      <c r="A758" s="8"/>
      <c r="B758" s="8"/>
      <c r="C758" s="8"/>
      <c r="D758" s="8"/>
      <c r="E758" s="18"/>
      <c r="F758" s="18"/>
      <c r="G758" s="117"/>
      <c r="H758" s="20"/>
      <c r="I758" s="8"/>
      <c r="J758" s="8"/>
      <c r="K758" s="10"/>
      <c r="L758" s="10"/>
      <c r="M758" s="19"/>
    </row>
    <row r="759" spans="1:13" s="11" customFormat="1">
      <c r="A759" s="8"/>
      <c r="B759" s="8"/>
      <c r="C759" s="8"/>
      <c r="D759" s="8"/>
      <c r="E759" s="18"/>
      <c r="F759" s="18"/>
      <c r="G759" s="117"/>
      <c r="H759" s="20"/>
      <c r="I759" s="8"/>
      <c r="J759" s="8"/>
      <c r="K759" s="10"/>
      <c r="L759" s="10"/>
      <c r="M759" s="19"/>
    </row>
    <row r="760" spans="1:13" s="11" customFormat="1">
      <c r="A760" s="8"/>
      <c r="B760" s="8"/>
      <c r="C760" s="8"/>
      <c r="D760" s="8"/>
      <c r="E760" s="122"/>
      <c r="F760" s="18"/>
      <c r="G760" s="120"/>
      <c r="H760" s="20"/>
      <c r="I760" s="10"/>
      <c r="J760" s="10"/>
      <c r="K760" s="10"/>
      <c r="L760" s="10"/>
      <c r="M760" s="19"/>
    </row>
    <row r="761" spans="1:13" s="11" customFormat="1">
      <c r="A761" s="8"/>
      <c r="B761" s="8"/>
      <c r="C761" s="8"/>
      <c r="D761" s="8"/>
      <c r="E761" s="18"/>
      <c r="F761" s="18"/>
      <c r="G761" s="117"/>
      <c r="H761" s="20"/>
      <c r="I761" s="117"/>
      <c r="J761" s="120"/>
      <c r="K761" s="10"/>
      <c r="L761" s="10"/>
      <c r="M761" s="19"/>
    </row>
    <row r="762" spans="1:13" s="11" customFormat="1">
      <c r="A762" s="8"/>
      <c r="B762" s="8"/>
      <c r="C762" s="8"/>
      <c r="D762" s="8"/>
      <c r="E762" s="18"/>
      <c r="F762" s="18"/>
      <c r="G762" s="117"/>
      <c r="H762" s="8"/>
      <c r="I762" s="117"/>
      <c r="J762" s="120"/>
      <c r="K762" s="10"/>
      <c r="L762" s="10"/>
      <c r="M762" s="19"/>
    </row>
    <row r="763" spans="1:13" s="11" customFormat="1">
      <c r="A763" s="8"/>
      <c r="B763" s="8"/>
      <c r="C763" s="8"/>
      <c r="D763" s="8"/>
      <c r="E763" s="18"/>
      <c r="F763" s="18"/>
      <c r="G763" s="8"/>
      <c r="H763" s="8"/>
      <c r="I763" s="117"/>
      <c r="J763" s="120"/>
      <c r="K763" s="8"/>
      <c r="L763" s="8"/>
      <c r="M763" s="19"/>
    </row>
    <row r="764" spans="1:13" s="11" customFormat="1">
      <c r="A764" s="8"/>
      <c r="B764" s="8"/>
      <c r="C764" s="8"/>
      <c r="D764" s="8"/>
      <c r="E764" s="18"/>
      <c r="F764" s="18"/>
      <c r="G764" s="8"/>
      <c r="H764" s="8"/>
      <c r="I764" s="117"/>
      <c r="J764" s="120"/>
      <c r="K764" s="8"/>
      <c r="L764" s="8"/>
      <c r="M764" s="19"/>
    </row>
    <row r="765" spans="1:13" s="11" customFormat="1">
      <c r="A765" s="8"/>
      <c r="B765" s="8"/>
      <c r="C765" s="8"/>
      <c r="D765" s="8"/>
      <c r="E765" s="18"/>
      <c r="F765" s="18"/>
      <c r="G765" s="10"/>
      <c r="H765" s="10"/>
      <c r="I765" s="10"/>
      <c r="J765" s="10"/>
      <c r="K765" s="19"/>
      <c r="L765" s="8"/>
      <c r="M765" s="19"/>
    </row>
    <row r="766" spans="1:13" s="11" customFormat="1">
      <c r="A766" s="8"/>
      <c r="B766" s="8"/>
      <c r="C766" s="8"/>
      <c r="D766" s="8"/>
      <c r="E766" s="18"/>
      <c r="F766" s="18"/>
      <c r="G766" s="117"/>
      <c r="H766" s="8"/>
      <c r="I766" s="10"/>
      <c r="J766" s="10"/>
      <c r="K766" s="10"/>
      <c r="L766" s="10"/>
      <c r="M766" s="20"/>
    </row>
    <row r="767" spans="1:13" s="11" customFormat="1">
      <c r="A767" s="8"/>
      <c r="B767" s="8"/>
      <c r="C767" s="8"/>
      <c r="D767" s="8"/>
      <c r="E767" s="18"/>
      <c r="F767" s="18"/>
      <c r="G767" s="117"/>
      <c r="H767" s="8"/>
      <c r="I767" s="8"/>
      <c r="J767" s="8"/>
      <c r="K767" s="10"/>
      <c r="L767" s="10"/>
      <c r="M767" s="19"/>
    </row>
    <row r="768" spans="1:13" s="11" customFormat="1">
      <c r="A768" s="87"/>
      <c r="B768" s="87"/>
      <c r="C768" s="8"/>
      <c r="D768" s="87"/>
      <c r="E768" s="87"/>
      <c r="F768" s="87"/>
      <c r="G768" s="87"/>
      <c r="H768" s="87"/>
      <c r="I768" s="87"/>
      <c r="J768" s="87"/>
      <c r="K768" s="87"/>
      <c r="L768" s="87"/>
      <c r="M768" s="87"/>
    </row>
    <row r="769" spans="1:13" s="11" customFormat="1">
      <c r="A769" s="8"/>
      <c r="B769" s="8"/>
      <c r="C769" s="87"/>
      <c r="D769" s="8"/>
      <c r="E769" s="121"/>
      <c r="F769" s="18"/>
      <c r="G769" s="117"/>
      <c r="H769" s="8"/>
      <c r="I769" s="8"/>
      <c r="J769" s="8"/>
      <c r="K769" s="10"/>
      <c r="L769" s="10"/>
      <c r="M769" s="19"/>
    </row>
    <row r="770" spans="1:13" s="11" customFormat="1">
      <c r="A770" s="8"/>
      <c r="B770" s="8"/>
      <c r="C770" s="8"/>
      <c r="D770" s="8"/>
      <c r="E770" s="121"/>
      <c r="F770" s="18"/>
      <c r="G770" s="117"/>
      <c r="H770" s="8"/>
      <c r="I770" s="8"/>
      <c r="J770" s="8"/>
      <c r="K770" s="10"/>
      <c r="L770" s="10"/>
      <c r="M770" s="19"/>
    </row>
    <row r="771" spans="1:13" s="11" customFormat="1">
      <c r="A771" s="8"/>
      <c r="B771" s="8"/>
      <c r="C771" s="8"/>
      <c r="D771" s="8"/>
      <c r="E771" s="18"/>
      <c r="F771" s="18"/>
      <c r="G771" s="117"/>
      <c r="H771" s="20"/>
      <c r="I771" s="8"/>
      <c r="J771" s="8"/>
      <c r="K771" s="10"/>
      <c r="L771" s="10"/>
      <c r="M771" s="19"/>
    </row>
    <row r="772" spans="1:13" s="11" customFormat="1">
      <c r="A772" s="8"/>
      <c r="B772" s="8"/>
      <c r="C772" s="8"/>
      <c r="D772" s="8"/>
      <c r="E772" s="18"/>
      <c r="F772" s="18"/>
      <c r="G772" s="117"/>
      <c r="H772" s="20"/>
      <c r="I772" s="8"/>
      <c r="J772" s="8"/>
      <c r="K772" s="10"/>
      <c r="L772" s="10"/>
      <c r="M772" s="19"/>
    </row>
    <row r="773" spans="1:13" s="11" customFormat="1">
      <c r="A773" s="8"/>
      <c r="B773" s="8"/>
      <c r="C773" s="8"/>
      <c r="D773" s="8"/>
      <c r="E773" s="122"/>
      <c r="F773" s="18"/>
      <c r="G773" s="120"/>
      <c r="H773" s="20"/>
      <c r="I773" s="10"/>
      <c r="J773" s="10"/>
      <c r="K773" s="10"/>
      <c r="L773" s="10"/>
      <c r="M773" s="19"/>
    </row>
    <row r="774" spans="1:13" s="11" customFormat="1">
      <c r="A774" s="8"/>
      <c r="B774" s="8"/>
      <c r="C774" s="8"/>
      <c r="D774" s="8"/>
      <c r="E774" s="18"/>
      <c r="F774" s="18"/>
      <c r="G774" s="117"/>
      <c r="H774" s="20"/>
      <c r="I774" s="117"/>
      <c r="J774" s="120"/>
      <c r="K774" s="10"/>
      <c r="L774" s="10"/>
      <c r="M774" s="19"/>
    </row>
    <row r="775" spans="1:13" s="11" customFormat="1">
      <c r="A775" s="8"/>
      <c r="B775" s="8"/>
      <c r="C775" s="8"/>
      <c r="D775" s="8"/>
      <c r="E775" s="18"/>
      <c r="F775" s="18"/>
      <c r="G775" s="117"/>
      <c r="H775" s="8"/>
      <c r="I775" s="117"/>
      <c r="J775" s="120"/>
      <c r="K775" s="10"/>
      <c r="L775" s="10"/>
      <c r="M775" s="19"/>
    </row>
    <row r="776" spans="1:13" s="11" customFormat="1">
      <c r="A776" s="8"/>
      <c r="B776" s="8"/>
      <c r="C776" s="8"/>
      <c r="D776" s="8"/>
      <c r="E776" s="18"/>
      <c r="F776" s="18"/>
      <c r="G776" s="8"/>
      <c r="H776" s="8"/>
      <c r="I776" s="117"/>
      <c r="J776" s="120"/>
      <c r="K776" s="8"/>
      <c r="L776" s="8"/>
      <c r="M776" s="19"/>
    </row>
    <row r="777" spans="1:13" s="11" customFormat="1">
      <c r="A777" s="8"/>
      <c r="B777" s="8"/>
      <c r="C777" s="8"/>
      <c r="D777" s="8"/>
      <c r="E777" s="18"/>
      <c r="F777" s="18"/>
      <c r="G777" s="8"/>
      <c r="H777" s="8"/>
      <c r="I777" s="117"/>
      <c r="J777" s="120"/>
      <c r="K777" s="8"/>
      <c r="L777" s="8"/>
      <c r="M777" s="19"/>
    </row>
    <row r="778" spans="1:13" s="11" customFormat="1">
      <c r="A778" s="8"/>
      <c r="B778" s="8"/>
      <c r="C778" s="8"/>
      <c r="D778" s="8"/>
      <c r="E778" s="18"/>
      <c r="F778" s="18"/>
      <c r="G778" s="10"/>
      <c r="H778" s="10"/>
      <c r="I778" s="10"/>
      <c r="J778" s="10"/>
      <c r="K778" s="19"/>
      <c r="L778" s="8"/>
      <c r="M778" s="19"/>
    </row>
    <row r="779" spans="1:13" s="11" customFormat="1">
      <c r="A779" s="8"/>
      <c r="B779" s="8"/>
      <c r="C779" s="8"/>
      <c r="D779" s="8"/>
      <c r="E779" s="18"/>
      <c r="F779" s="18"/>
      <c r="G779" s="117"/>
      <c r="H779" s="8"/>
      <c r="I779" s="10"/>
      <c r="J779" s="10"/>
      <c r="K779" s="10"/>
      <c r="L779" s="10"/>
      <c r="M779" s="20"/>
    </row>
    <row r="780" spans="1:13" s="11" customFormat="1">
      <c r="A780" s="8"/>
      <c r="B780" s="8"/>
      <c r="C780" s="8"/>
      <c r="D780" s="8"/>
      <c r="E780" s="18"/>
      <c r="F780" s="18"/>
      <c r="G780" s="117"/>
      <c r="H780" s="8"/>
      <c r="I780" s="8"/>
      <c r="J780" s="8"/>
      <c r="K780" s="10"/>
      <c r="L780" s="10"/>
      <c r="M780" s="19"/>
    </row>
    <row r="781" spans="1:13" s="11" customFormat="1">
      <c r="A781" s="8"/>
      <c r="B781" s="8"/>
      <c r="C781" s="8"/>
      <c r="D781" s="8"/>
      <c r="E781" s="121"/>
      <c r="F781" s="18"/>
      <c r="G781" s="117"/>
      <c r="H781" s="8"/>
      <c r="I781" s="8"/>
      <c r="J781" s="8"/>
      <c r="K781" s="10"/>
      <c r="L781" s="10"/>
      <c r="M781" s="19"/>
    </row>
    <row r="782" spans="1:13" s="11" customFormat="1">
      <c r="A782" s="8"/>
      <c r="B782" s="8"/>
      <c r="C782" s="8"/>
      <c r="D782" s="8"/>
      <c r="E782" s="121"/>
      <c r="F782" s="18"/>
      <c r="G782" s="117"/>
      <c r="H782" s="8"/>
      <c r="I782" s="8"/>
      <c r="J782" s="8"/>
      <c r="K782" s="10"/>
      <c r="L782" s="10"/>
      <c r="M782" s="19"/>
    </row>
    <row r="783" spans="1:13" s="11" customFormat="1">
      <c r="A783" s="8"/>
      <c r="B783" s="8"/>
      <c r="C783" s="8"/>
      <c r="D783" s="8"/>
      <c r="E783" s="18"/>
      <c r="F783" s="18"/>
      <c r="G783" s="117"/>
      <c r="H783" s="20"/>
      <c r="I783" s="8"/>
      <c r="J783" s="8"/>
      <c r="K783" s="10"/>
      <c r="L783" s="10"/>
      <c r="M783" s="19"/>
    </row>
    <row r="784" spans="1:13" s="11" customFormat="1">
      <c r="A784" s="8"/>
      <c r="B784" s="8"/>
      <c r="C784" s="8"/>
      <c r="D784" s="8"/>
      <c r="E784" s="18"/>
      <c r="F784" s="18"/>
      <c r="G784" s="117"/>
      <c r="H784" s="20"/>
      <c r="I784" s="8"/>
      <c r="J784" s="8"/>
      <c r="K784" s="10"/>
      <c r="L784" s="10"/>
      <c r="M784" s="19"/>
    </row>
    <row r="785" spans="1:13" s="11" customFormat="1">
      <c r="A785" s="8"/>
      <c r="B785" s="8"/>
      <c r="C785" s="8"/>
      <c r="D785" s="8"/>
      <c r="E785" s="122"/>
      <c r="F785" s="18"/>
      <c r="G785" s="120"/>
      <c r="H785" s="20"/>
      <c r="I785" s="10"/>
      <c r="J785" s="10"/>
      <c r="K785" s="10"/>
      <c r="L785" s="10"/>
      <c r="M785" s="19"/>
    </row>
    <row r="786" spans="1:13" s="11" customFormat="1">
      <c r="A786" s="8"/>
      <c r="B786" s="8"/>
      <c r="C786" s="8"/>
      <c r="D786" s="8"/>
      <c r="E786" s="18"/>
      <c r="F786" s="18"/>
      <c r="G786" s="117"/>
      <c r="H786" s="20"/>
      <c r="I786" s="117"/>
      <c r="J786" s="120"/>
      <c r="K786" s="10"/>
      <c r="L786" s="10"/>
      <c r="M786" s="19"/>
    </row>
    <row r="787" spans="1:13" s="11" customFormat="1">
      <c r="A787" s="8"/>
      <c r="B787" s="8"/>
      <c r="C787" s="8"/>
      <c r="D787" s="8"/>
      <c r="E787" s="18"/>
      <c r="F787" s="18"/>
      <c r="G787" s="117"/>
      <c r="H787" s="8"/>
      <c r="I787" s="117"/>
      <c r="J787" s="120"/>
      <c r="K787" s="10"/>
      <c r="L787" s="10"/>
      <c r="M787" s="19"/>
    </row>
    <row r="788" spans="1:13" s="11" customFormat="1">
      <c r="A788" s="8"/>
      <c r="B788" s="8"/>
      <c r="C788" s="8"/>
      <c r="D788" s="8"/>
      <c r="E788" s="18"/>
      <c r="F788" s="18"/>
      <c r="G788" s="8"/>
      <c r="H788" s="8"/>
      <c r="I788" s="8"/>
      <c r="J788" s="8"/>
      <c r="K788" s="8"/>
      <c r="L788" s="8"/>
      <c r="M788" s="8"/>
    </row>
    <row r="789" spans="1:13" s="11" customFormat="1">
      <c r="A789" s="8"/>
      <c r="B789" s="8"/>
      <c r="C789" s="8"/>
      <c r="D789" s="8"/>
      <c r="E789" s="18"/>
      <c r="F789" s="18"/>
      <c r="G789" s="8"/>
      <c r="H789" s="8"/>
      <c r="I789" s="117"/>
      <c r="J789" s="120"/>
      <c r="K789" s="8"/>
      <c r="L789" s="8"/>
      <c r="M789" s="19"/>
    </row>
    <row r="790" spans="1:13" s="11" customFormat="1">
      <c r="A790" s="8"/>
      <c r="B790" s="8"/>
      <c r="C790" s="8"/>
      <c r="D790" s="8"/>
      <c r="E790" s="18"/>
      <c r="F790" s="18"/>
      <c r="G790" s="10"/>
      <c r="H790" s="10"/>
      <c r="I790" s="10"/>
      <c r="J790" s="10"/>
      <c r="K790" s="19"/>
      <c r="L790" s="8"/>
      <c r="M790" s="19"/>
    </row>
    <row r="791" spans="1:13" s="11" customFormat="1">
      <c r="A791" s="8"/>
      <c r="B791" s="8"/>
      <c r="C791" s="8"/>
      <c r="D791" s="8"/>
      <c r="E791" s="18"/>
      <c r="F791" s="18"/>
      <c r="G791" s="117"/>
      <c r="H791" s="8"/>
      <c r="I791" s="117"/>
      <c r="J791" s="117"/>
      <c r="K791" s="10"/>
      <c r="L791" s="10"/>
      <c r="M791" s="20"/>
    </row>
    <row r="792" spans="1:13" s="11" customFormat="1">
      <c r="A792" s="8"/>
      <c r="B792" s="8"/>
      <c r="C792" s="8"/>
      <c r="D792" s="8"/>
      <c r="E792" s="18"/>
      <c r="F792" s="18"/>
      <c r="G792" s="117"/>
      <c r="H792" s="8"/>
      <c r="I792" s="8"/>
      <c r="J792" s="8"/>
      <c r="K792" s="10"/>
      <c r="L792" s="10"/>
      <c r="M792" s="19"/>
    </row>
    <row r="793" spans="1:13" s="11" customFormat="1">
      <c r="A793" s="8"/>
      <c r="B793" s="8"/>
      <c r="C793" s="8"/>
      <c r="D793" s="8"/>
      <c r="E793" s="121"/>
      <c r="F793" s="18"/>
      <c r="G793" s="117"/>
      <c r="H793" s="8"/>
      <c r="I793" s="8"/>
      <c r="J793" s="8"/>
      <c r="K793" s="10"/>
      <c r="L793" s="10"/>
      <c r="M793" s="19"/>
    </row>
    <row r="794" spans="1:13" s="11" customFormat="1">
      <c r="A794" s="8"/>
      <c r="B794" s="8"/>
      <c r="C794" s="8"/>
      <c r="D794" s="8"/>
      <c r="E794" s="121"/>
      <c r="F794" s="18"/>
      <c r="G794" s="117"/>
      <c r="H794" s="8"/>
      <c r="I794" s="10"/>
      <c r="J794" s="10"/>
      <c r="K794" s="10"/>
      <c r="L794" s="10"/>
      <c r="M794" s="19"/>
    </row>
    <row r="795" spans="1:13" s="11" customFormat="1">
      <c r="A795" s="8"/>
      <c r="B795" s="8"/>
      <c r="C795" s="8"/>
      <c r="D795" s="8"/>
      <c r="E795" s="18"/>
      <c r="F795" s="18"/>
      <c r="G795" s="117"/>
      <c r="H795" s="20"/>
      <c r="I795" s="117"/>
      <c r="J795" s="120"/>
      <c r="K795" s="10"/>
      <c r="L795" s="10"/>
      <c r="M795" s="19"/>
    </row>
    <row r="796" spans="1:13" s="11" customFormat="1">
      <c r="A796" s="8"/>
      <c r="B796" s="8"/>
      <c r="C796" s="8"/>
      <c r="D796" s="8"/>
      <c r="E796" s="18"/>
      <c r="F796" s="18"/>
      <c r="G796" s="117"/>
      <c r="H796" s="20"/>
      <c r="I796" s="10"/>
      <c r="J796" s="10"/>
      <c r="K796" s="10"/>
      <c r="L796" s="10"/>
      <c r="M796" s="19"/>
    </row>
    <row r="797" spans="1:13" s="11" customFormat="1">
      <c r="A797" s="8"/>
      <c r="B797" s="8"/>
      <c r="C797" s="8"/>
      <c r="D797" s="8"/>
      <c r="E797" s="122"/>
      <c r="F797" s="18"/>
      <c r="G797" s="120"/>
      <c r="H797" s="20"/>
      <c r="I797" s="117"/>
      <c r="J797" s="117"/>
      <c r="K797" s="10"/>
      <c r="L797" s="10"/>
      <c r="M797" s="19"/>
    </row>
    <row r="798" spans="1:13" s="11" customFormat="1">
      <c r="A798" s="8"/>
      <c r="B798" s="8"/>
      <c r="C798" s="8"/>
      <c r="D798" s="8"/>
      <c r="E798" s="18"/>
      <c r="F798" s="18"/>
      <c r="G798" s="117"/>
      <c r="H798" s="20"/>
      <c r="I798" s="8"/>
      <c r="J798" s="8"/>
      <c r="K798" s="10"/>
      <c r="L798" s="10"/>
      <c r="M798" s="19"/>
    </row>
    <row r="799" spans="1:13" s="11" customFormat="1">
      <c r="A799" s="8"/>
      <c r="B799" s="128"/>
      <c r="C799" s="8"/>
      <c r="D799" s="8"/>
      <c r="E799" s="18"/>
      <c r="F799" s="18"/>
      <c r="G799" s="117"/>
      <c r="H799" s="8"/>
      <c r="I799" s="8"/>
      <c r="J799" s="8"/>
      <c r="K799" s="19"/>
      <c r="L799" s="19"/>
      <c r="M799" s="19"/>
    </row>
    <row r="800" spans="1:13" s="11" customFormat="1">
      <c r="A800" s="8"/>
      <c r="B800" s="8"/>
      <c r="C800" s="8"/>
      <c r="D800" s="8"/>
      <c r="E800" s="18"/>
      <c r="F800" s="18"/>
      <c r="G800" s="8"/>
      <c r="H800" s="8"/>
      <c r="I800" s="8"/>
      <c r="J800" s="8"/>
      <c r="K800" s="8"/>
      <c r="L800" s="8"/>
      <c r="M800" s="8"/>
    </row>
    <row r="801" spans="1:13" s="11" customFormat="1">
      <c r="A801" s="8"/>
      <c r="B801" s="8"/>
      <c r="C801" s="8"/>
      <c r="D801" s="8"/>
      <c r="E801" s="18"/>
      <c r="F801" s="18"/>
      <c r="G801" s="8"/>
      <c r="H801" s="8"/>
      <c r="I801" s="117"/>
      <c r="J801" s="120"/>
      <c r="K801" s="8"/>
      <c r="L801" s="8"/>
      <c r="M801" s="19"/>
    </row>
    <row r="802" spans="1:13" s="11" customFormat="1">
      <c r="A802" s="8"/>
      <c r="B802" s="8"/>
      <c r="C802" s="8"/>
      <c r="D802" s="8"/>
      <c r="E802" s="18"/>
      <c r="F802" s="18"/>
      <c r="G802" s="10"/>
      <c r="H802" s="10"/>
      <c r="I802" s="10"/>
      <c r="J802" s="10"/>
      <c r="K802" s="19"/>
      <c r="L802" s="8"/>
      <c r="M802" s="19"/>
    </row>
    <row r="803" spans="1:13" s="11" customFormat="1">
      <c r="A803" s="87"/>
      <c r="B803" s="87"/>
      <c r="C803" s="8"/>
      <c r="D803" s="87"/>
      <c r="E803" s="87"/>
      <c r="F803" s="87"/>
      <c r="G803" s="87"/>
      <c r="H803" s="87"/>
      <c r="I803" s="87"/>
      <c r="J803" s="87"/>
      <c r="K803" s="87"/>
      <c r="L803" s="87"/>
      <c r="M803" s="87"/>
    </row>
    <row r="804" spans="1:13" s="11" customFormat="1">
      <c r="A804" s="8"/>
      <c r="B804" s="8"/>
      <c r="C804" s="8"/>
      <c r="D804" s="8"/>
      <c r="E804" s="18"/>
      <c r="F804" s="18"/>
      <c r="G804" s="117"/>
      <c r="H804" s="8"/>
      <c r="I804" s="117"/>
      <c r="J804" s="117"/>
      <c r="K804" s="10"/>
      <c r="L804" s="10"/>
      <c r="M804" s="20"/>
    </row>
    <row r="805" spans="1:13" s="11" customFormat="1">
      <c r="A805" s="8"/>
      <c r="B805" s="8"/>
      <c r="C805" s="87"/>
      <c r="D805" s="8"/>
      <c r="E805" s="18"/>
      <c r="F805" s="18"/>
      <c r="G805" s="117"/>
      <c r="H805" s="8"/>
      <c r="I805" s="8"/>
      <c r="J805" s="8"/>
      <c r="K805" s="10"/>
      <c r="L805" s="10"/>
      <c r="M805" s="19"/>
    </row>
    <row r="806" spans="1:13" s="11" customFormat="1">
      <c r="A806" s="8"/>
      <c r="B806" s="8"/>
      <c r="C806" s="8"/>
      <c r="D806" s="8"/>
      <c r="E806" s="121"/>
      <c r="F806" s="18"/>
      <c r="G806" s="117"/>
      <c r="H806" s="8"/>
      <c r="I806" s="8"/>
      <c r="J806" s="8"/>
      <c r="K806" s="10"/>
      <c r="L806" s="10"/>
      <c r="M806" s="19"/>
    </row>
    <row r="807" spans="1:13" s="11" customFormat="1">
      <c r="A807" s="8"/>
      <c r="B807" s="8"/>
      <c r="C807" s="8"/>
      <c r="D807" s="8"/>
      <c r="E807" s="121"/>
      <c r="F807" s="18"/>
      <c r="G807" s="117"/>
      <c r="H807" s="8"/>
      <c r="I807" s="10"/>
      <c r="J807" s="10"/>
      <c r="K807" s="10"/>
      <c r="L807" s="10"/>
      <c r="M807" s="19"/>
    </row>
    <row r="808" spans="1:13" s="11" customFormat="1">
      <c r="A808" s="8"/>
      <c r="B808" s="8"/>
      <c r="C808" s="8"/>
      <c r="D808" s="8"/>
      <c r="E808" s="18"/>
      <c r="F808" s="18"/>
      <c r="G808" s="117"/>
      <c r="H808" s="20"/>
      <c r="I808" s="117"/>
      <c r="J808" s="120"/>
      <c r="K808" s="10"/>
      <c r="L808" s="10"/>
      <c r="M808" s="19"/>
    </row>
    <row r="809" spans="1:13" s="11" customFormat="1">
      <c r="A809" s="8"/>
      <c r="B809" s="8"/>
      <c r="C809" s="8"/>
      <c r="D809" s="8"/>
      <c r="E809" s="18"/>
      <c r="F809" s="18"/>
      <c r="G809" s="117"/>
      <c r="H809" s="20"/>
      <c r="I809" s="10"/>
      <c r="J809" s="10"/>
      <c r="K809" s="10"/>
      <c r="L809" s="10"/>
      <c r="M809" s="19"/>
    </row>
    <row r="810" spans="1:13" s="11" customFormat="1">
      <c r="A810" s="8"/>
      <c r="B810" s="8"/>
      <c r="C810" s="8"/>
      <c r="D810" s="8"/>
      <c r="E810" s="122"/>
      <c r="F810" s="18"/>
      <c r="G810" s="120"/>
      <c r="H810" s="20"/>
      <c r="I810" s="117"/>
      <c r="J810" s="117"/>
      <c r="K810" s="10"/>
      <c r="L810" s="10"/>
      <c r="M810" s="19"/>
    </row>
    <row r="811" spans="1:13" s="11" customFormat="1">
      <c r="A811" s="8"/>
      <c r="B811" s="8"/>
      <c r="C811" s="8"/>
      <c r="D811" s="8"/>
      <c r="E811" s="18"/>
      <c r="F811" s="18"/>
      <c r="G811" s="117"/>
      <c r="H811" s="20"/>
      <c r="I811" s="8"/>
      <c r="J811" s="8"/>
      <c r="K811" s="10"/>
      <c r="L811" s="10"/>
      <c r="M811" s="19"/>
    </row>
    <row r="812" spans="1:13" s="11" customFormat="1">
      <c r="A812" s="8"/>
      <c r="B812" s="128"/>
      <c r="C812" s="8"/>
      <c r="D812" s="8"/>
      <c r="E812" s="18"/>
      <c r="F812" s="18"/>
      <c r="G812" s="117"/>
      <c r="H812" s="8"/>
      <c r="I812" s="8"/>
      <c r="J812" s="8"/>
      <c r="K812" s="19"/>
      <c r="L812" s="19"/>
      <c r="M812" s="19"/>
    </row>
    <row r="813" spans="1:13" s="11" customFormat="1">
      <c r="A813" s="8"/>
      <c r="B813" s="8"/>
      <c r="C813" s="8"/>
      <c r="D813" s="8"/>
      <c r="E813" s="18"/>
      <c r="F813" s="18"/>
      <c r="G813" s="8"/>
      <c r="H813" s="8"/>
      <c r="I813" s="8"/>
      <c r="J813" s="8"/>
      <c r="K813" s="8"/>
      <c r="L813" s="8"/>
      <c r="M813" s="8"/>
    </row>
    <row r="814" spans="1:13" s="11" customFormat="1">
      <c r="A814" s="8"/>
      <c r="B814" s="8"/>
      <c r="C814" s="8"/>
      <c r="D814" s="8"/>
      <c r="E814" s="18"/>
      <c r="F814" s="18"/>
      <c r="G814" s="8"/>
      <c r="H814" s="8"/>
      <c r="I814" s="117"/>
      <c r="J814" s="120"/>
      <c r="K814" s="8"/>
      <c r="L814" s="8"/>
      <c r="M814" s="19"/>
    </row>
    <row r="815" spans="1:13" s="11" customFormat="1">
      <c r="A815" s="8"/>
      <c r="B815" s="8"/>
      <c r="C815" s="8"/>
      <c r="D815" s="8"/>
      <c r="E815" s="18"/>
      <c r="F815" s="18"/>
      <c r="G815" s="10"/>
      <c r="H815" s="10"/>
      <c r="I815" s="10"/>
      <c r="J815" s="10"/>
      <c r="K815" s="19"/>
      <c r="L815" s="8"/>
      <c r="M815" s="19"/>
    </row>
    <row r="816" spans="1:13" s="11" customFormat="1">
      <c r="A816" s="8"/>
      <c r="B816" s="8"/>
      <c r="C816" s="8"/>
      <c r="D816" s="8"/>
      <c r="E816" s="18"/>
      <c r="F816" s="18"/>
      <c r="G816" s="117"/>
      <c r="H816" s="8"/>
      <c r="I816" s="117"/>
      <c r="J816" s="117"/>
      <c r="K816" s="10"/>
      <c r="L816" s="10"/>
      <c r="M816" s="20"/>
    </row>
    <row r="817" spans="1:13" s="11" customFormat="1">
      <c r="A817" s="8"/>
      <c r="B817" s="8"/>
      <c r="C817" s="8"/>
      <c r="D817" s="8"/>
      <c r="E817" s="18"/>
      <c r="F817" s="18"/>
      <c r="G817" s="117"/>
      <c r="H817" s="8"/>
      <c r="I817" s="8"/>
      <c r="J817" s="8"/>
      <c r="K817" s="10"/>
      <c r="L817" s="10"/>
      <c r="M817" s="19"/>
    </row>
    <row r="818" spans="1:13" s="11" customFormat="1">
      <c r="A818" s="8"/>
      <c r="B818" s="8"/>
      <c r="C818" s="8"/>
      <c r="D818" s="8"/>
      <c r="E818" s="121"/>
      <c r="F818" s="18"/>
      <c r="G818" s="117"/>
      <c r="H818" s="8"/>
      <c r="I818" s="8"/>
      <c r="J818" s="8"/>
      <c r="K818" s="10"/>
      <c r="L818" s="10"/>
      <c r="M818" s="19"/>
    </row>
    <row r="819" spans="1:13" s="11" customFormat="1">
      <c r="A819" s="8"/>
      <c r="B819" s="8"/>
      <c r="C819" s="8"/>
      <c r="D819" s="8"/>
      <c r="E819" s="121"/>
      <c r="F819" s="18"/>
      <c r="G819" s="117"/>
      <c r="H819" s="8"/>
      <c r="I819" s="10"/>
      <c r="J819" s="10"/>
      <c r="K819" s="10"/>
      <c r="L819" s="10"/>
      <c r="M819" s="19"/>
    </row>
    <row r="820" spans="1:13" s="11" customFormat="1">
      <c r="A820" s="8"/>
      <c r="B820" s="8"/>
      <c r="C820" s="8"/>
      <c r="D820" s="8"/>
      <c r="E820" s="18"/>
      <c r="F820" s="18"/>
      <c r="G820" s="117"/>
      <c r="H820" s="20"/>
      <c r="I820" s="117"/>
      <c r="J820" s="120"/>
      <c r="K820" s="10"/>
      <c r="L820" s="10"/>
      <c r="M820" s="19"/>
    </row>
    <row r="821" spans="1:13" s="11" customFormat="1">
      <c r="A821" s="8"/>
      <c r="B821" s="8"/>
      <c r="C821" s="8"/>
      <c r="D821" s="8"/>
      <c r="E821" s="18"/>
      <c r="F821" s="18"/>
      <c r="G821" s="117"/>
      <c r="H821" s="20"/>
      <c r="I821" s="10"/>
      <c r="J821" s="10"/>
      <c r="K821" s="10"/>
      <c r="L821" s="10"/>
      <c r="M821" s="19"/>
    </row>
    <row r="822" spans="1:13" s="11" customFormat="1">
      <c r="A822" s="8"/>
      <c r="B822" s="8"/>
      <c r="C822" s="8"/>
      <c r="D822" s="8"/>
      <c r="E822" s="122"/>
      <c r="F822" s="18"/>
      <c r="G822" s="120"/>
      <c r="H822" s="20"/>
      <c r="I822" s="117"/>
      <c r="J822" s="117"/>
      <c r="K822" s="10"/>
      <c r="L822" s="10"/>
      <c r="M822" s="19"/>
    </row>
    <row r="823" spans="1:13" s="11" customFormat="1">
      <c r="A823" s="8"/>
      <c r="B823" s="8"/>
      <c r="C823" s="8"/>
      <c r="D823" s="8"/>
      <c r="E823" s="18"/>
      <c r="F823" s="18"/>
      <c r="G823" s="117"/>
      <c r="H823" s="20"/>
      <c r="I823" s="8"/>
      <c r="J823" s="8"/>
      <c r="K823" s="10"/>
      <c r="L823" s="10"/>
      <c r="M823" s="19"/>
    </row>
    <row r="824" spans="1:13" s="11" customFormat="1">
      <c r="A824" s="8"/>
      <c r="B824" s="128"/>
      <c r="C824" s="8"/>
      <c r="D824" s="8"/>
      <c r="E824" s="18"/>
      <c r="F824" s="18"/>
      <c r="G824" s="117"/>
      <c r="H824" s="8"/>
      <c r="I824" s="8"/>
      <c r="J824" s="8"/>
      <c r="K824" s="19"/>
      <c r="L824" s="19"/>
      <c r="M824" s="19"/>
    </row>
    <row r="825" spans="1:13" s="11" customFormat="1">
      <c r="A825" s="8"/>
      <c r="B825" s="8"/>
      <c r="C825" s="8"/>
      <c r="D825" s="8"/>
      <c r="E825" s="18"/>
      <c r="F825" s="18"/>
      <c r="G825" s="8"/>
      <c r="H825" s="8"/>
      <c r="I825" s="8"/>
      <c r="J825" s="8"/>
      <c r="K825" s="8"/>
      <c r="L825" s="8"/>
      <c r="M825" s="8"/>
    </row>
    <row r="826" spans="1:13" s="11" customFormat="1">
      <c r="A826" s="8"/>
      <c r="B826" s="8"/>
      <c r="C826" s="8"/>
      <c r="D826" s="8"/>
      <c r="E826" s="18"/>
      <c r="F826" s="18"/>
      <c r="G826" s="8"/>
      <c r="H826" s="8"/>
      <c r="I826" s="117"/>
      <c r="J826" s="120"/>
      <c r="K826" s="8"/>
      <c r="L826" s="8"/>
      <c r="M826" s="19"/>
    </row>
    <row r="827" spans="1:13" s="11" customFormat="1">
      <c r="A827" s="8"/>
      <c r="B827" s="8"/>
      <c r="C827" s="8"/>
      <c r="D827" s="8"/>
      <c r="E827" s="18"/>
      <c r="F827" s="18"/>
      <c r="G827" s="10"/>
      <c r="H827" s="10"/>
      <c r="I827" s="10"/>
      <c r="J827" s="10"/>
      <c r="K827" s="19"/>
      <c r="L827" s="8"/>
      <c r="M827" s="19"/>
    </row>
    <row r="828" spans="1:13" s="11" customFormat="1">
      <c r="A828" s="8"/>
      <c r="B828" s="8"/>
      <c r="C828" s="8"/>
      <c r="D828" s="8"/>
      <c r="E828" s="18"/>
      <c r="F828" s="18"/>
      <c r="G828" s="117"/>
      <c r="H828" s="8"/>
      <c r="I828" s="117"/>
      <c r="J828" s="117"/>
      <c r="K828" s="10"/>
      <c r="L828" s="10"/>
      <c r="M828" s="20"/>
    </row>
    <row r="829" spans="1:13" s="11" customFormat="1">
      <c r="A829" s="8"/>
      <c r="B829" s="8"/>
      <c r="C829" s="8"/>
      <c r="D829" s="8"/>
      <c r="E829" s="18"/>
      <c r="F829" s="18"/>
      <c r="G829" s="117"/>
      <c r="H829" s="8"/>
      <c r="I829" s="8"/>
      <c r="J829" s="8"/>
      <c r="K829" s="10"/>
      <c r="L829" s="10"/>
      <c r="M829" s="19"/>
    </row>
    <row r="830" spans="1:13" s="11" customFormat="1">
      <c r="A830" s="8"/>
      <c r="B830" s="8"/>
      <c r="C830" s="8"/>
      <c r="D830" s="8"/>
      <c r="E830" s="121"/>
      <c r="F830" s="18"/>
      <c r="G830" s="117"/>
      <c r="H830" s="8"/>
      <c r="I830" s="8"/>
      <c r="J830" s="8"/>
      <c r="K830" s="10"/>
      <c r="L830" s="10"/>
      <c r="M830" s="19"/>
    </row>
    <row r="831" spans="1:13" s="11" customFormat="1">
      <c r="A831" s="8"/>
      <c r="B831" s="8"/>
      <c r="C831" s="8"/>
      <c r="D831" s="8"/>
      <c r="E831" s="121"/>
      <c r="F831" s="18"/>
      <c r="G831" s="117"/>
      <c r="H831" s="8"/>
      <c r="I831" s="10"/>
      <c r="J831" s="10"/>
      <c r="K831" s="10"/>
      <c r="L831" s="10"/>
      <c r="M831" s="19"/>
    </row>
    <row r="832" spans="1:13" s="11" customFormat="1">
      <c r="A832" s="8"/>
      <c r="B832" s="8"/>
      <c r="C832" s="8"/>
      <c r="D832" s="8"/>
      <c r="E832" s="18"/>
      <c r="F832" s="18"/>
      <c r="G832" s="117"/>
      <c r="H832" s="20"/>
      <c r="I832" s="117"/>
      <c r="J832" s="120"/>
      <c r="K832" s="10"/>
      <c r="L832" s="10"/>
      <c r="M832" s="19"/>
    </row>
    <row r="833" spans="1:13" s="11" customFormat="1">
      <c r="A833" s="8"/>
      <c r="B833" s="8"/>
      <c r="C833" s="8"/>
      <c r="D833" s="8"/>
      <c r="E833" s="18"/>
      <c r="F833" s="18"/>
      <c r="G833" s="117"/>
      <c r="H833" s="20"/>
      <c r="I833" s="10"/>
      <c r="J833" s="10"/>
      <c r="K833" s="10"/>
      <c r="L833" s="10"/>
      <c r="M833" s="19"/>
    </row>
    <row r="834" spans="1:13" s="11" customFormat="1">
      <c r="A834" s="8"/>
      <c r="B834" s="8"/>
      <c r="C834" s="8"/>
      <c r="D834" s="8"/>
      <c r="E834" s="122"/>
      <c r="F834" s="18"/>
      <c r="G834" s="120"/>
      <c r="H834" s="20"/>
      <c r="I834" s="117"/>
      <c r="J834" s="117"/>
      <c r="K834" s="10"/>
      <c r="L834" s="10"/>
      <c r="M834" s="19"/>
    </row>
    <row r="835" spans="1:13" s="11" customFormat="1">
      <c r="A835" s="8"/>
      <c r="B835" s="8"/>
      <c r="C835" s="8"/>
      <c r="D835" s="8"/>
      <c r="E835" s="18"/>
      <c r="F835" s="18"/>
      <c r="G835" s="117"/>
      <c r="H835" s="20"/>
      <c r="I835" s="8"/>
      <c r="J835" s="8"/>
      <c r="K835" s="10"/>
      <c r="L835" s="10"/>
      <c r="M835" s="19"/>
    </row>
    <row r="836" spans="1:13" s="11" customFormat="1">
      <c r="A836" s="8"/>
      <c r="B836" s="128"/>
      <c r="C836" s="8"/>
      <c r="D836" s="8"/>
      <c r="E836" s="18"/>
      <c r="F836" s="18"/>
      <c r="G836" s="117"/>
      <c r="H836" s="8"/>
      <c r="I836" s="8"/>
      <c r="J836" s="8"/>
      <c r="K836" s="19"/>
      <c r="L836" s="19"/>
      <c r="M836" s="19"/>
    </row>
    <row r="837" spans="1:13" s="11" customFormat="1">
      <c r="C837" s="8"/>
    </row>
    <row r="838" spans="1:13" s="11" customFormat="1">
      <c r="A838" s="87"/>
      <c r="B838" s="87"/>
      <c r="C838" s="8"/>
      <c r="D838" s="87"/>
      <c r="E838" s="87"/>
      <c r="F838" s="87"/>
      <c r="G838" s="87"/>
      <c r="H838" s="87"/>
      <c r="I838" s="87"/>
      <c r="J838" s="87"/>
      <c r="K838" s="87"/>
      <c r="L838" s="87"/>
      <c r="M838" s="87"/>
    </row>
    <row r="839" spans="1:13" s="11" customFormat="1">
      <c r="A839" s="8"/>
      <c r="B839" s="8"/>
      <c r="C839" s="8"/>
      <c r="D839" s="8"/>
      <c r="E839" s="18"/>
      <c r="F839" s="18"/>
      <c r="G839" s="8"/>
      <c r="H839" s="8"/>
      <c r="I839" s="8"/>
      <c r="J839" s="8"/>
      <c r="K839" s="8"/>
      <c r="L839" s="8"/>
      <c r="M839" s="8"/>
    </row>
    <row r="840" spans="1:13" s="11" customFormat="1">
      <c r="A840" s="8"/>
      <c r="B840" s="8"/>
      <c r="C840" s="87"/>
      <c r="D840" s="8"/>
      <c r="E840" s="18"/>
      <c r="F840" s="18"/>
      <c r="G840" s="8"/>
      <c r="H840" s="8"/>
      <c r="I840" s="117"/>
      <c r="J840" s="120"/>
      <c r="K840" s="8"/>
      <c r="L840" s="8"/>
      <c r="M840" s="19"/>
    </row>
    <row r="841" spans="1:13" s="11" customFormat="1">
      <c r="A841" s="8"/>
      <c r="B841" s="8"/>
      <c r="C841" s="8"/>
      <c r="D841" s="8"/>
      <c r="E841" s="18"/>
      <c r="F841" s="18"/>
      <c r="G841" s="10"/>
      <c r="H841" s="10"/>
      <c r="I841" s="10"/>
      <c r="J841" s="10"/>
      <c r="K841" s="19"/>
      <c r="L841" s="8"/>
      <c r="M841" s="19"/>
    </row>
    <row r="842" spans="1:13" s="11" customFormat="1">
      <c r="A842" s="8"/>
      <c r="B842" s="8"/>
      <c r="C842" s="8"/>
      <c r="D842" s="8"/>
      <c r="E842" s="18"/>
      <c r="F842" s="18"/>
      <c r="G842" s="117"/>
      <c r="H842" s="8"/>
      <c r="I842" s="117"/>
      <c r="J842" s="117"/>
      <c r="K842" s="10"/>
      <c r="L842" s="10"/>
      <c r="M842" s="20"/>
    </row>
    <row r="843" spans="1:13" s="11" customFormat="1">
      <c r="A843" s="8"/>
      <c r="B843" s="8"/>
      <c r="C843" s="8"/>
      <c r="D843" s="8"/>
      <c r="E843" s="18"/>
      <c r="F843" s="18"/>
      <c r="G843" s="117"/>
      <c r="H843" s="8"/>
      <c r="I843" s="8"/>
      <c r="J843" s="8"/>
      <c r="K843" s="10"/>
      <c r="L843" s="10"/>
      <c r="M843" s="19"/>
    </row>
    <row r="844" spans="1:13" s="11" customFormat="1">
      <c r="A844" s="8"/>
      <c r="B844" s="8"/>
      <c r="C844" s="8"/>
      <c r="D844" s="8"/>
      <c r="E844" s="121"/>
      <c r="F844" s="18"/>
      <c r="G844" s="117"/>
      <c r="H844" s="8"/>
      <c r="I844" s="8"/>
      <c r="J844" s="8"/>
      <c r="K844" s="10"/>
      <c r="L844" s="10"/>
      <c r="M844" s="19"/>
    </row>
    <row r="845" spans="1:13" s="11" customFormat="1">
      <c r="A845" s="8"/>
      <c r="B845" s="8"/>
      <c r="C845" s="8"/>
      <c r="D845" s="8"/>
      <c r="E845" s="121"/>
      <c r="F845" s="18"/>
      <c r="G845" s="117"/>
      <c r="H845" s="8"/>
      <c r="I845" s="10"/>
      <c r="J845" s="10"/>
      <c r="K845" s="10"/>
      <c r="L845" s="10"/>
      <c r="M845" s="19"/>
    </row>
    <row r="846" spans="1:13" s="11" customFormat="1">
      <c r="A846" s="8"/>
      <c r="B846" s="8"/>
      <c r="C846" s="8"/>
      <c r="D846" s="8"/>
      <c r="E846" s="18"/>
      <c r="F846" s="18"/>
      <c r="G846" s="117"/>
      <c r="H846" s="20"/>
      <c r="I846" s="117"/>
      <c r="J846" s="120"/>
      <c r="K846" s="10"/>
      <c r="L846" s="10"/>
      <c r="M846" s="19"/>
    </row>
    <row r="847" spans="1:13" s="11" customFormat="1">
      <c r="A847" s="8"/>
      <c r="B847" s="8"/>
      <c r="C847" s="8"/>
      <c r="D847" s="8"/>
      <c r="E847" s="18"/>
      <c r="F847" s="18"/>
      <c r="G847" s="117"/>
      <c r="H847" s="20"/>
      <c r="I847" s="10"/>
      <c r="J847" s="10"/>
      <c r="K847" s="10"/>
      <c r="L847" s="10"/>
      <c r="M847" s="19"/>
    </row>
    <row r="848" spans="1:13" s="11" customFormat="1">
      <c r="A848" s="8"/>
      <c r="B848" s="8"/>
      <c r="C848" s="8"/>
      <c r="D848" s="8"/>
      <c r="E848" s="122"/>
      <c r="F848" s="18"/>
      <c r="G848" s="120"/>
      <c r="H848" s="20"/>
      <c r="I848" s="117"/>
      <c r="J848" s="117"/>
      <c r="K848" s="10"/>
      <c r="L848" s="10"/>
      <c r="M848" s="19"/>
    </row>
    <row r="849" spans="1:13" s="11" customFormat="1">
      <c r="A849" s="8"/>
      <c r="B849" s="8"/>
      <c r="C849" s="8"/>
      <c r="D849" s="8"/>
      <c r="E849" s="18"/>
      <c r="F849" s="18"/>
      <c r="G849" s="117"/>
      <c r="H849" s="20"/>
      <c r="I849" s="8"/>
      <c r="J849" s="8"/>
      <c r="K849" s="10"/>
      <c r="L849" s="10"/>
      <c r="M849" s="19"/>
    </row>
    <row r="850" spans="1:13" s="11" customFormat="1">
      <c r="A850" s="8"/>
      <c r="B850" s="128"/>
      <c r="C850" s="8"/>
      <c r="D850" s="8"/>
      <c r="E850" s="18"/>
      <c r="F850" s="18"/>
      <c r="G850" s="117"/>
      <c r="H850" s="8"/>
      <c r="I850" s="8"/>
      <c r="J850" s="8"/>
      <c r="K850" s="19"/>
      <c r="L850" s="19"/>
      <c r="M850" s="19"/>
    </row>
    <row r="851" spans="1:13" s="11" customFormat="1">
      <c r="A851" s="8"/>
      <c r="B851" s="8"/>
      <c r="C851" s="8"/>
      <c r="D851" s="8"/>
      <c r="E851" s="18"/>
      <c r="F851" s="18"/>
      <c r="G851" s="8"/>
      <c r="H851" s="8"/>
      <c r="I851" s="8"/>
      <c r="J851" s="8"/>
      <c r="K851" s="8"/>
      <c r="L851" s="8"/>
      <c r="M851" s="8"/>
    </row>
    <row r="852" spans="1:13" s="11" customFormat="1">
      <c r="A852" s="8"/>
      <c r="B852" s="8"/>
      <c r="C852" s="8"/>
      <c r="D852" s="8"/>
      <c r="E852" s="18"/>
      <c r="F852" s="18"/>
      <c r="G852" s="8"/>
      <c r="H852" s="8"/>
      <c r="I852" s="117"/>
      <c r="J852" s="120"/>
      <c r="K852" s="8"/>
      <c r="L852" s="8"/>
      <c r="M852" s="19"/>
    </row>
    <row r="853" spans="1:13" s="11" customFormat="1">
      <c r="A853" s="8"/>
      <c r="B853" s="8"/>
      <c r="C853" s="8"/>
      <c r="D853" s="8"/>
      <c r="E853" s="18"/>
      <c r="F853" s="18"/>
      <c r="G853" s="10"/>
      <c r="H853" s="10"/>
      <c r="I853" s="10"/>
      <c r="J853" s="10"/>
      <c r="K853" s="19"/>
      <c r="L853" s="8"/>
      <c r="M853" s="19"/>
    </row>
    <row r="854" spans="1:13" s="11" customFormat="1">
      <c r="A854" s="8"/>
      <c r="B854" s="8"/>
      <c r="C854" s="8"/>
      <c r="D854" s="8"/>
      <c r="E854" s="18"/>
      <c r="F854" s="18"/>
      <c r="G854" s="117"/>
      <c r="H854" s="8"/>
      <c r="I854" s="117"/>
      <c r="J854" s="117"/>
      <c r="K854" s="10"/>
      <c r="L854" s="10"/>
      <c r="M854" s="20"/>
    </row>
    <row r="855" spans="1:13" s="11" customFormat="1">
      <c r="A855" s="8"/>
      <c r="B855" s="8"/>
      <c r="C855" s="8"/>
      <c r="D855" s="8"/>
      <c r="E855" s="18"/>
      <c r="F855" s="18"/>
      <c r="G855" s="117"/>
      <c r="H855" s="8"/>
      <c r="I855" s="8"/>
      <c r="J855" s="8"/>
      <c r="K855" s="10"/>
      <c r="L855" s="10"/>
      <c r="M855" s="19"/>
    </row>
    <row r="856" spans="1:13" s="11" customFormat="1">
      <c r="A856" s="8"/>
      <c r="B856" s="8"/>
      <c r="C856" s="8"/>
      <c r="D856" s="8"/>
      <c r="E856" s="121"/>
      <c r="F856" s="18"/>
      <c r="G856" s="117"/>
      <c r="H856" s="8"/>
      <c r="I856" s="8"/>
      <c r="J856" s="8"/>
      <c r="K856" s="10"/>
      <c r="L856" s="10"/>
      <c r="M856" s="19"/>
    </row>
    <row r="857" spans="1:13" s="11" customFormat="1">
      <c r="A857" s="8"/>
      <c r="B857" s="8"/>
      <c r="C857" s="8"/>
      <c r="D857" s="8"/>
      <c r="E857" s="121"/>
      <c r="F857" s="18"/>
      <c r="G857" s="117"/>
      <c r="H857" s="8"/>
      <c r="I857" s="10"/>
      <c r="J857" s="10"/>
      <c r="K857" s="10"/>
      <c r="L857" s="10"/>
      <c r="M857" s="19"/>
    </row>
    <row r="858" spans="1:13" s="11" customFormat="1">
      <c r="A858" s="8"/>
      <c r="B858" s="8"/>
      <c r="C858" s="8"/>
      <c r="D858" s="8"/>
      <c r="E858" s="18"/>
      <c r="F858" s="18"/>
      <c r="G858" s="117"/>
      <c r="H858" s="20"/>
      <c r="I858" s="117"/>
      <c r="J858" s="120"/>
      <c r="K858" s="10"/>
      <c r="L858" s="10"/>
      <c r="M858" s="19"/>
    </row>
    <row r="859" spans="1:13" s="11" customFormat="1">
      <c r="A859" s="8"/>
      <c r="B859" s="8"/>
      <c r="C859" s="8"/>
      <c r="D859" s="8"/>
      <c r="E859" s="18"/>
      <c r="F859" s="18"/>
      <c r="G859" s="117"/>
      <c r="H859" s="20"/>
      <c r="I859" s="10"/>
      <c r="J859" s="10"/>
      <c r="K859" s="10"/>
      <c r="L859" s="10"/>
      <c r="M859" s="19"/>
    </row>
    <row r="860" spans="1:13" s="11" customFormat="1">
      <c r="A860" s="8"/>
      <c r="B860" s="8"/>
      <c r="C860" s="8"/>
      <c r="D860" s="8"/>
      <c r="E860" s="122"/>
      <c r="F860" s="18"/>
      <c r="G860" s="120"/>
      <c r="H860" s="20"/>
      <c r="I860" s="117"/>
      <c r="J860" s="117"/>
      <c r="K860" s="10"/>
      <c r="L860" s="10"/>
      <c r="M860" s="19"/>
    </row>
    <row r="861" spans="1:13" s="11" customFormat="1">
      <c r="A861" s="8"/>
      <c r="B861" s="8"/>
      <c r="C861" s="8"/>
      <c r="D861" s="8"/>
      <c r="E861" s="18"/>
      <c r="F861" s="18"/>
      <c r="G861" s="117"/>
      <c r="H861" s="20"/>
      <c r="I861" s="8"/>
      <c r="J861" s="8"/>
      <c r="K861" s="10"/>
      <c r="L861" s="10"/>
      <c r="M861" s="19"/>
    </row>
    <row r="862" spans="1:13" s="11" customFormat="1">
      <c r="A862" s="8"/>
      <c r="B862" s="128"/>
      <c r="C862" s="8"/>
      <c r="D862" s="8"/>
      <c r="E862" s="18"/>
      <c r="F862" s="18"/>
      <c r="G862" s="117"/>
      <c r="H862" s="8"/>
      <c r="I862" s="8"/>
      <c r="J862" s="8"/>
      <c r="K862" s="19"/>
      <c r="L862" s="19"/>
      <c r="M862" s="19"/>
    </row>
    <row r="863" spans="1:13" s="11" customFormat="1">
      <c r="A863" s="8"/>
      <c r="B863" s="8"/>
      <c r="C863" s="8"/>
      <c r="D863" s="8"/>
      <c r="E863" s="18"/>
      <c r="F863" s="18"/>
      <c r="G863" s="8"/>
      <c r="H863" s="8"/>
      <c r="I863" s="8"/>
      <c r="J863" s="8"/>
      <c r="K863" s="8"/>
      <c r="L863" s="8"/>
      <c r="M863" s="8"/>
    </row>
    <row r="864" spans="1:13" s="11" customFormat="1">
      <c r="A864" s="8"/>
      <c r="B864" s="8"/>
      <c r="C864" s="8"/>
      <c r="D864" s="8"/>
      <c r="E864" s="18"/>
      <c r="F864" s="18"/>
      <c r="G864" s="8"/>
      <c r="H864" s="8"/>
      <c r="I864" s="117"/>
      <c r="J864" s="120"/>
      <c r="K864" s="8"/>
      <c r="L864" s="8"/>
      <c r="M864" s="19"/>
    </row>
    <row r="865" spans="1:13" s="11" customFormat="1">
      <c r="A865" s="8"/>
      <c r="B865" s="8"/>
      <c r="C865" s="8"/>
      <c r="D865" s="8"/>
      <c r="E865" s="18"/>
      <c r="F865" s="18"/>
      <c r="G865" s="10"/>
      <c r="H865" s="10"/>
      <c r="I865" s="10"/>
      <c r="J865" s="10"/>
      <c r="K865" s="19"/>
      <c r="L865" s="8"/>
      <c r="M865" s="19"/>
    </row>
    <row r="866" spans="1:13" s="11" customFormat="1">
      <c r="A866" s="8"/>
      <c r="B866" s="8"/>
      <c r="C866" s="8"/>
      <c r="D866" s="8"/>
      <c r="E866" s="18"/>
      <c r="F866" s="18"/>
      <c r="G866" s="117"/>
      <c r="H866" s="8"/>
      <c r="I866" s="117"/>
      <c r="J866" s="117"/>
      <c r="K866" s="10"/>
      <c r="L866" s="10"/>
      <c r="M866" s="20"/>
    </row>
    <row r="867" spans="1:13" s="11" customFormat="1">
      <c r="A867" s="8"/>
      <c r="B867" s="8"/>
      <c r="C867" s="8"/>
      <c r="D867" s="8"/>
      <c r="E867" s="18"/>
      <c r="F867" s="18"/>
      <c r="G867" s="117"/>
      <c r="H867" s="8"/>
      <c r="I867" s="8"/>
      <c r="J867" s="8"/>
      <c r="K867" s="10"/>
      <c r="L867" s="10"/>
      <c r="M867" s="19"/>
    </row>
    <row r="868" spans="1:13" s="11" customFormat="1">
      <c r="A868" s="8"/>
      <c r="B868" s="8"/>
      <c r="C868" s="8"/>
      <c r="D868" s="8"/>
      <c r="E868" s="121"/>
      <c r="F868" s="18"/>
      <c r="G868" s="117"/>
      <c r="H868" s="8"/>
      <c r="I868" s="8"/>
      <c r="J868" s="8"/>
      <c r="K868" s="10"/>
      <c r="L868" s="10"/>
      <c r="M868" s="19"/>
    </row>
    <row r="869" spans="1:13" s="11" customFormat="1">
      <c r="A869" s="8"/>
      <c r="B869" s="8"/>
      <c r="C869" s="8"/>
      <c r="D869" s="8"/>
      <c r="E869" s="121"/>
      <c r="F869" s="18"/>
      <c r="G869" s="117"/>
      <c r="H869" s="8"/>
      <c r="I869" s="10"/>
      <c r="J869" s="10"/>
      <c r="K869" s="10"/>
      <c r="L869" s="10"/>
      <c r="M869" s="19"/>
    </row>
    <row r="870" spans="1:13" s="11" customFormat="1">
      <c r="A870" s="8"/>
      <c r="B870" s="8"/>
      <c r="C870" s="8"/>
      <c r="D870" s="8"/>
      <c r="E870" s="18"/>
      <c r="F870" s="18"/>
      <c r="G870" s="117"/>
      <c r="H870" s="20"/>
      <c r="I870" s="117"/>
      <c r="J870" s="120"/>
      <c r="K870" s="10"/>
      <c r="L870" s="10"/>
      <c r="M870" s="19"/>
    </row>
    <row r="871" spans="1:13" s="11" customFormat="1">
      <c r="A871" s="8"/>
      <c r="B871" s="8"/>
      <c r="C871" s="8"/>
      <c r="D871" s="8"/>
      <c r="E871" s="18"/>
      <c r="F871" s="18"/>
      <c r="G871" s="117"/>
      <c r="H871" s="20"/>
      <c r="I871" s="10"/>
      <c r="J871" s="10"/>
      <c r="K871" s="10"/>
      <c r="L871" s="10"/>
      <c r="M871" s="19"/>
    </row>
    <row r="872" spans="1:13" s="11" customFormat="1">
      <c r="A872" s="8"/>
      <c r="B872" s="8"/>
      <c r="C872" s="8"/>
      <c r="D872" s="8"/>
      <c r="E872" s="122"/>
      <c r="F872" s="18"/>
      <c r="G872" s="120"/>
      <c r="H872" s="20"/>
      <c r="I872" s="117"/>
      <c r="J872" s="117"/>
      <c r="K872" s="10"/>
      <c r="L872" s="10"/>
      <c r="M872" s="19"/>
    </row>
    <row r="873" spans="1:13" s="11" customFormat="1">
      <c r="A873" s="87"/>
      <c r="B873" s="87"/>
      <c r="C873" s="8"/>
      <c r="D873" s="87"/>
      <c r="E873" s="87"/>
      <c r="F873" s="87"/>
      <c r="G873" s="87"/>
      <c r="H873" s="87"/>
      <c r="I873" s="87"/>
      <c r="J873" s="87"/>
      <c r="K873" s="87"/>
      <c r="L873" s="87"/>
      <c r="M873" s="87"/>
    </row>
    <row r="874" spans="1:13" s="11" customFormat="1">
      <c r="A874" s="8"/>
      <c r="B874" s="8"/>
      <c r="C874" s="8"/>
      <c r="D874" s="8"/>
      <c r="E874" s="18"/>
      <c r="F874" s="18"/>
      <c r="G874" s="117"/>
      <c r="H874" s="20"/>
      <c r="I874" s="8"/>
      <c r="J874" s="8"/>
      <c r="K874" s="10"/>
      <c r="L874" s="10"/>
      <c r="M874" s="19"/>
    </row>
    <row r="875" spans="1:13" s="11" customFormat="1">
      <c r="A875" s="8"/>
      <c r="B875" s="128"/>
      <c r="C875" s="87"/>
      <c r="D875" s="8"/>
      <c r="E875" s="18"/>
      <c r="F875" s="18"/>
      <c r="G875" s="117"/>
      <c r="H875" s="8"/>
      <c r="I875" s="8"/>
      <c r="J875" s="8"/>
      <c r="K875" s="19"/>
      <c r="L875" s="19"/>
      <c r="M875" s="19"/>
    </row>
    <row r="876" spans="1:13" s="11" customFormat="1">
      <c r="A876" s="8"/>
      <c r="B876" s="8"/>
      <c r="C876" s="8"/>
      <c r="D876" s="8"/>
      <c r="E876" s="18"/>
      <c r="F876" s="18"/>
      <c r="G876" s="8"/>
      <c r="H876" s="8"/>
      <c r="I876" s="8"/>
      <c r="J876" s="8"/>
      <c r="K876" s="8"/>
      <c r="L876" s="8"/>
      <c r="M876" s="8"/>
    </row>
    <row r="877" spans="1:13" s="11" customFormat="1">
      <c r="A877" s="8"/>
      <c r="B877" s="8"/>
      <c r="C877" s="8"/>
      <c r="D877" s="8"/>
      <c r="E877" s="18"/>
      <c r="F877" s="18"/>
      <c r="G877" s="8"/>
      <c r="H877" s="8"/>
      <c r="I877" s="117"/>
      <c r="J877" s="120"/>
      <c r="K877" s="8"/>
      <c r="L877" s="8"/>
      <c r="M877" s="19"/>
    </row>
    <row r="878" spans="1:13" s="11" customFormat="1">
      <c r="A878" s="8"/>
      <c r="B878" s="8"/>
      <c r="C878" s="8"/>
      <c r="D878" s="8"/>
      <c r="E878" s="18"/>
      <c r="F878" s="18"/>
      <c r="G878" s="10"/>
      <c r="H878" s="10"/>
      <c r="I878" s="10"/>
      <c r="J878" s="10"/>
      <c r="K878" s="19"/>
      <c r="L878" s="8"/>
      <c r="M878" s="19"/>
    </row>
    <row r="879" spans="1:13" s="11" customFormat="1">
      <c r="A879" s="8"/>
      <c r="B879" s="8"/>
      <c r="C879" s="8"/>
      <c r="D879" s="8"/>
      <c r="E879" s="18"/>
      <c r="F879" s="18"/>
      <c r="G879" s="117"/>
      <c r="H879" s="8"/>
      <c r="I879" s="117"/>
      <c r="J879" s="117"/>
      <c r="K879" s="10"/>
      <c r="L879" s="10"/>
      <c r="M879" s="20"/>
    </row>
    <row r="880" spans="1:13" s="11" customFormat="1">
      <c r="A880" s="8"/>
      <c r="B880" s="8"/>
      <c r="C880" s="8"/>
      <c r="D880" s="8"/>
      <c r="E880" s="18"/>
      <c r="F880" s="18"/>
      <c r="G880" s="117"/>
      <c r="H880" s="8"/>
      <c r="I880" s="8"/>
      <c r="J880" s="8"/>
      <c r="K880" s="10"/>
      <c r="L880" s="10"/>
      <c r="M880" s="19"/>
    </row>
    <row r="881" spans="1:13" s="11" customFormat="1">
      <c r="A881" s="8"/>
      <c r="B881" s="8"/>
      <c r="C881" s="8"/>
      <c r="D881" s="8"/>
      <c r="E881" s="121"/>
      <c r="F881" s="18"/>
      <c r="G881" s="117"/>
      <c r="H881" s="8"/>
      <c r="I881" s="8"/>
      <c r="J881" s="8"/>
      <c r="K881" s="10"/>
      <c r="L881" s="10"/>
      <c r="M881" s="19"/>
    </row>
    <row r="882" spans="1:13" s="11" customFormat="1">
      <c r="A882" s="8"/>
      <c r="B882" s="8"/>
      <c r="C882" s="8"/>
      <c r="D882" s="8"/>
      <c r="E882" s="121"/>
      <c r="F882" s="18"/>
      <c r="G882" s="117"/>
      <c r="H882" s="8"/>
      <c r="I882" s="10"/>
      <c r="J882" s="10"/>
      <c r="K882" s="10"/>
      <c r="L882" s="10"/>
      <c r="M882" s="19"/>
    </row>
    <row r="883" spans="1:13" s="11" customFormat="1">
      <c r="A883" s="8"/>
      <c r="B883" s="8"/>
      <c r="C883" s="8"/>
      <c r="D883" s="8"/>
      <c r="E883" s="18"/>
      <c r="F883" s="18"/>
      <c r="G883" s="117"/>
      <c r="H883" s="20"/>
      <c r="I883" s="117"/>
      <c r="J883" s="120"/>
      <c r="K883" s="10"/>
      <c r="L883" s="10"/>
      <c r="M883" s="19"/>
    </row>
    <row r="884" spans="1:13" s="11" customFormat="1">
      <c r="A884" s="8"/>
      <c r="B884" s="8"/>
      <c r="C884" s="8"/>
      <c r="D884" s="8"/>
      <c r="E884" s="18"/>
      <c r="F884" s="18"/>
      <c r="G884" s="117"/>
      <c r="H884" s="20"/>
      <c r="I884" s="10"/>
      <c r="J884" s="10"/>
      <c r="K884" s="10"/>
      <c r="L884" s="10"/>
      <c r="M884" s="19"/>
    </row>
    <row r="885" spans="1:13" s="11" customFormat="1">
      <c r="A885" s="8"/>
      <c r="B885" s="8"/>
      <c r="C885" s="8"/>
      <c r="D885" s="8"/>
      <c r="E885" s="122"/>
      <c r="F885" s="18"/>
      <c r="G885" s="120"/>
      <c r="H885" s="20"/>
      <c r="I885" s="117"/>
      <c r="J885" s="117"/>
      <c r="K885" s="10"/>
      <c r="L885" s="10"/>
      <c r="M885" s="19"/>
    </row>
    <row r="886" spans="1:13" s="11" customFormat="1">
      <c r="A886" s="8"/>
      <c r="B886" s="8"/>
      <c r="C886" s="8"/>
      <c r="D886" s="8"/>
      <c r="E886" s="18"/>
      <c r="F886" s="18"/>
      <c r="G886" s="117"/>
      <c r="H886" s="20"/>
      <c r="I886" s="8"/>
      <c r="J886" s="8"/>
      <c r="K886" s="10"/>
      <c r="L886" s="10"/>
      <c r="M886" s="19"/>
    </row>
    <row r="887" spans="1:13" s="11" customFormat="1">
      <c r="A887" s="8"/>
      <c r="B887" s="128"/>
      <c r="C887" s="8"/>
      <c r="D887" s="8"/>
      <c r="E887" s="18"/>
      <c r="F887" s="18"/>
      <c r="G887" s="117"/>
      <c r="H887" s="8"/>
      <c r="I887" s="8"/>
      <c r="J887" s="8"/>
      <c r="K887" s="19"/>
      <c r="L887" s="19"/>
      <c r="M887" s="19"/>
    </row>
    <row r="888" spans="1:13" s="11" customFormat="1">
      <c r="A888" s="8"/>
      <c r="B888" s="8"/>
      <c r="C888" s="8"/>
      <c r="D888" s="8"/>
      <c r="E888" s="18"/>
      <c r="F888" s="18"/>
      <c r="G888" s="8"/>
      <c r="H888" s="8"/>
      <c r="I888" s="8"/>
      <c r="J888" s="8"/>
      <c r="K888" s="8"/>
      <c r="L888" s="8"/>
      <c r="M888" s="8"/>
    </row>
    <row r="889" spans="1:13" s="11" customFormat="1">
      <c r="A889" s="8"/>
      <c r="B889" s="8"/>
      <c r="C889" s="8"/>
      <c r="D889" s="8"/>
      <c r="E889" s="18"/>
      <c r="F889" s="18"/>
      <c r="G889" s="8"/>
      <c r="H889" s="8"/>
      <c r="I889" s="117"/>
      <c r="J889" s="120"/>
      <c r="K889" s="8"/>
      <c r="L889" s="8"/>
      <c r="M889" s="19"/>
    </row>
    <row r="890" spans="1:13" s="11" customFormat="1">
      <c r="A890" s="8"/>
      <c r="B890" s="8"/>
      <c r="C890" s="8"/>
      <c r="D890" s="8"/>
      <c r="E890" s="18"/>
      <c r="F890" s="18"/>
      <c r="G890" s="10"/>
      <c r="H890" s="10"/>
      <c r="I890" s="10"/>
      <c r="J890" s="10"/>
      <c r="K890" s="19"/>
      <c r="L890" s="8"/>
      <c r="M890" s="19"/>
    </row>
    <row r="891" spans="1:13" s="11" customFormat="1">
      <c r="A891" s="8"/>
      <c r="B891" s="8"/>
      <c r="C891" s="8"/>
      <c r="D891" s="8"/>
      <c r="E891" s="18"/>
      <c r="F891" s="18"/>
      <c r="G891" s="117"/>
      <c r="H891" s="8"/>
      <c r="I891" s="117"/>
      <c r="J891" s="117"/>
      <c r="K891" s="10"/>
      <c r="L891" s="10"/>
      <c r="M891" s="20"/>
    </row>
    <row r="892" spans="1:13" s="11" customFormat="1">
      <c r="A892" s="8"/>
      <c r="B892" s="8"/>
      <c r="C892" s="8"/>
      <c r="D892" s="8"/>
      <c r="E892" s="18"/>
      <c r="F892" s="18"/>
      <c r="G892" s="117"/>
      <c r="H892" s="8"/>
      <c r="I892" s="8"/>
      <c r="J892" s="8"/>
      <c r="K892" s="10"/>
      <c r="L892" s="10"/>
      <c r="M892" s="19"/>
    </row>
    <row r="893" spans="1:13" s="11" customFormat="1">
      <c r="A893" s="8"/>
      <c r="B893" s="8"/>
      <c r="C893" s="8"/>
      <c r="D893" s="8"/>
      <c r="E893" s="121"/>
      <c r="F893" s="18"/>
      <c r="G893" s="117"/>
      <c r="H893" s="8"/>
      <c r="I893" s="8"/>
      <c r="J893" s="8"/>
      <c r="K893" s="10"/>
      <c r="L893" s="10"/>
      <c r="M893" s="19"/>
    </row>
    <row r="894" spans="1:13" s="11" customFormat="1">
      <c r="A894" s="8"/>
      <c r="B894" s="8"/>
      <c r="C894" s="8"/>
      <c r="D894" s="8"/>
      <c r="E894" s="121"/>
      <c r="F894" s="18"/>
      <c r="G894" s="117"/>
      <c r="H894" s="8"/>
      <c r="I894" s="10"/>
      <c r="J894" s="10"/>
      <c r="K894" s="10"/>
      <c r="L894" s="10"/>
      <c r="M894" s="19"/>
    </row>
    <row r="895" spans="1:13" s="11" customFormat="1">
      <c r="A895" s="8"/>
      <c r="B895" s="8"/>
      <c r="C895" s="8"/>
      <c r="D895" s="8"/>
      <c r="E895" s="18"/>
      <c r="F895" s="18"/>
      <c r="G895" s="117"/>
      <c r="H895" s="20"/>
      <c r="I895" s="117"/>
      <c r="J895" s="120"/>
      <c r="K895" s="10"/>
      <c r="L895" s="10"/>
      <c r="M895" s="19"/>
    </row>
    <row r="896" spans="1:13" s="11" customFormat="1">
      <c r="A896" s="8"/>
      <c r="B896" s="8"/>
      <c r="C896" s="8"/>
      <c r="D896" s="8"/>
      <c r="E896" s="18"/>
      <c r="F896" s="18"/>
      <c r="G896" s="117"/>
      <c r="H896" s="20"/>
      <c r="I896" s="10"/>
      <c r="J896" s="10"/>
      <c r="K896" s="10"/>
      <c r="L896" s="10"/>
      <c r="M896" s="19"/>
    </row>
    <row r="897" spans="1:13" s="11" customFormat="1">
      <c r="A897" s="8"/>
      <c r="B897" s="8"/>
      <c r="C897" s="8"/>
      <c r="D897" s="8"/>
      <c r="E897" s="122"/>
      <c r="F897" s="18"/>
      <c r="G897" s="120"/>
      <c r="H897" s="20"/>
      <c r="I897" s="117"/>
      <c r="J897" s="117"/>
      <c r="K897" s="10"/>
      <c r="L897" s="10"/>
      <c r="M897" s="19"/>
    </row>
    <row r="898" spans="1:13" s="11" customFormat="1">
      <c r="A898" s="8"/>
      <c r="B898" s="8"/>
      <c r="C898" s="8"/>
      <c r="D898" s="8"/>
      <c r="E898" s="18"/>
      <c r="F898" s="18"/>
      <c r="G898" s="117"/>
      <c r="H898" s="20"/>
      <c r="I898" s="8"/>
      <c r="J898" s="8"/>
      <c r="K898" s="10"/>
      <c r="L898" s="10"/>
      <c r="M898" s="19"/>
    </row>
    <row r="899" spans="1:13" s="11" customFormat="1">
      <c r="A899" s="8"/>
      <c r="B899" s="128"/>
      <c r="C899" s="8"/>
      <c r="D899" s="8"/>
      <c r="E899" s="18"/>
      <c r="F899" s="18"/>
      <c r="G899" s="117"/>
      <c r="H899" s="8"/>
      <c r="I899" s="8"/>
      <c r="J899" s="8"/>
      <c r="K899" s="19"/>
      <c r="L899" s="19"/>
      <c r="M899" s="19"/>
    </row>
    <row r="900" spans="1:13" s="11" customFormat="1">
      <c r="A900" s="8"/>
      <c r="B900" s="8"/>
      <c r="C900" s="8"/>
      <c r="D900" s="8"/>
      <c r="E900" s="18"/>
      <c r="F900" s="18"/>
      <c r="G900" s="8"/>
      <c r="H900" s="8"/>
      <c r="I900" s="8"/>
      <c r="J900" s="8"/>
      <c r="K900" s="8"/>
      <c r="L900" s="8"/>
      <c r="M900" s="8"/>
    </row>
    <row r="901" spans="1:13" s="11" customFormat="1">
      <c r="A901" s="8"/>
      <c r="B901" s="8"/>
      <c r="C901" s="8"/>
      <c r="D901" s="8"/>
      <c r="E901" s="18"/>
      <c r="F901" s="18"/>
      <c r="G901" s="8"/>
      <c r="H901" s="8"/>
      <c r="I901" s="117"/>
      <c r="J901" s="120"/>
      <c r="K901" s="8"/>
      <c r="L901" s="8"/>
      <c r="M901" s="19"/>
    </row>
    <row r="902" spans="1:13" s="11" customFormat="1">
      <c r="A902" s="8"/>
      <c r="B902" s="8"/>
      <c r="C902" s="8"/>
      <c r="D902" s="8"/>
      <c r="E902" s="18"/>
      <c r="F902" s="18"/>
      <c r="G902" s="10"/>
      <c r="H902" s="10"/>
      <c r="I902" s="10"/>
      <c r="J902" s="10"/>
      <c r="K902" s="19"/>
      <c r="L902" s="8"/>
      <c r="M902" s="19"/>
    </row>
    <row r="903" spans="1:13" s="11" customFormat="1">
      <c r="A903" s="8"/>
      <c r="B903" s="8"/>
      <c r="C903" s="8"/>
      <c r="D903" s="8"/>
      <c r="E903" s="18"/>
      <c r="F903" s="18"/>
      <c r="G903" s="117"/>
      <c r="H903" s="8"/>
      <c r="I903" s="117"/>
      <c r="J903" s="117"/>
      <c r="K903" s="10"/>
      <c r="L903" s="10"/>
      <c r="M903" s="20"/>
    </row>
    <row r="904" spans="1:13" s="11" customFormat="1">
      <c r="A904" s="8"/>
      <c r="B904" s="8"/>
      <c r="C904" s="8"/>
      <c r="D904" s="8"/>
      <c r="E904" s="18"/>
      <c r="F904" s="18"/>
      <c r="G904" s="117"/>
      <c r="H904" s="8"/>
      <c r="I904" s="8"/>
      <c r="J904" s="8"/>
      <c r="K904" s="10"/>
      <c r="L904" s="10"/>
      <c r="M904" s="19"/>
    </row>
    <row r="905" spans="1:13" s="11" customFormat="1">
      <c r="A905" s="8"/>
      <c r="B905" s="8"/>
      <c r="C905" s="8"/>
      <c r="D905" s="8"/>
      <c r="E905" s="121"/>
      <c r="F905" s="18"/>
      <c r="G905" s="117"/>
      <c r="H905" s="8"/>
      <c r="I905" s="8"/>
      <c r="J905" s="8"/>
      <c r="K905" s="10"/>
      <c r="L905" s="10"/>
      <c r="M905" s="19"/>
    </row>
    <row r="906" spans="1:13" s="11" customFormat="1">
      <c r="A906" s="8"/>
      <c r="B906" s="8"/>
      <c r="C906" s="8"/>
      <c r="D906" s="8"/>
      <c r="E906" s="121"/>
      <c r="F906" s="18"/>
      <c r="G906" s="117"/>
      <c r="H906" s="8"/>
      <c r="I906" s="10"/>
      <c r="J906" s="10"/>
      <c r="K906" s="10"/>
      <c r="L906" s="10"/>
      <c r="M906" s="19"/>
    </row>
    <row r="907" spans="1:13" s="11" customFormat="1">
      <c r="A907" s="8"/>
      <c r="B907" s="8"/>
      <c r="C907" s="8"/>
      <c r="D907" s="8"/>
      <c r="E907" s="18"/>
      <c r="F907" s="18"/>
      <c r="G907" s="117"/>
      <c r="H907" s="20"/>
      <c r="I907" s="117"/>
      <c r="J907" s="120"/>
      <c r="K907" s="10"/>
      <c r="L907" s="10"/>
      <c r="M907" s="19"/>
    </row>
    <row r="908" spans="1:13" s="11" customFormat="1">
      <c r="A908" s="87"/>
      <c r="B908" s="87"/>
      <c r="C908" s="8"/>
      <c r="D908" s="87"/>
      <c r="E908" s="87"/>
      <c r="F908" s="87"/>
      <c r="G908" s="87"/>
      <c r="H908" s="87"/>
      <c r="I908" s="87"/>
      <c r="J908" s="87"/>
      <c r="K908" s="87"/>
      <c r="L908" s="87"/>
      <c r="M908" s="87"/>
    </row>
    <row r="909" spans="1:13" s="11" customFormat="1">
      <c r="A909" s="8"/>
      <c r="B909" s="8"/>
      <c r="C909" s="8"/>
      <c r="D909" s="8"/>
      <c r="E909" s="18"/>
      <c r="F909" s="18"/>
      <c r="G909" s="117"/>
      <c r="H909" s="20"/>
      <c r="I909" s="10"/>
      <c r="J909" s="10"/>
      <c r="K909" s="10"/>
      <c r="L909" s="10"/>
      <c r="M909" s="19"/>
    </row>
    <row r="910" spans="1:13" s="11" customFormat="1">
      <c r="A910" s="8"/>
      <c r="B910" s="8"/>
      <c r="C910" s="87"/>
      <c r="D910" s="8"/>
      <c r="E910" s="122"/>
      <c r="F910" s="18"/>
      <c r="G910" s="120"/>
      <c r="H910" s="20"/>
      <c r="I910" s="117"/>
      <c r="J910" s="117"/>
      <c r="K910" s="10"/>
      <c r="L910" s="10"/>
      <c r="M910" s="19"/>
    </row>
    <row r="911" spans="1:13" s="11" customFormat="1">
      <c r="A911" s="8"/>
      <c r="B911" s="8"/>
      <c r="C911" s="8"/>
      <c r="D911" s="8"/>
      <c r="E911" s="18"/>
      <c r="F911" s="18"/>
      <c r="G911" s="117"/>
      <c r="H911" s="20"/>
      <c r="I911" s="8"/>
      <c r="J911" s="8"/>
      <c r="K911" s="10"/>
      <c r="L911" s="10"/>
      <c r="M911" s="19"/>
    </row>
    <row r="912" spans="1:13" s="11" customFormat="1">
      <c r="A912" s="8"/>
      <c r="B912" s="128"/>
      <c r="C912" s="8"/>
      <c r="D912" s="8"/>
      <c r="E912" s="18"/>
      <c r="F912" s="18"/>
      <c r="G912" s="117"/>
      <c r="H912" s="8"/>
      <c r="I912" s="8"/>
      <c r="J912" s="8"/>
      <c r="K912" s="19"/>
      <c r="L912" s="19"/>
      <c r="M912" s="19"/>
    </row>
    <row r="913" spans="1:13" s="11" customFormat="1">
      <c r="A913" s="8"/>
      <c r="B913" s="8"/>
      <c r="C913" s="8"/>
      <c r="D913" s="8"/>
      <c r="E913" s="18"/>
      <c r="F913" s="18"/>
      <c r="G913" s="8"/>
      <c r="H913" s="8"/>
      <c r="I913" s="8"/>
      <c r="J913" s="8"/>
      <c r="K913" s="8"/>
      <c r="L913" s="8"/>
      <c r="M913" s="8"/>
    </row>
    <row r="914" spans="1:13" s="11" customFormat="1">
      <c r="A914" s="8"/>
      <c r="B914" s="8"/>
      <c r="C914" s="8"/>
      <c r="D914" s="8"/>
      <c r="E914" s="18"/>
      <c r="F914" s="18"/>
      <c r="G914" s="8"/>
      <c r="H914" s="8"/>
      <c r="I914" s="117"/>
      <c r="J914" s="120"/>
      <c r="K914" s="8"/>
      <c r="L914" s="8"/>
      <c r="M914" s="19"/>
    </row>
    <row r="915" spans="1:13" s="11" customFormat="1">
      <c r="A915" s="8"/>
      <c r="B915" s="8"/>
      <c r="C915" s="8"/>
      <c r="D915" s="8"/>
      <c r="E915" s="18"/>
      <c r="F915" s="18"/>
      <c r="G915" s="10"/>
      <c r="H915" s="10"/>
      <c r="I915" s="10"/>
      <c r="J915" s="10"/>
      <c r="K915" s="19"/>
      <c r="L915" s="8"/>
      <c r="M915" s="19"/>
    </row>
    <row r="916" spans="1:13" s="11" customFormat="1">
      <c r="A916" s="8"/>
      <c r="B916" s="8"/>
      <c r="C916" s="8"/>
      <c r="D916" s="8"/>
      <c r="E916" s="18"/>
      <c r="F916" s="18"/>
      <c r="G916" s="117"/>
      <c r="H916" s="8"/>
      <c r="I916" s="117"/>
      <c r="J916" s="117"/>
      <c r="K916" s="10"/>
      <c r="L916" s="10"/>
      <c r="M916" s="20"/>
    </row>
    <row r="917" spans="1:13" s="11" customFormat="1">
      <c r="A917" s="8"/>
      <c r="B917" s="8"/>
      <c r="C917" s="8"/>
      <c r="D917" s="8"/>
      <c r="E917" s="18"/>
      <c r="F917" s="18"/>
      <c r="G917" s="117"/>
      <c r="H917" s="8"/>
      <c r="I917" s="8"/>
      <c r="J917" s="8"/>
      <c r="K917" s="10"/>
      <c r="L917" s="10"/>
      <c r="M917" s="19"/>
    </row>
    <row r="918" spans="1:13" s="11" customFormat="1">
      <c r="A918" s="8"/>
      <c r="B918" s="8"/>
      <c r="C918" s="8"/>
      <c r="D918" s="8"/>
      <c r="E918" s="121"/>
      <c r="F918" s="18"/>
      <c r="G918" s="117"/>
      <c r="H918" s="8"/>
      <c r="I918" s="8"/>
      <c r="J918" s="8"/>
      <c r="K918" s="10"/>
      <c r="L918" s="10"/>
      <c r="M918" s="19"/>
    </row>
    <row r="919" spans="1:13" s="11" customFormat="1">
      <c r="A919" s="8"/>
      <c r="B919" s="8"/>
      <c r="C919" s="8"/>
      <c r="D919" s="8"/>
      <c r="E919" s="121"/>
      <c r="F919" s="18"/>
      <c r="G919" s="117"/>
      <c r="H919" s="8"/>
      <c r="I919" s="10"/>
      <c r="J919" s="10"/>
      <c r="K919" s="10"/>
      <c r="L919" s="10"/>
      <c r="M919" s="19"/>
    </row>
    <row r="920" spans="1:13" s="11" customFormat="1">
      <c r="A920" s="8"/>
      <c r="B920" s="8"/>
      <c r="C920" s="8"/>
      <c r="D920" s="8"/>
      <c r="E920" s="18"/>
      <c r="F920" s="18"/>
      <c r="G920" s="117"/>
      <c r="H920" s="20"/>
      <c r="I920" s="117"/>
      <c r="J920" s="120"/>
      <c r="K920" s="10"/>
      <c r="L920" s="10"/>
      <c r="M920" s="19"/>
    </row>
    <row r="921" spans="1:13" s="11" customFormat="1">
      <c r="A921" s="8"/>
      <c r="B921" s="8"/>
      <c r="C921" s="8"/>
      <c r="D921" s="8"/>
      <c r="E921" s="18"/>
      <c r="F921" s="18"/>
      <c r="G921" s="117"/>
      <c r="H921" s="20"/>
      <c r="I921" s="10"/>
      <c r="J921" s="10"/>
      <c r="K921" s="10"/>
      <c r="L921" s="10"/>
      <c r="M921" s="19"/>
    </row>
    <row r="922" spans="1:13" s="11" customFormat="1">
      <c r="A922" s="8"/>
      <c r="B922" s="8"/>
      <c r="C922" s="8"/>
      <c r="D922" s="8"/>
      <c r="E922" s="122"/>
      <c r="F922" s="18"/>
      <c r="G922" s="120"/>
      <c r="H922" s="20"/>
      <c r="I922" s="117"/>
      <c r="J922" s="117"/>
      <c r="K922" s="10"/>
      <c r="L922" s="10"/>
      <c r="M922" s="19"/>
    </row>
    <row r="923" spans="1:13" s="11" customFormat="1">
      <c r="A923" s="8"/>
      <c r="B923" s="8"/>
      <c r="C923" s="8"/>
      <c r="D923" s="8"/>
      <c r="E923" s="18"/>
      <c r="F923" s="18"/>
      <c r="G923" s="117"/>
      <c r="H923" s="20"/>
      <c r="I923" s="8"/>
      <c r="J923" s="8"/>
      <c r="K923" s="10"/>
      <c r="L923" s="10"/>
      <c r="M923" s="19"/>
    </row>
    <row r="924" spans="1:13" s="11" customFormat="1">
      <c r="A924" s="8"/>
      <c r="B924" s="128"/>
      <c r="C924" s="8"/>
      <c r="D924" s="8"/>
      <c r="E924" s="18"/>
      <c r="F924" s="18"/>
      <c r="G924" s="117"/>
      <c r="H924" s="8"/>
      <c r="I924" s="8"/>
      <c r="J924" s="8"/>
      <c r="K924" s="19"/>
      <c r="L924" s="19"/>
      <c r="M924" s="19"/>
    </row>
    <row r="925" spans="1:13" s="11" customFormat="1">
      <c r="A925" s="8"/>
      <c r="B925" s="8"/>
      <c r="C925" s="8"/>
      <c r="D925" s="8"/>
      <c r="E925" s="18"/>
      <c r="F925" s="18"/>
      <c r="G925" s="8"/>
      <c r="H925" s="8"/>
      <c r="I925" s="8"/>
      <c r="J925" s="8"/>
      <c r="K925" s="8"/>
      <c r="L925" s="8"/>
      <c r="M925" s="8"/>
    </row>
    <row r="926" spans="1:13" s="11" customFormat="1">
      <c r="A926" s="8"/>
      <c r="B926" s="8"/>
      <c r="C926" s="8"/>
      <c r="D926" s="8"/>
      <c r="E926" s="18"/>
      <c r="F926" s="18"/>
      <c r="G926" s="8"/>
      <c r="H926" s="8"/>
      <c r="I926" s="117"/>
      <c r="J926" s="120"/>
      <c r="K926" s="8"/>
      <c r="L926" s="8"/>
      <c r="M926" s="19"/>
    </row>
    <row r="927" spans="1:13" s="11" customFormat="1">
      <c r="A927" s="8"/>
      <c r="B927" s="8"/>
      <c r="C927" s="8"/>
      <c r="D927" s="8"/>
      <c r="E927" s="18"/>
      <c r="F927" s="18"/>
      <c r="G927" s="10"/>
      <c r="H927" s="10"/>
      <c r="I927" s="10"/>
      <c r="J927" s="10"/>
      <c r="K927" s="19"/>
      <c r="L927" s="8"/>
      <c r="M927" s="19"/>
    </row>
    <row r="928" spans="1:13" s="11" customFormat="1">
      <c r="A928" s="8"/>
      <c r="B928" s="8"/>
      <c r="C928" s="8"/>
      <c r="D928" s="8"/>
      <c r="E928" s="18"/>
      <c r="F928" s="18"/>
      <c r="G928" s="117"/>
      <c r="H928" s="8"/>
      <c r="I928" s="117"/>
      <c r="J928" s="117"/>
      <c r="K928" s="10"/>
      <c r="L928" s="10"/>
      <c r="M928" s="20"/>
    </row>
    <row r="929" spans="1:13" s="11" customFormat="1">
      <c r="A929" s="8"/>
      <c r="B929" s="8"/>
      <c r="C929" s="8"/>
      <c r="D929" s="8"/>
      <c r="E929" s="18"/>
      <c r="F929" s="18"/>
      <c r="G929" s="117"/>
      <c r="H929" s="8"/>
      <c r="I929" s="8"/>
      <c r="J929" s="8"/>
      <c r="K929" s="10"/>
      <c r="L929" s="10"/>
      <c r="M929" s="19"/>
    </row>
    <row r="930" spans="1:13" s="11" customFormat="1">
      <c r="A930" s="8"/>
      <c r="B930" s="8"/>
      <c r="C930" s="8"/>
      <c r="D930" s="8"/>
      <c r="E930" s="121"/>
      <c r="F930" s="18"/>
      <c r="G930" s="117"/>
      <c r="H930" s="8"/>
      <c r="I930" s="8"/>
      <c r="J930" s="8"/>
      <c r="K930" s="10"/>
      <c r="L930" s="10"/>
      <c r="M930" s="19"/>
    </row>
    <row r="931" spans="1:13" s="11" customFormat="1">
      <c r="A931" s="8"/>
      <c r="B931" s="8"/>
      <c r="C931" s="8"/>
      <c r="D931" s="8"/>
      <c r="E931" s="121"/>
      <c r="F931" s="18"/>
      <c r="G931" s="117"/>
      <c r="H931" s="8"/>
      <c r="I931" s="10"/>
      <c r="J931" s="10"/>
      <c r="K931" s="10"/>
      <c r="L931" s="10"/>
      <c r="M931" s="19"/>
    </row>
    <row r="932" spans="1:13" s="11" customFormat="1">
      <c r="A932" s="8"/>
      <c r="B932" s="8"/>
      <c r="C932" s="8"/>
      <c r="D932" s="8"/>
      <c r="E932" s="18"/>
      <c r="F932" s="18"/>
      <c r="G932" s="117"/>
      <c r="H932" s="20"/>
      <c r="I932" s="117"/>
      <c r="J932" s="120"/>
      <c r="K932" s="10"/>
      <c r="L932" s="10"/>
      <c r="M932" s="19"/>
    </row>
    <row r="933" spans="1:13" s="11" customFormat="1">
      <c r="A933" s="8"/>
      <c r="B933" s="8"/>
      <c r="C933" s="8"/>
      <c r="D933" s="8"/>
      <c r="E933" s="18"/>
      <c r="F933" s="18"/>
      <c r="G933" s="117"/>
      <c r="H933" s="20"/>
      <c r="I933" s="10"/>
      <c r="J933" s="10"/>
      <c r="K933" s="10"/>
      <c r="L933" s="10"/>
      <c r="M933" s="19"/>
    </row>
    <row r="934" spans="1:13" s="11" customFormat="1">
      <c r="A934" s="8"/>
      <c r="B934" s="8"/>
      <c r="C934" s="8"/>
      <c r="D934" s="8"/>
      <c r="E934" s="122"/>
      <c r="F934" s="18"/>
      <c r="G934" s="120"/>
      <c r="H934" s="20"/>
      <c r="I934" s="117"/>
      <c r="J934" s="117"/>
      <c r="K934" s="10"/>
      <c r="L934" s="10"/>
      <c r="M934" s="19"/>
    </row>
    <row r="935" spans="1:13" s="11" customFormat="1">
      <c r="A935" s="8"/>
      <c r="B935" s="8"/>
      <c r="C935" s="8"/>
      <c r="D935" s="8"/>
      <c r="E935" s="18"/>
      <c r="F935" s="18"/>
      <c r="G935" s="117"/>
      <c r="H935" s="20"/>
      <c r="I935" s="8"/>
      <c r="J935" s="8"/>
      <c r="K935" s="10"/>
      <c r="L935" s="10"/>
      <c r="M935" s="19"/>
    </row>
    <row r="936" spans="1:13" s="11" customFormat="1">
      <c r="A936" s="8"/>
      <c r="B936" s="128"/>
      <c r="C936" s="8"/>
      <c r="D936" s="8"/>
      <c r="E936" s="18"/>
      <c r="F936" s="18"/>
      <c r="G936" s="117"/>
      <c r="H936" s="8"/>
      <c r="I936" s="8"/>
      <c r="J936" s="8"/>
      <c r="K936" s="19"/>
      <c r="L936" s="19"/>
      <c r="M936" s="19"/>
    </row>
    <row r="937" spans="1:13" s="11" customFormat="1">
      <c r="A937" s="8"/>
      <c r="B937" s="8"/>
      <c r="C937" s="8"/>
      <c r="D937" s="8"/>
      <c r="E937" s="18"/>
      <c r="F937" s="18"/>
      <c r="G937" s="8"/>
      <c r="H937" s="8"/>
      <c r="I937" s="8"/>
      <c r="J937" s="8"/>
      <c r="K937" s="8"/>
      <c r="L937" s="8"/>
      <c r="M937" s="8"/>
    </row>
    <row r="938" spans="1:13" s="11" customFormat="1">
      <c r="A938" s="8"/>
      <c r="B938" s="8"/>
      <c r="C938" s="8"/>
      <c r="D938" s="8"/>
      <c r="E938" s="18"/>
      <c r="F938" s="18"/>
      <c r="G938" s="8"/>
      <c r="H938" s="8"/>
      <c r="I938" s="117"/>
      <c r="J938" s="120"/>
      <c r="K938" s="8"/>
      <c r="L938" s="8"/>
      <c r="M938" s="19"/>
    </row>
    <row r="939" spans="1:13" s="11" customFormat="1">
      <c r="A939" s="8"/>
      <c r="B939" s="8"/>
      <c r="C939" s="8"/>
      <c r="D939" s="8"/>
      <c r="E939" s="18"/>
      <c r="F939" s="18"/>
      <c r="G939" s="10"/>
      <c r="H939" s="10"/>
      <c r="I939" s="10"/>
      <c r="J939" s="10"/>
      <c r="K939" s="19"/>
      <c r="L939" s="8"/>
      <c r="M939" s="19"/>
    </row>
    <row r="940" spans="1:13" s="11" customFormat="1">
      <c r="A940" s="8"/>
      <c r="B940" s="8"/>
      <c r="C940" s="8"/>
      <c r="D940" s="8"/>
      <c r="E940" s="18"/>
      <c r="F940" s="18"/>
      <c r="G940" s="117"/>
      <c r="H940" s="8"/>
      <c r="I940" s="117"/>
      <c r="J940" s="117"/>
      <c r="K940" s="10"/>
      <c r="L940" s="10"/>
      <c r="M940" s="20"/>
    </row>
    <row r="941" spans="1:13" s="11" customFormat="1">
      <c r="A941" s="8"/>
      <c r="B941" s="8"/>
      <c r="C941" s="8"/>
      <c r="D941" s="8"/>
      <c r="E941" s="18"/>
      <c r="F941" s="18"/>
      <c r="G941" s="117"/>
      <c r="H941" s="8"/>
      <c r="I941" s="8"/>
      <c r="J941" s="8"/>
      <c r="K941" s="10"/>
      <c r="L941" s="10"/>
      <c r="M941" s="19"/>
    </row>
    <row r="942" spans="1:13" s="11" customFormat="1">
      <c r="A942" s="8"/>
      <c r="B942" s="8"/>
      <c r="C942" s="8"/>
      <c r="D942" s="8"/>
      <c r="E942" s="121"/>
      <c r="F942" s="18"/>
      <c r="G942" s="117"/>
      <c r="H942" s="8"/>
      <c r="I942" s="8"/>
      <c r="J942" s="8"/>
      <c r="K942" s="10"/>
      <c r="L942" s="10"/>
      <c r="M942" s="19"/>
    </row>
    <row r="943" spans="1:13" s="11" customFormat="1">
      <c r="A943" s="87"/>
      <c r="B943" s="87"/>
      <c r="C943" s="8"/>
      <c r="D943" s="87"/>
      <c r="E943" s="87"/>
      <c r="F943" s="87"/>
      <c r="G943" s="87"/>
      <c r="H943" s="87"/>
      <c r="I943" s="87"/>
      <c r="J943" s="87"/>
      <c r="K943" s="87"/>
      <c r="L943" s="87"/>
      <c r="M943" s="87"/>
    </row>
    <row r="944" spans="1:13" s="11" customFormat="1">
      <c r="A944" s="8"/>
      <c r="B944" s="8"/>
      <c r="C944" s="8"/>
      <c r="D944" s="8"/>
      <c r="E944" s="121"/>
      <c r="F944" s="18"/>
      <c r="G944" s="117"/>
      <c r="H944" s="8"/>
      <c r="I944" s="10"/>
      <c r="J944" s="10"/>
      <c r="K944" s="10"/>
      <c r="L944" s="10"/>
      <c r="M944" s="19"/>
    </row>
    <row r="945" spans="1:13" s="11" customFormat="1">
      <c r="A945" s="8"/>
      <c r="B945" s="8"/>
      <c r="C945" s="87"/>
      <c r="D945" s="8"/>
      <c r="E945" s="18"/>
      <c r="F945" s="18"/>
      <c r="G945" s="117"/>
      <c r="H945" s="20"/>
      <c r="I945" s="117"/>
      <c r="J945" s="120"/>
      <c r="K945" s="10"/>
      <c r="L945" s="10"/>
      <c r="M945" s="19"/>
    </row>
    <row r="946" spans="1:13" s="11" customFormat="1">
      <c r="A946" s="8"/>
      <c r="B946" s="8"/>
      <c r="C946" s="8"/>
      <c r="D946" s="8"/>
      <c r="E946" s="18"/>
      <c r="F946" s="18"/>
      <c r="G946" s="117"/>
      <c r="H946" s="20"/>
      <c r="I946" s="10"/>
      <c r="J946" s="10"/>
      <c r="K946" s="10"/>
      <c r="L946" s="10"/>
      <c r="M946" s="19"/>
    </row>
    <row r="947" spans="1:13" s="11" customFormat="1">
      <c r="A947" s="8"/>
      <c r="B947" s="8"/>
      <c r="C947" s="8"/>
      <c r="D947" s="8"/>
      <c r="E947" s="122"/>
      <c r="F947" s="18"/>
      <c r="G947" s="120"/>
      <c r="H947" s="20"/>
      <c r="I947" s="117"/>
      <c r="J947" s="117"/>
      <c r="K947" s="10"/>
      <c r="L947" s="10"/>
      <c r="M947" s="19"/>
    </row>
    <row r="948" spans="1:13" s="11" customFormat="1">
      <c r="A948" s="8"/>
      <c r="B948" s="8"/>
      <c r="C948" s="8"/>
      <c r="D948" s="8"/>
      <c r="E948" s="18"/>
      <c r="F948" s="18"/>
      <c r="G948" s="117"/>
      <c r="H948" s="20"/>
      <c r="I948" s="8"/>
      <c r="J948" s="8"/>
      <c r="K948" s="10"/>
      <c r="L948" s="10"/>
      <c r="M948" s="19"/>
    </row>
    <row r="949" spans="1:13" s="11" customFormat="1">
      <c r="A949" s="8"/>
      <c r="B949" s="128"/>
      <c r="C949" s="8"/>
      <c r="D949" s="8"/>
      <c r="E949" s="18"/>
      <c r="F949" s="18"/>
      <c r="G949" s="117"/>
      <c r="H949" s="8"/>
      <c r="I949" s="8"/>
      <c r="J949" s="8"/>
      <c r="K949" s="19"/>
      <c r="L949" s="19"/>
      <c r="M949" s="19"/>
    </row>
    <row r="950" spans="1:13" s="11" customFormat="1">
      <c r="A950" s="8"/>
      <c r="B950" s="8"/>
      <c r="C950" s="8"/>
      <c r="D950" s="8"/>
      <c r="E950" s="18"/>
      <c r="F950" s="18"/>
      <c r="G950" s="8"/>
      <c r="H950" s="8"/>
      <c r="I950" s="8"/>
      <c r="J950" s="8"/>
      <c r="K950" s="8"/>
      <c r="L950" s="8"/>
      <c r="M950" s="8"/>
    </row>
    <row r="951" spans="1:13" s="11" customFormat="1">
      <c r="A951" s="8"/>
      <c r="B951" s="8"/>
      <c r="C951" s="8"/>
      <c r="D951" s="8"/>
      <c r="E951" s="18"/>
      <c r="F951" s="18"/>
      <c r="G951" s="8"/>
      <c r="H951" s="8"/>
      <c r="I951" s="117"/>
      <c r="J951" s="120"/>
      <c r="K951" s="8"/>
      <c r="L951" s="8"/>
      <c r="M951" s="19"/>
    </row>
    <row r="952" spans="1:13" s="11" customFormat="1">
      <c r="A952" s="8"/>
      <c r="B952" s="8"/>
      <c r="C952" s="8"/>
      <c r="D952" s="8"/>
      <c r="E952" s="18"/>
      <c r="F952" s="18"/>
      <c r="G952" s="10"/>
      <c r="H952" s="10"/>
      <c r="I952" s="10"/>
      <c r="J952" s="10"/>
      <c r="K952" s="19"/>
      <c r="L952" s="8"/>
      <c r="M952" s="19"/>
    </row>
    <row r="953" spans="1:13" s="11" customFormat="1">
      <c r="A953" s="8"/>
      <c r="B953" s="8"/>
      <c r="C953" s="8"/>
      <c r="D953" s="8"/>
      <c r="E953" s="18"/>
      <c r="F953" s="18"/>
      <c r="G953" s="117"/>
      <c r="H953" s="8"/>
      <c r="I953" s="117"/>
      <c r="J953" s="117"/>
      <c r="K953" s="10"/>
      <c r="L953" s="10"/>
      <c r="M953" s="20"/>
    </row>
    <row r="954" spans="1:13" s="11" customFormat="1">
      <c r="A954" s="8"/>
      <c r="B954" s="8"/>
      <c r="C954" s="8"/>
      <c r="D954" s="8"/>
      <c r="E954" s="18"/>
      <c r="F954" s="18"/>
      <c r="G954" s="117"/>
      <c r="H954" s="8"/>
      <c r="I954" s="8"/>
      <c r="J954" s="8"/>
      <c r="K954" s="10"/>
      <c r="L954" s="10"/>
      <c r="M954" s="19"/>
    </row>
    <row r="955" spans="1:13" s="11" customFormat="1">
      <c r="A955" s="8"/>
      <c r="B955" s="8"/>
      <c r="C955" s="8"/>
      <c r="D955" s="8"/>
      <c r="E955" s="121"/>
      <c r="F955" s="18"/>
      <c r="G955" s="117"/>
      <c r="H955" s="8"/>
      <c r="I955" s="8"/>
      <c r="J955" s="8"/>
      <c r="K955" s="10"/>
      <c r="L955" s="10"/>
      <c r="M955" s="19"/>
    </row>
    <row r="956" spans="1:13" s="11" customFormat="1">
      <c r="A956" s="8"/>
      <c r="B956" s="8"/>
      <c r="C956" s="8"/>
      <c r="D956" s="8"/>
      <c r="E956" s="121"/>
      <c r="F956" s="18"/>
      <c r="G956" s="117"/>
      <c r="H956" s="8"/>
      <c r="I956" s="10"/>
      <c r="J956" s="10"/>
      <c r="K956" s="10"/>
      <c r="L956" s="10"/>
      <c r="M956" s="19"/>
    </row>
    <row r="957" spans="1:13" s="11" customFormat="1">
      <c r="A957" s="8"/>
      <c r="B957" s="8"/>
      <c r="C957" s="8"/>
      <c r="D957" s="8"/>
      <c r="E957" s="18"/>
      <c r="F957" s="18"/>
      <c r="G957" s="117"/>
      <c r="H957" s="20"/>
      <c r="I957" s="117"/>
      <c r="J957" s="120"/>
      <c r="K957" s="10"/>
      <c r="L957" s="10"/>
      <c r="M957" s="19"/>
    </row>
    <row r="958" spans="1:13" s="11" customFormat="1">
      <c r="A958" s="8"/>
      <c r="B958" s="8"/>
      <c r="C958" s="8"/>
      <c r="D958" s="8"/>
      <c r="E958" s="18"/>
      <c r="F958" s="18"/>
      <c r="G958" s="117"/>
      <c r="H958" s="20"/>
      <c r="I958" s="10"/>
      <c r="J958" s="10"/>
      <c r="K958" s="10"/>
      <c r="L958" s="10"/>
      <c r="M958" s="19"/>
    </row>
    <row r="959" spans="1:13" s="11" customFormat="1">
      <c r="A959" s="8"/>
      <c r="B959" s="8"/>
      <c r="C959" s="8"/>
      <c r="D959" s="8"/>
      <c r="E959" s="122"/>
      <c r="F959" s="18"/>
      <c r="G959" s="120"/>
      <c r="H959" s="20"/>
      <c r="I959" s="117"/>
      <c r="J959" s="117"/>
      <c r="K959" s="10"/>
      <c r="L959" s="10"/>
      <c r="M959" s="19"/>
    </row>
    <row r="960" spans="1:13" s="11" customFormat="1">
      <c r="A960" s="8"/>
      <c r="B960" s="8"/>
      <c r="C960" s="8"/>
      <c r="D960" s="8"/>
      <c r="E960" s="18"/>
      <c r="F960" s="18"/>
      <c r="G960" s="117"/>
      <c r="H960" s="20"/>
      <c r="I960" s="8"/>
      <c r="J960" s="8"/>
      <c r="K960" s="10"/>
      <c r="L960" s="10"/>
      <c r="M960" s="19"/>
    </row>
    <row r="961" spans="1:13" s="11" customFormat="1">
      <c r="A961" s="8"/>
      <c r="B961" s="128"/>
      <c r="C961" s="8"/>
      <c r="D961" s="8"/>
      <c r="E961" s="18"/>
      <c r="F961" s="18"/>
      <c r="G961" s="117"/>
      <c r="H961" s="8"/>
      <c r="I961" s="8"/>
      <c r="J961" s="8"/>
      <c r="K961" s="19"/>
      <c r="L961" s="19"/>
      <c r="M961" s="19"/>
    </row>
    <row r="962" spans="1:13" s="11" customFormat="1">
      <c r="A962" s="8"/>
      <c r="B962" s="8"/>
      <c r="C962" s="8"/>
      <c r="D962" s="8"/>
      <c r="E962" s="18"/>
      <c r="F962" s="18"/>
      <c r="G962" s="8"/>
      <c r="H962" s="8"/>
      <c r="I962" s="8"/>
      <c r="J962" s="8"/>
      <c r="K962" s="8"/>
      <c r="L962" s="8"/>
      <c r="M962" s="8"/>
    </row>
    <row r="963" spans="1:13" s="11" customFormat="1">
      <c r="A963" s="8"/>
      <c r="B963" s="8"/>
      <c r="C963" s="8"/>
      <c r="D963" s="8"/>
      <c r="E963" s="18"/>
      <c r="F963" s="18"/>
      <c r="G963" s="8"/>
      <c r="H963" s="8"/>
      <c r="I963" s="117"/>
      <c r="J963" s="120"/>
      <c r="K963" s="8"/>
      <c r="L963" s="8"/>
      <c r="M963" s="19"/>
    </row>
    <row r="964" spans="1:13" s="11" customFormat="1">
      <c r="A964" s="8"/>
      <c r="B964" s="8"/>
      <c r="C964" s="8"/>
      <c r="D964" s="8"/>
      <c r="E964" s="18"/>
      <c r="F964" s="18"/>
      <c r="G964" s="10"/>
      <c r="H964" s="10"/>
      <c r="I964" s="10"/>
      <c r="J964" s="10"/>
      <c r="K964" s="19"/>
      <c r="L964" s="8"/>
      <c r="M964" s="19"/>
    </row>
    <row r="965" spans="1:13" s="11" customFormat="1">
      <c r="A965" s="8"/>
      <c r="B965" s="8"/>
      <c r="C965" s="8"/>
      <c r="D965" s="8"/>
      <c r="E965" s="18"/>
      <c r="F965" s="18"/>
      <c r="G965" s="117"/>
      <c r="H965" s="8"/>
      <c r="I965" s="117"/>
      <c r="J965" s="117"/>
      <c r="K965" s="10"/>
      <c r="L965" s="10"/>
      <c r="M965" s="20"/>
    </row>
    <row r="966" spans="1:13" s="11" customFormat="1">
      <c r="A966" s="8"/>
      <c r="B966" s="8"/>
      <c r="C966" s="8"/>
      <c r="D966" s="8"/>
      <c r="E966" s="18"/>
      <c r="F966" s="18"/>
      <c r="G966" s="117"/>
      <c r="H966" s="8"/>
      <c r="I966" s="8"/>
      <c r="J966" s="8"/>
      <c r="K966" s="10"/>
      <c r="L966" s="10"/>
      <c r="M966" s="19"/>
    </row>
    <row r="967" spans="1:13" s="11" customFormat="1">
      <c r="A967" s="8"/>
      <c r="B967" s="8"/>
      <c r="C967" s="8"/>
      <c r="D967" s="8"/>
      <c r="E967" s="121"/>
      <c r="F967" s="18"/>
      <c r="G967" s="117"/>
      <c r="H967" s="8"/>
      <c r="I967" s="8"/>
      <c r="J967" s="8"/>
      <c r="K967" s="10"/>
      <c r="L967" s="10"/>
      <c r="M967" s="19"/>
    </row>
    <row r="968" spans="1:13" s="11" customFormat="1">
      <c r="A968" s="8"/>
      <c r="B968" s="8"/>
      <c r="C968" s="8"/>
      <c r="D968" s="8"/>
      <c r="E968" s="121"/>
      <c r="F968" s="18"/>
      <c r="G968" s="117"/>
      <c r="H968" s="8"/>
      <c r="I968" s="10"/>
      <c r="J968" s="10"/>
      <c r="K968" s="10"/>
      <c r="L968" s="10"/>
      <c r="M968" s="19"/>
    </row>
    <row r="969" spans="1:13" s="11" customFormat="1">
      <c r="A969" s="8"/>
      <c r="B969" s="8"/>
      <c r="C969" s="8"/>
      <c r="D969" s="8"/>
      <c r="E969" s="18"/>
      <c r="F969" s="18"/>
      <c r="G969" s="117"/>
      <c r="H969" s="20"/>
      <c r="I969" s="117"/>
      <c r="J969" s="120"/>
      <c r="K969" s="10"/>
      <c r="L969" s="10"/>
      <c r="M969" s="19"/>
    </row>
    <row r="970" spans="1:13" s="11" customFormat="1">
      <c r="A970" s="8"/>
      <c r="B970" s="8"/>
      <c r="C970" s="8"/>
      <c r="D970" s="8"/>
      <c r="E970" s="18"/>
      <c r="F970" s="18"/>
      <c r="G970" s="117"/>
      <c r="H970" s="20"/>
      <c r="I970" s="10"/>
      <c r="J970" s="10"/>
      <c r="K970" s="10"/>
      <c r="L970" s="10"/>
      <c r="M970" s="19"/>
    </row>
    <row r="971" spans="1:13" s="11" customFormat="1">
      <c r="A971" s="8"/>
      <c r="B971" s="8"/>
      <c r="C971" s="8"/>
      <c r="D971" s="8"/>
      <c r="E971" s="18"/>
      <c r="F971" s="18"/>
      <c r="G971" s="120"/>
      <c r="H971" s="20"/>
      <c r="I971" s="117"/>
      <c r="J971" s="117"/>
      <c r="K971" s="10"/>
      <c r="L971" s="10"/>
      <c r="M971" s="19"/>
    </row>
    <row r="972" spans="1:13" s="11" customFormat="1">
      <c r="A972" s="8"/>
      <c r="B972" s="8"/>
      <c r="C972" s="8"/>
      <c r="D972" s="8"/>
      <c r="E972" s="18"/>
      <c r="F972" s="18"/>
      <c r="G972" s="117"/>
      <c r="H972" s="20"/>
      <c r="I972" s="8"/>
      <c r="J972" s="8"/>
      <c r="K972" s="10"/>
      <c r="L972" s="10"/>
      <c r="M972" s="19"/>
    </row>
    <row r="973" spans="1:13" s="11" customFormat="1">
      <c r="A973" s="8"/>
      <c r="B973" s="128"/>
      <c r="C973" s="8"/>
      <c r="D973" s="8"/>
      <c r="E973" s="18"/>
      <c r="F973" s="18"/>
      <c r="G973" s="117"/>
      <c r="H973" s="8"/>
      <c r="I973" s="8"/>
      <c r="J973" s="8"/>
      <c r="K973" s="19"/>
      <c r="L973" s="19"/>
      <c r="M973" s="19"/>
    </row>
    <row r="974" spans="1:13" s="11" customFormat="1">
      <c r="A974" s="8"/>
      <c r="B974" s="8"/>
      <c r="C974" s="8"/>
      <c r="D974" s="8"/>
      <c r="E974" s="18"/>
      <c r="F974" s="18"/>
      <c r="G974" s="8"/>
      <c r="H974" s="8"/>
      <c r="I974" s="8"/>
      <c r="J974" s="8"/>
      <c r="K974" s="8"/>
      <c r="L974" s="8"/>
      <c r="M974" s="8"/>
    </row>
    <row r="975" spans="1:13" s="11" customFormat="1">
      <c r="A975" s="8"/>
      <c r="B975" s="8"/>
      <c r="C975" s="8"/>
      <c r="D975" s="8"/>
      <c r="E975" s="18"/>
      <c r="F975" s="18"/>
      <c r="G975" s="8"/>
      <c r="H975" s="8"/>
      <c r="I975" s="117"/>
      <c r="J975" s="120"/>
      <c r="K975" s="8"/>
      <c r="L975" s="8"/>
      <c r="M975" s="19"/>
    </row>
    <row r="976" spans="1:13" s="11" customFormat="1">
      <c r="A976" s="8"/>
      <c r="B976" s="8"/>
      <c r="C976" s="8"/>
      <c r="D976" s="8"/>
      <c r="E976" s="18"/>
      <c r="F976" s="18"/>
      <c r="G976" s="10"/>
      <c r="H976" s="10"/>
      <c r="I976" s="10"/>
      <c r="J976" s="10"/>
      <c r="K976" s="19"/>
      <c r="L976" s="8"/>
      <c r="M976" s="19"/>
    </row>
    <row r="977" spans="1:13" s="11" customFormat="1">
      <c r="A977" s="8"/>
      <c r="B977" s="8"/>
      <c r="C977" s="8"/>
      <c r="D977" s="8"/>
      <c r="E977" s="18"/>
      <c r="F977" s="18"/>
      <c r="G977" s="117"/>
      <c r="H977" s="8"/>
      <c r="I977" s="117"/>
      <c r="J977" s="117"/>
      <c r="K977" s="10"/>
      <c r="L977" s="10"/>
      <c r="M977" s="20"/>
    </row>
    <row r="978" spans="1:13" s="11" customFormat="1">
      <c r="A978" s="87"/>
      <c r="B978" s="87"/>
      <c r="C978" s="8"/>
      <c r="D978" s="87"/>
      <c r="E978" s="87"/>
      <c r="F978" s="87"/>
      <c r="G978" s="87"/>
      <c r="H978" s="87"/>
      <c r="I978" s="87"/>
      <c r="J978" s="87"/>
      <c r="K978" s="87"/>
      <c r="L978" s="87"/>
      <c r="M978" s="87"/>
    </row>
    <row r="979" spans="1:13" s="11" customFormat="1">
      <c r="A979" s="8"/>
      <c r="B979" s="8"/>
      <c r="D979" s="8"/>
      <c r="E979" s="18"/>
      <c r="F979" s="18"/>
      <c r="G979" s="117"/>
      <c r="H979" s="8"/>
      <c r="I979" s="8"/>
      <c r="J979" s="8"/>
      <c r="K979" s="10"/>
      <c r="L979" s="10"/>
      <c r="M979" s="19"/>
    </row>
    <row r="980" spans="1:13" s="11" customFormat="1">
      <c r="A980" s="8"/>
      <c r="B980" s="8"/>
      <c r="C980" s="87"/>
      <c r="D980" s="8"/>
      <c r="E980" s="121"/>
      <c r="F980" s="18"/>
      <c r="G980" s="117"/>
      <c r="H980" s="8"/>
      <c r="I980" s="8"/>
      <c r="J980" s="8"/>
      <c r="K980" s="10"/>
      <c r="L980" s="10"/>
      <c r="M980" s="19"/>
    </row>
    <row r="981" spans="1:13" s="11" customFormat="1">
      <c r="A981" s="8"/>
      <c r="B981" s="8"/>
      <c r="C981" s="8"/>
      <c r="D981" s="8"/>
      <c r="E981" s="121"/>
      <c r="F981" s="18"/>
      <c r="G981" s="117"/>
      <c r="H981" s="8"/>
      <c r="I981" s="10"/>
      <c r="J981" s="10"/>
      <c r="K981" s="10"/>
      <c r="L981" s="10"/>
      <c r="M981" s="19"/>
    </row>
    <row r="982" spans="1:13" s="11" customFormat="1">
      <c r="A982" s="8"/>
      <c r="B982" s="8"/>
      <c r="C982" s="8"/>
      <c r="D982" s="8"/>
      <c r="E982" s="18"/>
      <c r="F982" s="18"/>
      <c r="G982" s="117"/>
      <c r="H982" s="20"/>
      <c r="I982" s="117"/>
      <c r="J982" s="120"/>
      <c r="K982" s="10"/>
      <c r="L982" s="10"/>
      <c r="M982" s="19"/>
    </row>
    <row r="983" spans="1:13" s="11" customFormat="1">
      <c r="A983" s="8"/>
      <c r="B983" s="8"/>
      <c r="C983" s="8"/>
      <c r="D983" s="8"/>
      <c r="E983" s="18"/>
      <c r="F983" s="18"/>
      <c r="G983" s="117"/>
      <c r="H983" s="20"/>
      <c r="I983" s="10"/>
      <c r="J983" s="10"/>
      <c r="K983" s="10"/>
      <c r="L983" s="10"/>
      <c r="M983" s="19"/>
    </row>
    <row r="984" spans="1:13" s="11" customFormat="1">
      <c r="A984" s="8"/>
      <c r="B984" s="8"/>
      <c r="C984" s="8"/>
      <c r="D984" s="8"/>
      <c r="E984" s="18"/>
      <c r="F984" s="18"/>
      <c r="G984" s="120"/>
      <c r="H984" s="20"/>
      <c r="I984" s="117"/>
      <c r="J984" s="117"/>
      <c r="K984" s="10"/>
      <c r="L984" s="10"/>
      <c r="M984" s="19"/>
    </row>
    <row r="985" spans="1:13" s="11" customFormat="1">
      <c r="A985" s="8"/>
      <c r="B985" s="8"/>
      <c r="C985" s="8"/>
      <c r="D985" s="8"/>
      <c r="E985" s="18"/>
      <c r="F985" s="18"/>
      <c r="G985" s="117"/>
      <c r="H985" s="20"/>
      <c r="I985" s="8"/>
      <c r="J985" s="8"/>
      <c r="K985" s="10"/>
      <c r="L985" s="10"/>
      <c r="M985" s="19"/>
    </row>
    <row r="986" spans="1:13" s="11" customFormat="1">
      <c r="A986" s="8"/>
      <c r="B986" s="128"/>
      <c r="C986" s="8"/>
      <c r="D986" s="8"/>
      <c r="E986" s="18"/>
      <c r="F986" s="18"/>
      <c r="G986" s="117"/>
      <c r="H986" s="8"/>
      <c r="I986" s="8"/>
      <c r="J986" s="8"/>
      <c r="K986" s="19"/>
      <c r="L986" s="19"/>
      <c r="M986" s="19"/>
    </row>
    <row r="987" spans="1:13" s="11" customFormat="1">
      <c r="A987" s="8"/>
      <c r="B987" s="8"/>
      <c r="C987" s="8"/>
      <c r="D987" s="8"/>
      <c r="E987" s="18"/>
      <c r="F987" s="18"/>
      <c r="G987" s="8"/>
      <c r="H987" s="8"/>
      <c r="I987" s="8"/>
      <c r="J987" s="8"/>
      <c r="K987" s="8"/>
      <c r="L987" s="8"/>
      <c r="M987" s="8"/>
    </row>
    <row r="988" spans="1:13" s="11" customFormat="1">
      <c r="A988" s="8"/>
      <c r="B988" s="8"/>
      <c r="C988" s="8"/>
      <c r="D988" s="8"/>
      <c r="E988" s="18"/>
      <c r="F988" s="18"/>
      <c r="G988" s="8"/>
      <c r="H988" s="8"/>
      <c r="I988" s="117"/>
      <c r="J988" s="120"/>
      <c r="K988" s="8"/>
      <c r="L988" s="8"/>
      <c r="M988" s="19"/>
    </row>
    <row r="989" spans="1:13" s="11" customFormat="1">
      <c r="A989" s="8"/>
      <c r="B989" s="8"/>
      <c r="C989" s="8"/>
      <c r="D989" s="8"/>
      <c r="E989" s="18"/>
      <c r="F989" s="18"/>
      <c r="G989" s="10"/>
      <c r="H989" s="10"/>
      <c r="I989" s="10"/>
      <c r="J989" s="10"/>
      <c r="K989" s="19"/>
      <c r="L989" s="8"/>
      <c r="M989" s="19"/>
    </row>
    <row r="990" spans="1:13" s="11" customFormat="1">
      <c r="A990" s="8"/>
      <c r="B990" s="8"/>
      <c r="C990" s="8"/>
      <c r="D990" s="8"/>
      <c r="E990" s="18"/>
      <c r="F990" s="18"/>
      <c r="G990" s="117"/>
      <c r="H990" s="8"/>
      <c r="I990" s="117"/>
      <c r="J990" s="117"/>
      <c r="K990" s="10"/>
      <c r="L990" s="10"/>
      <c r="M990" s="20"/>
    </row>
    <row r="991" spans="1:13" s="11" customFormat="1">
      <c r="A991" s="8"/>
      <c r="B991" s="8"/>
      <c r="C991" s="8"/>
      <c r="D991" s="8"/>
      <c r="E991" s="18"/>
      <c r="F991" s="18"/>
      <c r="G991" s="117"/>
      <c r="H991" s="8"/>
      <c r="I991" s="8"/>
      <c r="J991" s="8"/>
      <c r="K991" s="10"/>
      <c r="L991" s="10"/>
      <c r="M991" s="19"/>
    </row>
    <row r="992" spans="1:13" s="11" customFormat="1">
      <c r="A992" s="8"/>
      <c r="B992" s="8"/>
      <c r="C992" s="8"/>
      <c r="D992" s="8"/>
      <c r="E992" s="121"/>
      <c r="F992" s="18"/>
      <c r="G992" s="117"/>
      <c r="H992" s="8"/>
      <c r="I992" s="8"/>
      <c r="J992" s="8"/>
      <c r="K992" s="10"/>
      <c r="L992" s="10"/>
      <c r="M992" s="19"/>
    </row>
    <row r="993" spans="1:13" s="11" customFormat="1">
      <c r="A993" s="8"/>
      <c r="B993" s="8"/>
      <c r="C993" s="8"/>
      <c r="D993" s="8"/>
      <c r="E993" s="121"/>
      <c r="F993" s="18"/>
      <c r="G993" s="117"/>
      <c r="H993" s="8"/>
      <c r="I993" s="10"/>
      <c r="J993" s="10"/>
      <c r="K993" s="10"/>
      <c r="L993" s="10"/>
      <c r="M993" s="19"/>
    </row>
    <row r="994" spans="1:13" s="11" customFormat="1">
      <c r="A994" s="8"/>
      <c r="B994" s="8"/>
      <c r="C994" s="8"/>
      <c r="D994" s="8"/>
      <c r="E994" s="18"/>
      <c r="F994" s="18"/>
      <c r="G994" s="117"/>
      <c r="H994" s="20"/>
      <c r="I994" s="117"/>
      <c r="J994" s="120"/>
      <c r="K994" s="10"/>
      <c r="L994" s="10"/>
      <c r="M994" s="19"/>
    </row>
    <row r="995" spans="1:13" s="11" customFormat="1">
      <c r="A995" s="8"/>
      <c r="B995" s="8"/>
      <c r="C995" s="8"/>
      <c r="D995" s="8"/>
      <c r="E995" s="18"/>
      <c r="F995" s="18"/>
      <c r="G995" s="117"/>
      <c r="H995" s="20"/>
      <c r="I995" s="10"/>
      <c r="J995" s="10"/>
      <c r="K995" s="10"/>
      <c r="L995" s="10"/>
      <c r="M995" s="19"/>
    </row>
    <row r="996" spans="1:13" s="11" customFormat="1">
      <c r="A996" s="8"/>
      <c r="B996" s="8"/>
      <c r="C996" s="8"/>
      <c r="D996" s="8"/>
      <c r="E996" s="18"/>
      <c r="F996" s="18"/>
      <c r="G996" s="120"/>
      <c r="H996" s="20"/>
      <c r="I996" s="117"/>
      <c r="J996" s="117"/>
      <c r="K996" s="10"/>
      <c r="L996" s="10"/>
      <c r="M996" s="19"/>
    </row>
    <row r="997" spans="1:13" s="11" customFormat="1">
      <c r="A997" s="8"/>
      <c r="B997" s="8"/>
      <c r="C997" s="8"/>
      <c r="D997" s="8"/>
      <c r="E997" s="18"/>
      <c r="F997" s="18"/>
      <c r="G997" s="117"/>
      <c r="H997" s="20"/>
      <c r="I997" s="8"/>
      <c r="J997" s="8"/>
      <c r="K997" s="10"/>
      <c r="L997" s="10"/>
      <c r="M997" s="19"/>
    </row>
    <row r="998" spans="1:13" s="11" customFormat="1">
      <c r="A998" s="8"/>
      <c r="B998" s="128"/>
      <c r="C998" s="8"/>
      <c r="D998" s="8"/>
      <c r="E998" s="18"/>
      <c r="F998" s="18"/>
      <c r="G998" s="117"/>
      <c r="H998" s="8"/>
      <c r="I998" s="8"/>
      <c r="J998" s="8"/>
      <c r="K998" s="19"/>
      <c r="L998" s="19"/>
      <c r="M998" s="19"/>
    </row>
    <row r="999" spans="1:13" s="11" customFormat="1">
      <c r="A999" s="8"/>
      <c r="B999" s="8"/>
      <c r="C999" s="8"/>
      <c r="D999" s="8"/>
      <c r="E999" s="18"/>
      <c r="F999" s="18"/>
      <c r="G999" s="8"/>
      <c r="H999" s="8"/>
      <c r="I999" s="8"/>
      <c r="J999" s="8"/>
      <c r="K999" s="8"/>
      <c r="L999" s="8"/>
      <c r="M999" s="8"/>
    </row>
    <row r="1000" spans="1:13" s="11" customFormat="1">
      <c r="A1000" s="8"/>
      <c r="B1000" s="8"/>
      <c r="C1000" s="8"/>
      <c r="D1000" s="8"/>
      <c r="E1000" s="18"/>
      <c r="F1000" s="18"/>
      <c r="G1000" s="8"/>
      <c r="H1000" s="8"/>
      <c r="I1000" s="117"/>
      <c r="J1000" s="120"/>
      <c r="K1000" s="8"/>
      <c r="L1000" s="8"/>
      <c r="M1000" s="19"/>
    </row>
    <row r="1001" spans="1:13" s="11" customFormat="1">
      <c r="A1001" s="8"/>
      <c r="B1001" s="8"/>
      <c r="C1001" s="8"/>
      <c r="D1001" s="8"/>
      <c r="E1001" s="18"/>
      <c r="F1001" s="18"/>
      <c r="G1001" s="10"/>
      <c r="H1001" s="10"/>
      <c r="I1001" s="10"/>
      <c r="J1001" s="10"/>
      <c r="K1001" s="19"/>
      <c r="L1001" s="8"/>
      <c r="M1001" s="19"/>
    </row>
    <row r="1002" spans="1:13" s="11" customFormat="1">
      <c r="A1002" s="8"/>
      <c r="B1002" s="8"/>
      <c r="C1002" s="8"/>
      <c r="D1002" s="8"/>
      <c r="E1002" s="18"/>
      <c r="F1002" s="18"/>
      <c r="G1002" s="117"/>
      <c r="H1002" s="8"/>
      <c r="I1002" s="117"/>
      <c r="J1002" s="117"/>
      <c r="K1002" s="10"/>
      <c r="L1002" s="10"/>
      <c r="M1002" s="20"/>
    </row>
    <row r="1003" spans="1:13" s="11" customFormat="1">
      <c r="A1003" s="8"/>
      <c r="B1003" s="8"/>
      <c r="C1003" s="8"/>
      <c r="D1003" s="8"/>
      <c r="E1003" s="18"/>
      <c r="F1003" s="18"/>
      <c r="G1003" s="117"/>
      <c r="H1003" s="8"/>
      <c r="I1003" s="8"/>
      <c r="J1003" s="8"/>
      <c r="K1003" s="10"/>
      <c r="L1003" s="10"/>
      <c r="M1003" s="19"/>
    </row>
    <row r="1004" spans="1:13" s="11" customFormat="1">
      <c r="A1004" s="8"/>
      <c r="B1004" s="8"/>
      <c r="C1004" s="8"/>
      <c r="D1004" s="8"/>
      <c r="E1004" s="121"/>
      <c r="F1004" s="18"/>
      <c r="G1004" s="117"/>
      <c r="H1004" s="8"/>
      <c r="I1004" s="8"/>
      <c r="J1004" s="8"/>
      <c r="K1004" s="10"/>
      <c r="L1004" s="10"/>
      <c r="M1004" s="19"/>
    </row>
    <row r="1005" spans="1:13" s="11" customFormat="1">
      <c r="A1005" s="8"/>
      <c r="B1005" s="8"/>
      <c r="C1005" s="8"/>
      <c r="D1005" s="8"/>
      <c r="E1005" s="121"/>
      <c r="F1005" s="18"/>
      <c r="G1005" s="117"/>
      <c r="H1005" s="8"/>
      <c r="I1005" s="10"/>
      <c r="J1005" s="10"/>
      <c r="K1005" s="10"/>
      <c r="L1005" s="10"/>
      <c r="M1005" s="19"/>
    </row>
    <row r="1006" spans="1:13" s="11" customFormat="1">
      <c r="A1006" s="8"/>
      <c r="B1006" s="8"/>
      <c r="C1006" s="8"/>
      <c r="D1006" s="8"/>
      <c r="E1006" s="18"/>
      <c r="F1006" s="18"/>
      <c r="G1006" s="117"/>
      <c r="H1006" s="20"/>
      <c r="I1006" s="117"/>
      <c r="J1006" s="120"/>
      <c r="K1006" s="10"/>
      <c r="L1006" s="10"/>
      <c r="M1006" s="19"/>
    </row>
    <row r="1007" spans="1:13" s="11" customFormat="1">
      <c r="A1007" s="8"/>
      <c r="B1007" s="8"/>
      <c r="C1007" s="8"/>
      <c r="D1007" s="8"/>
      <c r="E1007" s="18"/>
      <c r="F1007" s="18"/>
      <c r="G1007" s="117"/>
      <c r="H1007" s="20"/>
      <c r="I1007" s="10"/>
      <c r="J1007" s="10"/>
      <c r="K1007" s="10"/>
      <c r="L1007" s="10"/>
      <c r="M1007" s="19"/>
    </row>
    <row r="1008" spans="1:13" s="11" customFormat="1">
      <c r="A1008" s="8"/>
      <c r="B1008" s="8"/>
      <c r="C1008" s="8"/>
      <c r="D1008" s="8"/>
      <c r="E1008" s="18"/>
      <c r="F1008" s="18"/>
      <c r="G1008" s="120"/>
      <c r="H1008" s="20"/>
      <c r="I1008" s="117"/>
      <c r="J1008" s="117"/>
      <c r="K1008" s="10"/>
      <c r="L1008" s="10"/>
      <c r="M1008" s="19"/>
    </row>
    <row r="1009" spans="1:13" s="11" customFormat="1">
      <c r="A1009" s="8"/>
      <c r="B1009" s="8"/>
      <c r="C1009" s="8"/>
      <c r="D1009" s="8"/>
      <c r="E1009" s="18"/>
      <c r="F1009" s="18"/>
      <c r="G1009" s="117"/>
      <c r="H1009" s="20"/>
      <c r="I1009" s="8"/>
      <c r="J1009" s="8"/>
      <c r="K1009" s="10"/>
      <c r="L1009" s="10"/>
      <c r="M1009" s="19"/>
    </row>
    <row r="1010" spans="1:13" s="11" customFormat="1">
      <c r="A1010" s="8"/>
      <c r="B1010" s="128"/>
      <c r="C1010" s="8"/>
      <c r="D1010" s="8"/>
      <c r="E1010" s="18"/>
      <c r="F1010" s="18"/>
      <c r="G1010" s="117"/>
      <c r="H1010" s="8"/>
      <c r="I1010" s="8"/>
      <c r="J1010" s="8"/>
      <c r="K1010" s="19"/>
      <c r="L1010" s="19"/>
      <c r="M1010" s="19"/>
    </row>
    <row r="1011" spans="1:13" s="11" customFormat="1">
      <c r="A1011" s="8"/>
      <c r="B1011" s="8"/>
      <c r="C1011" s="8"/>
      <c r="D1011" s="8"/>
      <c r="E1011" s="18"/>
      <c r="F1011" s="18"/>
      <c r="G1011" s="8"/>
      <c r="H1011" s="8"/>
      <c r="I1011" s="8"/>
      <c r="J1011" s="8"/>
      <c r="K1011" s="8"/>
      <c r="L1011" s="8"/>
      <c r="M1011" s="8"/>
    </row>
    <row r="1012" spans="1:13" s="11" customFormat="1">
      <c r="A1012" s="8"/>
      <c r="B1012" s="8"/>
      <c r="C1012" s="8"/>
      <c r="D1012" s="8"/>
      <c r="E1012" s="18"/>
      <c r="F1012" s="18"/>
      <c r="G1012" s="8"/>
      <c r="H1012" s="8"/>
      <c r="I1012" s="117"/>
      <c r="J1012" s="120"/>
      <c r="K1012" s="8"/>
      <c r="L1012" s="8"/>
      <c r="M1012" s="19"/>
    </row>
    <row r="1013" spans="1:13" s="11" customFormat="1">
      <c r="A1013" s="87"/>
      <c r="B1013" s="87"/>
      <c r="C1013" s="8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</row>
    <row r="1014" spans="1:13" s="11" customFormat="1">
      <c r="A1014" s="8"/>
      <c r="B1014" s="8"/>
      <c r="C1014" s="8"/>
      <c r="D1014" s="8"/>
      <c r="E1014" s="18"/>
      <c r="F1014" s="18"/>
      <c r="G1014" s="10"/>
      <c r="H1014" s="10"/>
      <c r="I1014" s="10"/>
      <c r="J1014" s="10"/>
      <c r="K1014" s="19"/>
      <c r="L1014" s="8"/>
      <c r="M1014" s="19"/>
    </row>
    <row r="1015" spans="1:13" s="11" customFormat="1">
      <c r="A1015" s="8"/>
      <c r="B1015" s="8"/>
      <c r="C1015" s="87"/>
      <c r="D1015" s="8"/>
      <c r="E1015" s="18"/>
      <c r="F1015" s="18"/>
      <c r="G1015" s="117"/>
      <c r="H1015" s="8"/>
      <c r="I1015" s="117"/>
      <c r="J1015" s="117"/>
      <c r="K1015" s="10"/>
      <c r="L1015" s="10"/>
      <c r="M1015" s="20"/>
    </row>
    <row r="1016" spans="1:13" s="11" customFormat="1">
      <c r="A1016" s="8"/>
      <c r="B1016" s="8"/>
      <c r="C1016" s="8"/>
      <c r="D1016" s="8"/>
      <c r="E1016" s="18"/>
      <c r="F1016" s="18"/>
      <c r="G1016" s="117"/>
      <c r="H1016" s="8"/>
      <c r="I1016" s="8"/>
      <c r="J1016" s="8"/>
      <c r="K1016" s="10"/>
      <c r="L1016" s="10"/>
      <c r="M1016" s="19"/>
    </row>
    <row r="1017" spans="1:13" s="11" customFormat="1">
      <c r="A1017" s="8"/>
      <c r="B1017" s="8"/>
      <c r="C1017" s="8"/>
      <c r="D1017" s="8"/>
      <c r="E1017" s="121"/>
      <c r="F1017" s="18"/>
      <c r="G1017" s="117"/>
      <c r="H1017" s="8"/>
      <c r="I1017" s="8"/>
      <c r="J1017" s="8"/>
      <c r="K1017" s="10"/>
      <c r="L1017" s="10"/>
      <c r="M1017" s="19"/>
    </row>
    <row r="1018" spans="1:13" s="11" customFormat="1">
      <c r="A1018" s="8"/>
      <c r="B1018" s="8"/>
      <c r="C1018" s="8"/>
      <c r="D1018" s="8"/>
      <c r="E1018" s="121"/>
      <c r="F1018" s="18"/>
      <c r="G1018" s="117"/>
      <c r="H1018" s="8"/>
      <c r="I1018" s="10"/>
      <c r="J1018" s="10"/>
      <c r="K1018" s="10"/>
      <c r="L1018" s="10"/>
      <c r="M1018" s="19"/>
    </row>
    <row r="1019" spans="1:13" s="11" customFormat="1">
      <c r="A1019" s="8"/>
      <c r="B1019" s="8"/>
      <c r="C1019" s="8"/>
      <c r="D1019" s="8"/>
      <c r="E1019" s="18"/>
      <c r="F1019" s="18"/>
      <c r="G1019" s="117"/>
      <c r="H1019" s="20"/>
      <c r="I1019" s="117"/>
      <c r="J1019" s="120"/>
      <c r="K1019" s="10"/>
      <c r="L1019" s="10"/>
      <c r="M1019" s="19"/>
    </row>
    <row r="1020" spans="1:13" s="11" customFormat="1">
      <c r="A1020" s="8"/>
      <c r="B1020" s="8"/>
      <c r="C1020" s="8"/>
      <c r="D1020" s="8"/>
      <c r="E1020" s="18"/>
      <c r="F1020" s="18"/>
      <c r="G1020" s="117"/>
      <c r="H1020" s="20"/>
      <c r="I1020" s="10"/>
      <c r="J1020" s="10"/>
      <c r="K1020" s="10"/>
      <c r="L1020" s="10"/>
      <c r="M1020" s="19"/>
    </row>
    <row r="1021" spans="1:13" s="11" customFormat="1">
      <c r="A1021" s="8"/>
      <c r="B1021" s="8"/>
      <c r="C1021" s="8"/>
      <c r="D1021" s="8"/>
      <c r="E1021" s="18"/>
      <c r="F1021" s="18"/>
      <c r="G1021" s="120"/>
      <c r="H1021" s="20"/>
      <c r="I1021" s="117"/>
      <c r="J1021" s="117"/>
      <c r="K1021" s="10"/>
      <c r="L1021" s="10"/>
      <c r="M1021" s="19"/>
    </row>
    <row r="1022" spans="1:13" s="11" customFormat="1">
      <c r="A1022" s="8"/>
      <c r="B1022" s="8"/>
      <c r="C1022" s="8"/>
      <c r="D1022" s="8"/>
      <c r="E1022" s="18"/>
      <c r="F1022" s="18"/>
      <c r="G1022" s="117"/>
      <c r="H1022" s="20"/>
      <c r="I1022" s="8"/>
      <c r="J1022" s="8"/>
      <c r="K1022" s="10"/>
      <c r="L1022" s="10"/>
      <c r="M1022" s="19"/>
    </row>
    <row r="1023" spans="1:13" s="11" customFormat="1">
      <c r="A1023" s="8"/>
      <c r="B1023" s="128"/>
      <c r="C1023" s="8"/>
      <c r="D1023" s="8"/>
      <c r="E1023" s="18"/>
      <c r="F1023" s="18"/>
      <c r="G1023" s="117"/>
      <c r="H1023" s="8"/>
      <c r="I1023" s="8"/>
      <c r="J1023" s="8"/>
      <c r="K1023" s="19"/>
      <c r="L1023" s="19"/>
      <c r="M1023" s="19"/>
    </row>
    <row r="1024" spans="1:13" s="11" customFormat="1">
      <c r="A1024" s="8"/>
      <c r="B1024" s="8"/>
      <c r="C1024" s="8"/>
      <c r="D1024" s="8"/>
      <c r="E1024" s="18"/>
      <c r="F1024" s="18"/>
      <c r="G1024" s="8"/>
      <c r="H1024" s="8"/>
      <c r="I1024" s="8"/>
      <c r="J1024" s="8"/>
      <c r="K1024" s="8"/>
      <c r="L1024" s="8"/>
      <c r="M1024" s="8"/>
    </row>
    <row r="1025" spans="1:13" s="11" customFormat="1">
      <c r="A1025" s="8"/>
      <c r="B1025" s="8"/>
      <c r="C1025" s="8"/>
      <c r="D1025" s="8"/>
      <c r="E1025" s="18"/>
      <c r="F1025" s="18"/>
      <c r="G1025" s="8"/>
      <c r="H1025" s="8"/>
      <c r="I1025" s="117"/>
      <c r="J1025" s="120"/>
      <c r="K1025" s="8"/>
      <c r="L1025" s="8"/>
      <c r="M1025" s="19"/>
    </row>
    <row r="1026" spans="1:13" s="11" customFormat="1">
      <c r="A1026" s="8"/>
      <c r="B1026" s="8"/>
      <c r="C1026" s="8"/>
      <c r="D1026" s="8"/>
      <c r="E1026" s="18"/>
      <c r="F1026" s="18"/>
      <c r="G1026" s="10"/>
      <c r="H1026" s="129"/>
      <c r="I1026" s="10"/>
      <c r="J1026" s="10"/>
      <c r="K1026" s="19"/>
      <c r="L1026" s="8"/>
      <c r="M1026" s="19"/>
    </row>
    <row r="1027" spans="1:13" s="11" customFormat="1">
      <c r="A1027" s="8"/>
      <c r="B1027" s="8"/>
      <c r="C1027" s="8"/>
      <c r="D1027" s="8"/>
      <c r="E1027" s="18"/>
      <c r="F1027" s="18"/>
      <c r="G1027" s="117"/>
      <c r="H1027" s="8"/>
      <c r="I1027" s="117"/>
      <c r="J1027" s="117"/>
      <c r="K1027" s="10"/>
      <c r="L1027" s="10"/>
      <c r="M1027" s="20"/>
    </row>
    <row r="1028" spans="1:13" s="11" customFormat="1">
      <c r="A1028" s="8"/>
      <c r="B1028" s="8"/>
      <c r="C1028" s="8"/>
      <c r="D1028" s="8"/>
      <c r="E1028" s="18"/>
      <c r="F1028" s="18"/>
      <c r="G1028" s="117"/>
      <c r="H1028" s="8"/>
      <c r="I1028" s="8"/>
      <c r="J1028" s="8"/>
      <c r="K1028" s="10"/>
      <c r="L1028" s="10"/>
      <c r="M1028" s="19"/>
    </row>
    <row r="1029" spans="1:13" s="11" customFormat="1">
      <c r="A1029" s="8"/>
      <c r="B1029" s="8"/>
      <c r="C1029" s="8"/>
      <c r="D1029" s="8"/>
      <c r="E1029" s="121"/>
      <c r="F1029" s="18"/>
      <c r="G1029" s="117"/>
      <c r="H1029" s="8"/>
      <c r="I1029" s="8"/>
      <c r="J1029" s="8"/>
      <c r="K1029" s="10"/>
      <c r="L1029" s="10"/>
      <c r="M1029" s="19"/>
    </row>
    <row r="1030" spans="1:13" s="11" customFormat="1">
      <c r="A1030" s="8"/>
      <c r="B1030" s="8"/>
      <c r="C1030" s="8"/>
      <c r="D1030" s="8"/>
      <c r="E1030" s="121"/>
      <c r="F1030" s="18"/>
      <c r="G1030" s="117"/>
      <c r="H1030" s="8"/>
      <c r="I1030" s="10"/>
      <c r="J1030" s="10"/>
      <c r="K1030" s="10"/>
      <c r="L1030" s="10"/>
      <c r="M1030" s="19"/>
    </row>
    <row r="1031" spans="1:13" s="11" customFormat="1">
      <c r="A1031" s="8"/>
      <c r="B1031" s="8"/>
      <c r="C1031" s="8"/>
      <c r="D1031" s="8"/>
      <c r="E1031" s="18"/>
      <c r="F1031" s="18"/>
      <c r="G1031" s="117"/>
      <c r="H1031" s="20"/>
      <c r="I1031" s="117"/>
      <c r="J1031" s="120"/>
      <c r="K1031" s="10"/>
      <c r="L1031" s="10"/>
      <c r="M1031" s="19"/>
    </row>
    <row r="1032" spans="1:13" s="11" customFormat="1">
      <c r="A1032" s="8"/>
      <c r="B1032" s="8"/>
      <c r="C1032" s="8"/>
      <c r="D1032" s="8"/>
      <c r="E1032" s="18"/>
      <c r="F1032" s="18"/>
      <c r="G1032" s="117"/>
      <c r="H1032" s="20"/>
      <c r="I1032" s="10"/>
      <c r="J1032" s="10"/>
      <c r="K1032" s="10"/>
      <c r="L1032" s="10"/>
      <c r="M1032" s="19"/>
    </row>
    <row r="1033" spans="1:13" s="11" customFormat="1">
      <c r="A1033" s="8"/>
      <c r="B1033" s="8"/>
      <c r="C1033" s="8"/>
      <c r="D1033" s="8"/>
      <c r="E1033" s="18"/>
      <c r="F1033" s="18"/>
      <c r="G1033" s="120"/>
      <c r="H1033" s="20"/>
      <c r="I1033" s="117"/>
      <c r="J1033" s="117"/>
      <c r="K1033" s="10"/>
      <c r="L1033" s="10"/>
      <c r="M1033" s="19"/>
    </row>
    <row r="1034" spans="1:13" s="11" customFormat="1">
      <c r="A1034" s="8"/>
      <c r="B1034" s="8"/>
      <c r="C1034" s="8"/>
      <c r="D1034" s="8"/>
      <c r="E1034" s="18"/>
      <c r="F1034" s="18"/>
      <c r="G1034" s="117"/>
      <c r="H1034" s="20"/>
      <c r="I1034" s="8"/>
      <c r="J1034" s="8"/>
      <c r="K1034" s="10"/>
      <c r="L1034" s="10"/>
      <c r="M1034" s="19"/>
    </row>
    <row r="1035" spans="1:13" s="11" customFormat="1">
      <c r="A1035" s="8"/>
      <c r="B1035" s="128"/>
      <c r="C1035" s="8"/>
      <c r="D1035" s="8"/>
      <c r="E1035" s="18"/>
      <c r="F1035" s="18"/>
      <c r="G1035" s="117"/>
      <c r="H1035" s="8"/>
      <c r="I1035" s="8"/>
      <c r="J1035" s="8"/>
      <c r="K1035" s="19"/>
      <c r="L1035" s="19"/>
      <c r="M1035" s="19"/>
    </row>
    <row r="1036" spans="1:13" s="11" customFormat="1">
      <c r="A1036" s="8"/>
      <c r="B1036" s="8"/>
      <c r="C1036" s="8"/>
      <c r="D1036" s="8"/>
      <c r="E1036" s="18"/>
      <c r="F1036" s="18"/>
      <c r="G1036" s="8"/>
      <c r="H1036" s="8"/>
      <c r="I1036" s="8"/>
      <c r="J1036" s="8"/>
      <c r="K1036" s="8"/>
      <c r="L1036" s="8"/>
      <c r="M1036" s="8"/>
    </row>
    <row r="1037" spans="1:13" s="11" customFormat="1">
      <c r="A1037" s="8"/>
      <c r="B1037" s="8"/>
      <c r="C1037" s="8"/>
      <c r="D1037" s="8"/>
      <c r="E1037" s="18"/>
      <c r="F1037" s="18"/>
      <c r="G1037" s="8"/>
      <c r="H1037" s="8"/>
      <c r="I1037" s="117"/>
      <c r="J1037" s="120"/>
      <c r="K1037" s="8"/>
      <c r="L1037" s="8"/>
      <c r="M1037" s="19"/>
    </row>
    <row r="1038" spans="1:13" s="11" customFormat="1">
      <c r="A1038" s="8"/>
      <c r="B1038" s="8"/>
      <c r="C1038" s="8"/>
      <c r="D1038" s="8"/>
      <c r="E1038" s="18"/>
      <c r="F1038" s="18"/>
      <c r="G1038" s="10"/>
      <c r="H1038" s="10"/>
      <c r="I1038" s="10"/>
      <c r="J1038" s="10"/>
      <c r="K1038" s="19"/>
      <c r="L1038" s="8"/>
      <c r="M1038" s="19"/>
    </row>
    <row r="1039" spans="1:13" s="11" customFormat="1">
      <c r="A1039" s="8"/>
      <c r="B1039" s="8"/>
      <c r="C1039" s="8"/>
      <c r="D1039" s="8"/>
      <c r="E1039" s="18"/>
      <c r="F1039" s="18"/>
      <c r="G1039" s="117"/>
      <c r="H1039" s="8"/>
      <c r="I1039" s="117"/>
      <c r="J1039" s="117"/>
      <c r="K1039" s="10"/>
      <c r="L1039" s="10"/>
      <c r="M1039" s="20"/>
    </row>
    <row r="1040" spans="1:13" s="11" customFormat="1">
      <c r="A1040" s="8"/>
      <c r="B1040" s="8"/>
      <c r="C1040" s="8"/>
      <c r="D1040" s="8"/>
      <c r="E1040" s="18"/>
      <c r="F1040" s="18"/>
      <c r="G1040" s="117"/>
      <c r="H1040" s="8"/>
      <c r="I1040" s="8"/>
      <c r="J1040" s="8"/>
      <c r="K1040" s="10"/>
      <c r="L1040" s="10"/>
      <c r="M1040" s="19"/>
    </row>
    <row r="1041" spans="1:13" s="11" customFormat="1">
      <c r="A1041" s="8"/>
      <c r="B1041" s="8"/>
      <c r="C1041" s="8"/>
      <c r="D1041" s="8"/>
      <c r="E1041" s="121"/>
      <c r="F1041" s="18"/>
      <c r="G1041" s="117"/>
      <c r="H1041" s="8"/>
      <c r="I1041" s="8"/>
      <c r="J1041" s="8"/>
      <c r="K1041" s="10"/>
      <c r="L1041" s="10"/>
      <c r="M1041" s="19"/>
    </row>
    <row r="1042" spans="1:13" s="11" customFormat="1">
      <c r="A1042" s="8"/>
      <c r="B1042" s="8"/>
      <c r="C1042" s="8"/>
      <c r="D1042" s="8"/>
      <c r="E1042" s="121"/>
      <c r="F1042" s="18"/>
      <c r="G1042" s="117"/>
      <c r="H1042" s="8"/>
      <c r="I1042" s="10"/>
      <c r="J1042" s="10"/>
      <c r="K1042" s="10"/>
      <c r="L1042" s="10"/>
      <c r="M1042" s="19"/>
    </row>
    <row r="1043" spans="1:13" s="11" customFormat="1">
      <c r="A1043" s="8"/>
      <c r="B1043" s="8"/>
      <c r="C1043" s="8"/>
      <c r="D1043" s="8"/>
      <c r="E1043" s="18"/>
      <c r="F1043" s="18"/>
      <c r="G1043" s="117"/>
      <c r="H1043" s="20"/>
      <c r="I1043" s="117"/>
      <c r="J1043" s="120"/>
      <c r="K1043" s="10"/>
      <c r="L1043" s="10"/>
      <c r="M1043" s="19"/>
    </row>
    <row r="1044" spans="1:13" s="11" customFormat="1">
      <c r="A1044" s="8"/>
      <c r="B1044" s="8"/>
      <c r="C1044" s="8"/>
      <c r="D1044" s="8"/>
      <c r="E1044" s="18"/>
      <c r="F1044" s="18"/>
      <c r="G1044" s="117"/>
      <c r="H1044" s="20"/>
      <c r="I1044" s="10"/>
      <c r="J1044" s="10"/>
      <c r="K1044" s="10"/>
      <c r="L1044" s="10"/>
      <c r="M1044" s="19"/>
    </row>
    <row r="1045" spans="1:13" s="11" customFormat="1">
      <c r="A1045" s="8"/>
      <c r="B1045" s="8"/>
      <c r="C1045" s="8"/>
      <c r="D1045" s="8"/>
      <c r="E1045" s="18"/>
      <c r="F1045" s="18"/>
      <c r="G1045" s="120"/>
      <c r="H1045" s="20"/>
      <c r="I1045" s="117"/>
      <c r="J1045" s="117"/>
      <c r="K1045" s="10"/>
      <c r="L1045" s="10"/>
      <c r="M1045" s="19"/>
    </row>
    <row r="1046" spans="1:13" s="11" customFormat="1">
      <c r="A1046" s="8"/>
      <c r="B1046" s="8"/>
      <c r="C1046" s="8"/>
      <c r="D1046" s="8"/>
      <c r="E1046" s="18"/>
      <c r="F1046" s="18"/>
      <c r="G1046" s="117"/>
      <c r="H1046" s="20"/>
      <c r="I1046" s="8"/>
      <c r="J1046" s="8"/>
      <c r="K1046" s="10"/>
      <c r="L1046" s="10"/>
      <c r="M1046" s="19"/>
    </row>
    <row r="1047" spans="1:13" s="11" customFormat="1">
      <c r="A1047" s="8"/>
      <c r="B1047" s="128"/>
      <c r="C1047" s="8"/>
      <c r="D1047" s="8"/>
      <c r="E1047" s="18"/>
      <c r="F1047" s="18"/>
      <c r="G1047" s="117"/>
      <c r="H1047" s="8"/>
      <c r="I1047" s="8"/>
      <c r="J1047" s="8"/>
      <c r="K1047" s="19"/>
      <c r="L1047" s="19"/>
      <c r="M1047" s="19"/>
    </row>
    <row r="1048" spans="1:13" s="11" customFormat="1">
      <c r="A1048" s="87"/>
      <c r="B1048" s="87"/>
      <c r="C1048" s="8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</row>
    <row r="1049" spans="1:13" s="11" customFormat="1">
      <c r="A1049" s="8"/>
      <c r="B1049" s="8"/>
      <c r="C1049" s="8"/>
      <c r="D1049" s="8"/>
      <c r="E1049" s="18"/>
      <c r="F1049" s="18"/>
      <c r="G1049" s="8"/>
      <c r="H1049" s="8"/>
      <c r="I1049" s="8"/>
      <c r="J1049" s="8"/>
      <c r="K1049" s="8"/>
      <c r="L1049" s="8"/>
      <c r="M1049" s="8"/>
    </row>
    <row r="1050" spans="1:13" s="11" customFormat="1">
      <c r="A1050" s="8"/>
      <c r="B1050" s="8"/>
      <c r="C1050" s="87"/>
      <c r="D1050" s="8"/>
      <c r="E1050" s="18"/>
      <c r="F1050" s="18"/>
      <c r="G1050" s="8"/>
      <c r="H1050" s="8"/>
      <c r="I1050" s="117"/>
      <c r="J1050" s="120"/>
      <c r="K1050" s="8"/>
      <c r="L1050" s="8"/>
      <c r="M1050" s="19"/>
    </row>
    <row r="1051" spans="1:13" s="11" customFormat="1">
      <c r="A1051" s="8"/>
      <c r="B1051" s="8"/>
      <c r="C1051" s="8"/>
      <c r="D1051" s="8"/>
      <c r="E1051" s="18"/>
      <c r="F1051" s="18"/>
      <c r="G1051" s="10"/>
      <c r="H1051" s="10"/>
      <c r="I1051" s="10"/>
      <c r="J1051" s="10"/>
      <c r="K1051" s="19"/>
      <c r="L1051" s="8"/>
      <c r="M1051" s="19"/>
    </row>
    <row r="1052" spans="1:13" s="11" customFormat="1">
      <c r="A1052" s="8"/>
      <c r="B1052" s="8"/>
      <c r="C1052" s="8"/>
      <c r="D1052" s="8"/>
      <c r="E1052" s="18"/>
      <c r="F1052" s="18"/>
      <c r="G1052" s="117"/>
      <c r="H1052" s="8"/>
      <c r="I1052" s="117"/>
      <c r="J1052" s="117"/>
      <c r="K1052" s="10"/>
      <c r="L1052" s="10"/>
      <c r="M1052" s="20"/>
    </row>
    <row r="1053" spans="1:13" s="11" customFormat="1">
      <c r="A1053" s="8"/>
      <c r="B1053" s="8"/>
      <c r="C1053" s="8"/>
      <c r="D1053" s="8"/>
      <c r="E1053" s="18"/>
      <c r="F1053" s="18"/>
      <c r="G1053" s="117"/>
      <c r="H1053" s="8"/>
      <c r="I1053" s="8"/>
      <c r="J1053" s="8"/>
      <c r="K1053" s="10"/>
      <c r="L1053" s="10"/>
      <c r="M1053" s="19"/>
    </row>
    <row r="1054" spans="1:13" s="11" customFormat="1">
      <c r="A1054" s="8"/>
      <c r="B1054" s="8"/>
      <c r="C1054" s="8"/>
      <c r="D1054" s="8"/>
      <c r="E1054" s="121"/>
      <c r="F1054" s="18"/>
      <c r="G1054" s="117"/>
      <c r="H1054" s="8"/>
      <c r="I1054" s="8"/>
      <c r="J1054" s="8"/>
      <c r="K1054" s="10"/>
      <c r="L1054" s="10"/>
      <c r="M1054" s="19"/>
    </row>
    <row r="1055" spans="1:13" s="11" customFormat="1">
      <c r="A1055" s="8"/>
      <c r="B1055" s="8"/>
      <c r="C1055" s="8"/>
      <c r="D1055" s="8"/>
      <c r="E1055" s="121"/>
      <c r="F1055" s="18"/>
      <c r="G1055" s="117"/>
      <c r="H1055" s="8"/>
      <c r="I1055" s="10"/>
      <c r="J1055" s="10"/>
      <c r="K1055" s="10"/>
      <c r="L1055" s="10"/>
      <c r="M1055" s="19"/>
    </row>
    <row r="1056" spans="1:13" s="11" customFormat="1">
      <c r="A1056" s="8"/>
      <c r="B1056" s="8"/>
      <c r="C1056" s="8"/>
      <c r="D1056" s="8"/>
      <c r="E1056" s="18"/>
      <c r="F1056" s="18"/>
      <c r="G1056" s="117"/>
      <c r="H1056" s="20"/>
      <c r="I1056" s="117"/>
      <c r="J1056" s="120"/>
      <c r="K1056" s="10"/>
      <c r="L1056" s="10"/>
      <c r="M1056" s="19"/>
    </row>
    <row r="1057" spans="1:13" s="11" customFormat="1">
      <c r="A1057" s="8"/>
      <c r="B1057" s="8"/>
      <c r="C1057" s="8"/>
      <c r="D1057" s="8"/>
      <c r="E1057" s="18"/>
      <c r="F1057" s="18"/>
      <c r="G1057" s="117"/>
      <c r="H1057" s="20"/>
      <c r="I1057" s="10"/>
      <c r="J1057" s="10"/>
      <c r="K1057" s="10"/>
      <c r="L1057" s="10"/>
      <c r="M1057" s="19"/>
    </row>
    <row r="1058" spans="1:13" s="11" customFormat="1">
      <c r="A1058" s="8"/>
      <c r="B1058" s="8"/>
      <c r="C1058" s="8"/>
      <c r="D1058" s="8"/>
      <c r="E1058" s="18"/>
      <c r="F1058" s="18"/>
      <c r="G1058" s="120"/>
      <c r="H1058" s="20"/>
      <c r="I1058" s="117"/>
      <c r="J1058" s="117"/>
      <c r="K1058" s="10"/>
      <c r="L1058" s="10"/>
      <c r="M1058" s="19"/>
    </row>
    <row r="1059" spans="1:13" s="11" customFormat="1">
      <c r="A1059" s="8"/>
      <c r="B1059" s="8"/>
      <c r="C1059" s="8"/>
      <c r="D1059" s="8"/>
      <c r="E1059" s="18"/>
      <c r="F1059" s="18"/>
      <c r="G1059" s="117"/>
      <c r="H1059" s="20"/>
      <c r="I1059" s="8"/>
      <c r="J1059" s="8"/>
      <c r="K1059" s="10"/>
      <c r="L1059" s="10"/>
      <c r="M1059" s="19"/>
    </row>
    <row r="1060" spans="1:13" s="11" customFormat="1">
      <c r="A1060" s="8"/>
      <c r="B1060" s="128"/>
      <c r="C1060" s="8"/>
      <c r="D1060" s="8"/>
      <c r="E1060" s="18"/>
      <c r="F1060" s="18"/>
      <c r="G1060" s="117"/>
      <c r="H1060" s="8"/>
      <c r="I1060" s="8"/>
      <c r="J1060" s="8"/>
      <c r="K1060" s="19"/>
      <c r="L1060" s="19"/>
      <c r="M1060" s="19"/>
    </row>
    <row r="1061" spans="1:13" s="11" customFormat="1">
      <c r="A1061" s="8"/>
      <c r="B1061" s="8"/>
      <c r="C1061" s="8"/>
      <c r="D1061" s="8"/>
      <c r="E1061" s="18"/>
      <c r="F1061" s="18"/>
      <c r="G1061" s="8"/>
      <c r="H1061" s="8"/>
      <c r="I1061" s="8"/>
      <c r="J1061" s="8"/>
      <c r="K1061" s="8"/>
      <c r="L1061" s="8"/>
      <c r="M1061" s="8"/>
    </row>
    <row r="1062" spans="1:13" s="11" customFormat="1">
      <c r="A1062" s="8"/>
      <c r="B1062" s="8"/>
      <c r="C1062" s="8"/>
      <c r="D1062" s="8"/>
      <c r="E1062" s="18"/>
      <c r="F1062" s="18"/>
      <c r="G1062" s="8"/>
      <c r="H1062" s="8"/>
      <c r="I1062" s="117"/>
      <c r="J1062" s="120"/>
      <c r="K1062" s="8"/>
      <c r="L1062" s="8"/>
      <c r="M1062" s="19"/>
    </row>
    <row r="1063" spans="1:13" s="11" customFormat="1">
      <c r="A1063" s="8"/>
      <c r="B1063" s="8"/>
      <c r="C1063" s="8"/>
      <c r="D1063" s="8"/>
      <c r="E1063" s="18"/>
      <c r="F1063" s="18"/>
      <c r="G1063" s="10"/>
      <c r="H1063" s="10"/>
      <c r="I1063" s="10"/>
      <c r="J1063" s="10"/>
      <c r="K1063" s="19"/>
      <c r="L1063" s="8"/>
      <c r="M1063" s="19"/>
    </row>
    <row r="1064" spans="1:13" s="11" customFormat="1">
      <c r="A1064" s="8"/>
      <c r="B1064" s="8"/>
      <c r="C1064" s="8"/>
      <c r="D1064" s="8"/>
      <c r="E1064" s="18"/>
      <c r="F1064" s="18"/>
      <c r="G1064" s="117"/>
      <c r="H1064" s="8"/>
      <c r="I1064" s="117"/>
      <c r="J1064" s="117"/>
      <c r="K1064" s="10"/>
      <c r="L1064" s="10"/>
      <c r="M1064" s="20"/>
    </row>
    <row r="1065" spans="1:13" s="11" customFormat="1">
      <c r="A1065" s="8"/>
      <c r="B1065" s="8"/>
      <c r="C1065" s="8"/>
      <c r="D1065" s="8"/>
      <c r="E1065" s="18"/>
      <c r="F1065" s="18"/>
      <c r="G1065" s="117"/>
      <c r="H1065" s="8"/>
      <c r="I1065" s="8"/>
      <c r="J1065" s="8"/>
      <c r="K1065" s="10"/>
      <c r="L1065" s="10"/>
      <c r="M1065" s="19"/>
    </row>
    <row r="1066" spans="1:13" s="11" customFormat="1">
      <c r="A1066" s="8"/>
      <c r="B1066" s="8"/>
      <c r="C1066" s="8"/>
      <c r="D1066" s="8"/>
      <c r="E1066" s="121"/>
      <c r="F1066" s="18"/>
      <c r="G1066" s="117"/>
      <c r="H1066" s="8"/>
      <c r="I1066" s="8"/>
      <c r="J1066" s="8"/>
      <c r="K1066" s="10"/>
      <c r="L1066" s="10"/>
      <c r="M1066" s="19"/>
    </row>
    <row r="1067" spans="1:13" s="11" customFormat="1">
      <c r="A1067" s="8"/>
      <c r="B1067" s="8"/>
      <c r="C1067" s="8"/>
      <c r="D1067" s="8"/>
      <c r="E1067" s="121"/>
      <c r="F1067" s="18"/>
      <c r="G1067" s="117"/>
      <c r="H1067" s="8"/>
      <c r="I1067" s="10"/>
      <c r="J1067" s="10"/>
      <c r="K1067" s="10"/>
      <c r="L1067" s="10"/>
      <c r="M1067" s="19"/>
    </row>
    <row r="1068" spans="1:13" s="11" customFormat="1">
      <c r="A1068" s="8"/>
      <c r="B1068" s="8"/>
      <c r="C1068" s="8"/>
      <c r="D1068" s="8"/>
      <c r="E1068" s="18"/>
      <c r="F1068" s="18"/>
      <c r="G1068" s="117"/>
      <c r="H1068" s="20"/>
      <c r="I1068" s="117"/>
      <c r="J1068" s="120"/>
      <c r="K1068" s="10"/>
      <c r="L1068" s="10"/>
      <c r="M1068" s="19"/>
    </row>
    <row r="1069" spans="1:13" s="11" customFormat="1">
      <c r="A1069" s="8"/>
      <c r="B1069" s="8"/>
      <c r="C1069" s="8"/>
      <c r="D1069" s="8"/>
      <c r="E1069" s="18"/>
      <c r="F1069" s="18"/>
      <c r="G1069" s="117"/>
      <c r="H1069" s="20"/>
      <c r="I1069" s="10"/>
      <c r="J1069" s="10"/>
      <c r="K1069" s="10"/>
      <c r="L1069" s="10"/>
      <c r="M1069" s="19"/>
    </row>
    <row r="1070" spans="1:13" s="11" customFormat="1">
      <c r="A1070" s="8"/>
      <c r="B1070" s="8"/>
      <c r="C1070" s="8"/>
      <c r="D1070" s="8"/>
      <c r="E1070" s="18"/>
      <c r="F1070" s="18"/>
      <c r="G1070" s="120"/>
      <c r="H1070" s="20"/>
      <c r="I1070" s="117"/>
      <c r="J1070" s="117"/>
      <c r="K1070" s="10"/>
      <c r="L1070" s="10"/>
      <c r="M1070" s="19"/>
    </row>
    <row r="1071" spans="1:13" s="11" customFormat="1">
      <c r="A1071" s="8"/>
      <c r="B1071" s="8"/>
      <c r="C1071" s="8"/>
      <c r="D1071" s="8"/>
      <c r="E1071" s="18"/>
      <c r="F1071" s="18"/>
      <c r="G1071" s="117"/>
      <c r="H1071" s="20"/>
      <c r="I1071" s="8"/>
      <c r="J1071" s="8"/>
      <c r="K1071" s="10"/>
      <c r="L1071" s="10"/>
      <c r="M1071" s="19"/>
    </row>
    <row r="1072" spans="1:13" s="11" customFormat="1">
      <c r="A1072" s="8"/>
      <c r="B1072" s="128"/>
      <c r="C1072" s="8"/>
      <c r="D1072" s="8"/>
      <c r="E1072" s="18"/>
      <c r="F1072" s="18"/>
      <c r="G1072" s="117"/>
      <c r="H1072" s="8"/>
      <c r="I1072" s="8"/>
      <c r="J1072" s="8"/>
      <c r="K1072" s="19"/>
      <c r="L1072" s="19"/>
      <c r="M1072" s="19"/>
    </row>
    <row r="1073" spans="1:13" s="11" customFormat="1">
      <c r="A1073" s="8"/>
      <c r="B1073" s="8"/>
      <c r="C1073" s="8"/>
      <c r="D1073" s="8"/>
      <c r="E1073" s="18"/>
      <c r="F1073" s="18"/>
      <c r="G1073" s="8"/>
      <c r="H1073" s="8"/>
      <c r="I1073" s="8"/>
      <c r="J1073" s="8"/>
      <c r="K1073" s="8"/>
      <c r="L1073" s="8"/>
      <c r="M1073" s="8"/>
    </row>
    <row r="1074" spans="1:13" s="11" customFormat="1">
      <c r="A1074" s="8"/>
      <c r="B1074" s="8"/>
      <c r="C1074" s="8"/>
      <c r="D1074" s="8"/>
      <c r="E1074" s="18"/>
      <c r="F1074" s="18"/>
      <c r="G1074" s="8"/>
      <c r="H1074" s="8"/>
      <c r="I1074" s="117"/>
      <c r="J1074" s="120"/>
      <c r="K1074" s="8"/>
      <c r="L1074" s="8"/>
      <c r="M1074" s="19"/>
    </row>
    <row r="1075" spans="1:13" s="11" customFormat="1">
      <c r="A1075" s="8"/>
      <c r="B1075" s="8"/>
      <c r="C1075" s="8"/>
      <c r="D1075" s="8"/>
      <c r="E1075" s="18"/>
      <c r="F1075" s="18"/>
      <c r="G1075" s="10"/>
      <c r="H1075" s="10"/>
      <c r="I1075" s="10"/>
      <c r="J1075" s="10"/>
      <c r="K1075" s="19"/>
      <c r="L1075" s="8"/>
      <c r="M1075" s="19"/>
    </row>
    <row r="1076" spans="1:13" s="11" customFormat="1">
      <c r="A1076" s="8"/>
      <c r="B1076" s="8"/>
      <c r="C1076" s="8"/>
      <c r="D1076" s="8"/>
      <c r="E1076" s="18"/>
      <c r="F1076" s="18"/>
      <c r="G1076" s="117"/>
      <c r="H1076" s="8"/>
      <c r="I1076" s="117"/>
      <c r="J1076" s="117"/>
      <c r="K1076" s="10"/>
      <c r="L1076" s="10"/>
      <c r="M1076" s="20"/>
    </row>
    <row r="1077" spans="1:13" s="11" customFormat="1">
      <c r="A1077" s="8"/>
      <c r="B1077" s="8"/>
      <c r="C1077" s="8"/>
      <c r="D1077" s="8"/>
      <c r="E1077" s="18"/>
      <c r="F1077" s="18"/>
      <c r="G1077" s="117"/>
      <c r="H1077" s="8"/>
      <c r="I1077" s="8"/>
      <c r="J1077" s="8"/>
      <c r="K1077" s="10"/>
      <c r="L1077" s="10"/>
      <c r="M1077" s="19"/>
    </row>
    <row r="1078" spans="1:13" s="11" customFormat="1">
      <c r="A1078" s="8"/>
      <c r="B1078" s="8"/>
      <c r="C1078" s="8"/>
      <c r="D1078" s="8"/>
      <c r="E1078" s="121"/>
      <c r="F1078" s="18"/>
      <c r="G1078" s="117"/>
      <c r="H1078" s="8"/>
      <c r="I1078" s="8"/>
      <c r="J1078" s="8"/>
      <c r="K1078" s="10"/>
      <c r="L1078" s="10"/>
      <c r="M1078" s="19"/>
    </row>
    <row r="1079" spans="1:13" s="11" customFormat="1">
      <c r="A1079" s="8"/>
      <c r="B1079" s="8"/>
      <c r="C1079" s="8"/>
      <c r="D1079" s="8"/>
      <c r="E1079" s="121"/>
      <c r="F1079" s="18"/>
      <c r="G1079" s="117"/>
      <c r="H1079" s="8"/>
      <c r="I1079" s="10"/>
      <c r="J1079" s="10"/>
      <c r="K1079" s="10"/>
      <c r="L1079" s="10"/>
      <c r="M1079" s="19"/>
    </row>
    <row r="1080" spans="1:13" s="11" customFormat="1">
      <c r="A1080" s="8"/>
      <c r="B1080" s="8"/>
      <c r="C1080" s="8"/>
      <c r="D1080" s="8"/>
      <c r="E1080" s="18"/>
      <c r="F1080" s="18"/>
      <c r="G1080" s="117"/>
      <c r="H1080" s="20"/>
      <c r="I1080" s="117"/>
      <c r="J1080" s="120"/>
      <c r="K1080" s="10"/>
      <c r="L1080" s="10"/>
      <c r="M1080" s="19"/>
    </row>
    <row r="1081" spans="1:13" s="11" customFormat="1">
      <c r="A1081" s="8"/>
      <c r="B1081" s="8"/>
      <c r="C1081" s="8"/>
      <c r="D1081" s="8"/>
      <c r="E1081" s="18"/>
      <c r="F1081" s="18"/>
      <c r="G1081" s="117"/>
      <c r="H1081" s="20"/>
      <c r="I1081" s="10"/>
      <c r="J1081" s="10"/>
      <c r="K1081" s="10"/>
      <c r="L1081" s="10"/>
      <c r="M1081" s="19"/>
    </row>
    <row r="1082" spans="1:13" s="11" customFormat="1">
      <c r="A1082" s="8"/>
      <c r="B1082" s="8"/>
      <c r="C1082" s="8"/>
      <c r="D1082" s="8"/>
      <c r="E1082" s="18"/>
      <c r="F1082" s="18"/>
      <c r="G1082" s="120"/>
      <c r="H1082" s="20"/>
      <c r="I1082" s="117"/>
      <c r="J1082" s="117"/>
      <c r="K1082" s="10"/>
      <c r="L1082" s="10"/>
      <c r="M1082" s="19"/>
    </row>
    <row r="1083" spans="1:13" s="11" customFormat="1">
      <c r="A1083" s="87"/>
      <c r="B1083" s="87"/>
      <c r="C1083" s="8"/>
      <c r="D1083" s="87"/>
      <c r="E1083" s="87"/>
      <c r="F1083" s="87"/>
      <c r="G1083" s="87"/>
      <c r="H1083" s="87"/>
      <c r="I1083" s="87"/>
      <c r="J1083" s="87"/>
      <c r="K1083" s="87"/>
      <c r="L1083" s="87"/>
      <c r="M1083" s="87"/>
    </row>
    <row r="1084" spans="1:13" s="11" customFormat="1">
      <c r="A1084" s="8"/>
      <c r="B1084" s="8"/>
      <c r="C1084" s="8"/>
      <c r="D1084" s="8"/>
      <c r="E1084" s="18"/>
      <c r="F1084" s="18"/>
      <c r="G1084" s="117"/>
      <c r="H1084" s="20"/>
      <c r="I1084" s="8"/>
      <c r="J1084" s="8"/>
      <c r="K1084" s="10"/>
      <c r="L1084" s="10"/>
      <c r="M1084" s="19"/>
    </row>
    <row r="1085" spans="1:13" s="11" customFormat="1">
      <c r="A1085" s="8"/>
      <c r="B1085" s="128"/>
      <c r="C1085" s="87"/>
      <c r="D1085" s="8"/>
      <c r="E1085" s="18"/>
      <c r="F1085" s="18"/>
      <c r="G1085" s="117"/>
      <c r="H1085" s="8"/>
      <c r="I1085" s="8"/>
      <c r="J1085" s="8"/>
      <c r="K1085" s="19"/>
      <c r="L1085" s="19"/>
      <c r="M1085" s="19"/>
    </row>
    <row r="1086" spans="1:13" s="11" customFormat="1">
      <c r="A1086" s="8"/>
      <c r="B1086" s="8"/>
      <c r="C1086" s="8"/>
      <c r="D1086" s="8"/>
      <c r="E1086" s="18"/>
      <c r="F1086" s="18"/>
      <c r="G1086" s="8"/>
      <c r="H1086" s="8"/>
      <c r="I1086" s="8"/>
      <c r="J1086" s="8"/>
      <c r="K1086" s="8"/>
      <c r="L1086" s="8"/>
      <c r="M1086" s="8"/>
    </row>
    <row r="1087" spans="1:13" s="11" customFormat="1">
      <c r="A1087" s="8"/>
      <c r="B1087" s="8"/>
      <c r="C1087" s="8"/>
      <c r="D1087" s="8"/>
      <c r="E1087" s="18"/>
      <c r="F1087" s="18"/>
      <c r="G1087" s="8"/>
      <c r="H1087" s="8"/>
      <c r="I1087" s="117"/>
      <c r="J1087" s="120"/>
      <c r="K1087" s="8"/>
      <c r="L1087" s="8"/>
      <c r="M1087" s="19"/>
    </row>
    <row r="1088" spans="1:13" s="11" customFormat="1">
      <c r="A1088" s="8"/>
      <c r="B1088" s="8"/>
      <c r="C1088" s="8"/>
      <c r="D1088" s="8"/>
      <c r="E1088" s="18"/>
      <c r="F1088" s="18"/>
      <c r="G1088" s="10"/>
      <c r="H1088" s="10"/>
      <c r="I1088" s="10"/>
      <c r="J1088" s="10"/>
      <c r="K1088" s="19"/>
      <c r="L1088" s="8"/>
      <c r="M1088" s="19"/>
    </row>
    <row r="1089" spans="1:13" s="11" customFormat="1">
      <c r="A1089" s="8"/>
      <c r="B1089" s="8"/>
      <c r="C1089" s="8"/>
      <c r="D1089" s="8"/>
      <c r="E1089" s="18"/>
      <c r="F1089" s="18"/>
      <c r="G1089" s="117"/>
      <c r="H1089" s="8"/>
      <c r="I1089" s="117"/>
      <c r="J1089" s="117"/>
      <c r="K1089" s="10"/>
      <c r="L1089" s="10"/>
      <c r="M1089" s="20"/>
    </row>
    <row r="1090" spans="1:13" s="11" customFormat="1">
      <c r="A1090" s="8"/>
      <c r="B1090" s="8"/>
      <c r="C1090" s="8"/>
      <c r="D1090" s="8"/>
      <c r="E1090" s="18"/>
      <c r="F1090" s="18"/>
      <c r="G1090" s="117"/>
      <c r="H1090" s="8"/>
      <c r="I1090" s="8"/>
      <c r="J1090" s="8"/>
      <c r="K1090" s="10"/>
      <c r="L1090" s="10"/>
      <c r="M1090" s="19"/>
    </row>
    <row r="1091" spans="1:13" s="11" customFormat="1">
      <c r="A1091" s="8"/>
      <c r="B1091" s="8"/>
      <c r="C1091" s="8"/>
      <c r="D1091" s="8"/>
      <c r="E1091" s="121"/>
      <c r="F1091" s="18"/>
      <c r="G1091" s="117"/>
      <c r="H1091" s="8"/>
      <c r="I1091" s="8"/>
      <c r="J1091" s="8"/>
      <c r="K1091" s="10"/>
      <c r="L1091" s="10"/>
      <c r="M1091" s="19"/>
    </row>
    <row r="1092" spans="1:13" s="11" customFormat="1">
      <c r="A1092" s="8"/>
      <c r="B1092" s="8"/>
      <c r="C1092" s="8"/>
      <c r="D1092" s="8"/>
      <c r="E1092" s="121"/>
      <c r="F1092" s="18"/>
      <c r="G1092" s="117"/>
      <c r="H1092" s="8"/>
      <c r="I1092" s="10"/>
      <c r="J1092" s="10"/>
      <c r="K1092" s="10"/>
      <c r="L1092" s="10"/>
      <c r="M1092" s="19"/>
    </row>
    <row r="1093" spans="1:13" s="11" customFormat="1">
      <c r="A1093" s="8"/>
      <c r="B1093" s="8"/>
      <c r="C1093" s="8"/>
      <c r="D1093" s="8"/>
      <c r="E1093" s="18"/>
      <c r="F1093" s="18"/>
      <c r="G1093" s="117"/>
      <c r="H1093" s="20"/>
      <c r="I1093" s="117"/>
      <c r="J1093" s="120"/>
      <c r="K1093" s="10"/>
      <c r="L1093" s="10"/>
      <c r="M1093" s="19"/>
    </row>
    <row r="1094" spans="1:13" s="11" customFormat="1">
      <c r="A1094" s="8"/>
      <c r="B1094" s="8"/>
      <c r="C1094" s="8"/>
      <c r="D1094" s="8"/>
      <c r="E1094" s="18"/>
      <c r="F1094" s="18"/>
      <c r="G1094" s="117"/>
      <c r="H1094" s="20"/>
      <c r="I1094" s="10"/>
      <c r="J1094" s="10"/>
      <c r="K1094" s="10"/>
      <c r="L1094" s="10"/>
      <c r="M1094" s="19"/>
    </row>
    <row r="1095" spans="1:13" s="11" customFormat="1">
      <c r="A1095" s="8"/>
      <c r="B1095" s="8"/>
      <c r="C1095" s="8"/>
      <c r="D1095" s="8"/>
      <c r="E1095" s="18"/>
      <c r="F1095" s="18"/>
      <c r="G1095" s="120"/>
      <c r="H1095" s="20"/>
      <c r="I1095" s="117"/>
      <c r="J1095" s="117"/>
      <c r="K1095" s="10"/>
      <c r="L1095" s="10"/>
      <c r="M1095" s="19"/>
    </row>
    <row r="1096" spans="1:13" s="11" customFormat="1">
      <c r="A1096" s="8"/>
      <c r="B1096" s="8"/>
      <c r="C1096" s="8"/>
      <c r="D1096" s="8"/>
      <c r="E1096" s="18"/>
      <c r="F1096" s="18"/>
      <c r="G1096" s="117"/>
      <c r="H1096" s="20"/>
      <c r="I1096" s="8"/>
      <c r="J1096" s="8"/>
      <c r="K1096" s="10"/>
      <c r="L1096" s="10"/>
      <c r="M1096" s="19"/>
    </row>
    <row r="1097" spans="1:13" s="11" customFormat="1">
      <c r="A1097" s="8"/>
      <c r="B1097" s="128"/>
      <c r="C1097" s="8"/>
      <c r="D1097" s="8"/>
      <c r="E1097" s="18"/>
      <c r="F1097" s="18"/>
      <c r="G1097" s="117"/>
      <c r="H1097" s="8"/>
      <c r="I1097" s="8"/>
      <c r="J1097" s="8"/>
      <c r="K1097" s="19"/>
      <c r="L1097" s="19"/>
      <c r="M1097" s="19"/>
    </row>
    <row r="1098" spans="1:13" s="11" customFormat="1">
      <c r="A1098" s="8"/>
      <c r="B1098" s="8"/>
      <c r="C1098" s="8"/>
      <c r="D1098" s="8"/>
      <c r="E1098" s="18"/>
      <c r="F1098" s="18"/>
      <c r="G1098" s="8"/>
      <c r="H1098" s="8"/>
      <c r="I1098" s="8"/>
      <c r="J1098" s="8"/>
      <c r="K1098" s="8"/>
      <c r="L1098" s="8"/>
      <c r="M1098" s="8"/>
    </row>
    <row r="1099" spans="1:13" s="11" customFormat="1">
      <c r="A1099" s="8"/>
      <c r="B1099" s="8"/>
      <c r="C1099" s="8"/>
      <c r="D1099" s="8"/>
      <c r="E1099" s="18"/>
      <c r="F1099" s="18"/>
      <c r="G1099" s="8"/>
      <c r="H1099" s="8"/>
      <c r="I1099" s="117"/>
      <c r="J1099" s="120"/>
      <c r="K1099" s="8"/>
      <c r="L1099" s="8"/>
      <c r="M1099" s="19"/>
    </row>
    <row r="1100" spans="1:13" s="11" customFormat="1">
      <c r="A1100" s="8"/>
      <c r="B1100" s="8"/>
      <c r="C1100" s="8"/>
      <c r="D1100" s="8"/>
      <c r="E1100" s="18"/>
      <c r="F1100" s="18"/>
      <c r="G1100" s="10"/>
      <c r="H1100" s="10"/>
      <c r="I1100" s="10"/>
      <c r="J1100" s="10"/>
      <c r="K1100" s="19"/>
      <c r="L1100" s="8"/>
      <c r="M1100" s="19"/>
    </row>
    <row r="1101" spans="1:13" s="11" customFormat="1">
      <c r="A1101" s="8"/>
      <c r="B1101" s="8"/>
      <c r="C1101" s="8"/>
      <c r="D1101" s="8"/>
      <c r="E1101" s="18"/>
      <c r="F1101" s="18"/>
      <c r="G1101" s="117"/>
      <c r="H1101" s="8"/>
      <c r="I1101" s="117"/>
      <c r="J1101" s="117"/>
      <c r="K1101" s="10"/>
      <c r="L1101" s="10"/>
      <c r="M1101" s="20"/>
    </row>
    <row r="1102" spans="1:13" s="11" customFormat="1">
      <c r="A1102" s="8"/>
      <c r="B1102" s="8"/>
      <c r="C1102" s="8"/>
      <c r="D1102" s="8"/>
      <c r="E1102" s="18"/>
      <c r="F1102" s="18"/>
      <c r="G1102" s="117"/>
      <c r="H1102" s="8"/>
      <c r="I1102" s="8"/>
      <c r="J1102" s="8"/>
      <c r="K1102" s="10"/>
      <c r="L1102" s="10"/>
      <c r="M1102" s="19"/>
    </row>
    <row r="1103" spans="1:13" s="11" customFormat="1">
      <c r="A1103" s="8"/>
      <c r="B1103" s="8"/>
      <c r="C1103" s="8"/>
      <c r="D1103" s="8"/>
      <c r="E1103" s="121"/>
      <c r="F1103" s="18"/>
      <c r="G1103" s="117"/>
      <c r="H1103" s="8"/>
      <c r="I1103" s="8"/>
      <c r="J1103" s="8"/>
      <c r="K1103" s="10"/>
      <c r="L1103" s="10"/>
      <c r="M1103" s="19"/>
    </row>
    <row r="1104" spans="1:13" s="11" customFormat="1">
      <c r="A1104" s="8"/>
      <c r="B1104" s="8"/>
      <c r="C1104" s="8"/>
      <c r="D1104" s="8"/>
      <c r="E1104" s="121"/>
      <c r="F1104" s="18"/>
      <c r="G1104" s="117"/>
      <c r="H1104" s="8"/>
      <c r="I1104" s="10"/>
      <c r="J1104" s="10"/>
      <c r="K1104" s="10"/>
      <c r="L1104" s="10"/>
      <c r="M1104" s="19"/>
    </row>
    <row r="1105" spans="1:13" s="11" customFormat="1">
      <c r="A1105" s="8"/>
      <c r="B1105" s="8"/>
      <c r="C1105" s="8"/>
      <c r="D1105" s="8"/>
      <c r="E1105" s="18"/>
      <c r="F1105" s="18"/>
      <c r="G1105" s="117"/>
      <c r="H1105" s="20"/>
      <c r="I1105" s="117"/>
      <c r="J1105" s="120"/>
      <c r="K1105" s="10"/>
      <c r="L1105" s="10"/>
      <c r="M1105" s="19"/>
    </row>
    <row r="1106" spans="1:13" s="11" customFormat="1">
      <c r="A1106" s="8"/>
      <c r="B1106" s="8"/>
      <c r="C1106" s="8"/>
      <c r="D1106" s="8"/>
      <c r="E1106" s="18"/>
      <c r="F1106" s="18"/>
      <c r="G1106" s="117"/>
      <c r="H1106" s="20"/>
      <c r="I1106" s="10"/>
      <c r="J1106" s="10"/>
      <c r="K1106" s="10"/>
      <c r="L1106" s="10"/>
      <c r="M1106" s="19"/>
    </row>
    <row r="1107" spans="1:13" s="11" customFormat="1">
      <c r="A1107" s="8"/>
      <c r="B1107" s="8"/>
      <c r="C1107" s="8"/>
      <c r="D1107" s="8"/>
      <c r="E1107" s="18"/>
      <c r="F1107" s="18"/>
      <c r="G1107" s="120"/>
      <c r="H1107" s="20"/>
      <c r="I1107" s="117"/>
      <c r="J1107" s="117"/>
      <c r="K1107" s="10"/>
      <c r="L1107" s="10"/>
      <c r="M1107" s="19"/>
    </row>
    <row r="1108" spans="1:13" s="11" customFormat="1">
      <c r="A1108" s="8"/>
      <c r="B1108" s="8"/>
      <c r="C1108" s="8"/>
      <c r="D1108" s="8"/>
      <c r="E1108" s="18"/>
      <c r="F1108" s="18"/>
      <c r="G1108" s="117"/>
      <c r="H1108" s="20"/>
      <c r="I1108" s="8"/>
      <c r="J1108" s="8"/>
      <c r="K1108" s="10"/>
      <c r="L1108" s="10"/>
      <c r="M1108" s="19"/>
    </row>
    <row r="1109" spans="1:13" s="11" customFormat="1">
      <c r="A1109" s="8"/>
      <c r="B1109" s="128"/>
      <c r="C1109" s="8"/>
      <c r="D1109" s="8"/>
      <c r="E1109" s="18"/>
      <c r="F1109" s="18"/>
      <c r="G1109" s="117"/>
      <c r="H1109" s="8"/>
      <c r="I1109" s="8"/>
      <c r="J1109" s="8"/>
      <c r="K1109" s="19"/>
      <c r="L1109" s="19"/>
      <c r="M1109" s="19"/>
    </row>
    <row r="1110" spans="1:13" s="11" customFormat="1">
      <c r="A1110" s="8"/>
      <c r="B1110" s="8"/>
      <c r="C1110" s="8"/>
      <c r="D1110" s="8"/>
      <c r="E1110" s="18"/>
      <c r="F1110" s="18"/>
      <c r="G1110" s="8"/>
      <c r="H1110" s="8"/>
      <c r="I1110" s="8"/>
      <c r="J1110" s="8"/>
      <c r="K1110" s="8"/>
      <c r="L1110" s="8"/>
      <c r="M1110" s="8"/>
    </row>
    <row r="1111" spans="1:13" s="11" customFormat="1">
      <c r="A1111" s="8"/>
      <c r="B1111" s="8"/>
      <c r="C1111" s="8"/>
      <c r="D1111" s="8"/>
      <c r="E1111" s="18"/>
      <c r="F1111" s="18"/>
      <c r="G1111" s="8"/>
      <c r="H1111" s="8"/>
      <c r="I1111" s="117"/>
      <c r="J1111" s="120"/>
      <c r="K1111" s="8"/>
      <c r="L1111" s="8"/>
      <c r="M1111" s="19"/>
    </row>
    <row r="1112" spans="1:13" s="11" customFormat="1">
      <c r="A1112" s="8"/>
      <c r="B1112" s="8"/>
      <c r="C1112" s="8"/>
      <c r="D1112" s="8"/>
      <c r="E1112" s="18"/>
      <c r="F1112" s="18"/>
      <c r="G1112" s="10"/>
      <c r="H1112" s="10"/>
      <c r="I1112" s="10"/>
      <c r="J1112" s="10"/>
      <c r="K1112" s="19"/>
      <c r="L1112" s="8"/>
      <c r="M1112" s="19"/>
    </row>
    <row r="1113" spans="1:13" s="11" customFormat="1">
      <c r="A1113" s="8"/>
      <c r="B1113" s="8"/>
      <c r="C1113" s="8"/>
      <c r="D1113" s="8"/>
      <c r="E1113" s="18"/>
      <c r="F1113" s="18"/>
      <c r="G1113" s="117"/>
      <c r="H1113" s="8"/>
      <c r="I1113" s="117"/>
      <c r="J1113" s="117"/>
      <c r="K1113" s="10"/>
      <c r="L1113" s="10"/>
      <c r="M1113" s="20"/>
    </row>
    <row r="1114" spans="1:13" s="11" customFormat="1">
      <c r="A1114" s="8"/>
      <c r="B1114" s="8"/>
      <c r="C1114" s="8"/>
      <c r="D1114" s="8"/>
      <c r="E1114" s="18"/>
      <c r="F1114" s="18"/>
      <c r="G1114" s="117"/>
      <c r="H1114" s="8"/>
      <c r="I1114" s="8"/>
      <c r="J1114" s="8"/>
      <c r="K1114" s="10"/>
      <c r="L1114" s="10"/>
      <c r="M1114" s="19"/>
    </row>
    <row r="1115" spans="1:13" s="11" customFormat="1">
      <c r="A1115" s="8"/>
      <c r="B1115" s="8"/>
      <c r="C1115" s="8"/>
      <c r="D1115" s="8"/>
      <c r="E1115" s="121"/>
      <c r="F1115" s="18"/>
      <c r="G1115" s="117"/>
      <c r="H1115" s="8"/>
      <c r="I1115" s="8"/>
      <c r="J1115" s="8"/>
      <c r="K1115" s="10"/>
      <c r="L1115" s="10"/>
      <c r="M1115" s="19"/>
    </row>
    <row r="1116" spans="1:13" s="11" customFormat="1">
      <c r="A1116" s="8"/>
      <c r="B1116" s="8"/>
      <c r="C1116" s="8"/>
      <c r="D1116" s="8"/>
      <c r="E1116" s="121"/>
      <c r="F1116" s="18"/>
      <c r="G1116" s="117"/>
      <c r="H1116" s="8"/>
      <c r="I1116" s="10"/>
      <c r="J1116" s="10"/>
      <c r="K1116" s="10"/>
      <c r="L1116" s="10"/>
      <c r="M1116" s="19"/>
    </row>
    <row r="1117" spans="1:13" s="11" customFormat="1">
      <c r="A1117" s="8"/>
      <c r="B1117" s="8"/>
      <c r="C1117" s="8"/>
      <c r="D1117" s="8"/>
      <c r="E1117" s="18"/>
      <c r="F1117" s="18"/>
      <c r="G1117" s="117"/>
      <c r="H1117" s="20"/>
      <c r="I1117" s="117"/>
      <c r="J1117" s="120"/>
      <c r="K1117" s="10"/>
      <c r="L1117" s="10"/>
      <c r="M1117" s="19"/>
    </row>
    <row r="1118" spans="1:13" s="11" customFormat="1">
      <c r="A1118" s="87"/>
      <c r="B1118" s="87"/>
      <c r="C1118" s="8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</row>
    <row r="1119" spans="1:13" s="11" customFormat="1">
      <c r="A1119" s="8"/>
      <c r="B1119" s="8"/>
      <c r="C1119" s="8"/>
      <c r="D1119" s="8"/>
      <c r="E1119" s="18"/>
      <c r="F1119" s="18"/>
      <c r="G1119" s="117"/>
      <c r="H1119" s="20"/>
      <c r="I1119" s="10"/>
      <c r="J1119" s="10"/>
      <c r="K1119" s="10"/>
      <c r="L1119" s="10"/>
      <c r="M1119" s="19"/>
    </row>
    <row r="1120" spans="1:13" s="11" customFormat="1">
      <c r="A1120" s="8"/>
      <c r="B1120" s="8"/>
      <c r="C1120" s="87"/>
      <c r="D1120" s="8"/>
      <c r="E1120" s="18"/>
      <c r="F1120" s="18"/>
      <c r="G1120" s="120"/>
      <c r="H1120" s="20"/>
      <c r="I1120" s="117"/>
      <c r="J1120" s="117"/>
      <c r="K1120" s="10"/>
      <c r="L1120" s="10"/>
      <c r="M1120" s="19"/>
    </row>
    <row r="1121" spans="1:13" s="11" customFormat="1">
      <c r="A1121" s="8"/>
      <c r="B1121" s="8"/>
      <c r="C1121" s="8"/>
      <c r="D1121" s="8"/>
      <c r="E1121" s="18"/>
      <c r="F1121" s="18"/>
      <c r="G1121" s="117"/>
      <c r="H1121" s="20"/>
      <c r="I1121" s="8"/>
      <c r="J1121" s="8"/>
      <c r="K1121" s="10"/>
      <c r="L1121" s="10"/>
      <c r="M1121" s="19"/>
    </row>
    <row r="1122" spans="1:13" s="11" customFormat="1">
      <c r="A1122" s="8"/>
      <c r="B1122" s="128"/>
      <c r="C1122" s="8"/>
      <c r="D1122" s="8"/>
      <c r="E1122" s="18"/>
      <c r="F1122" s="18"/>
      <c r="G1122" s="117"/>
      <c r="H1122" s="8"/>
      <c r="I1122" s="8"/>
      <c r="J1122" s="8"/>
      <c r="K1122" s="19"/>
      <c r="L1122" s="19"/>
      <c r="M1122" s="19"/>
    </row>
    <row r="1123" spans="1:13" s="11" customFormat="1">
      <c r="A1123" s="8"/>
      <c r="B1123" s="8"/>
      <c r="C1123" s="8"/>
      <c r="D1123" s="8"/>
      <c r="E1123" s="18"/>
      <c r="F1123" s="18"/>
      <c r="G1123" s="8"/>
      <c r="H1123" s="8"/>
      <c r="I1123" s="8"/>
      <c r="J1123" s="8"/>
      <c r="K1123" s="8"/>
      <c r="L1123" s="8"/>
      <c r="M1123" s="8"/>
    </row>
    <row r="1124" spans="1:13" s="11" customFormat="1">
      <c r="A1124" s="8"/>
      <c r="B1124" s="8"/>
      <c r="C1124" s="8"/>
      <c r="D1124" s="8"/>
      <c r="E1124" s="18"/>
      <c r="F1124" s="18"/>
      <c r="G1124" s="8"/>
      <c r="H1124" s="8"/>
      <c r="I1124" s="117"/>
      <c r="J1124" s="120"/>
      <c r="K1124" s="8"/>
      <c r="L1124" s="8"/>
      <c r="M1124" s="19"/>
    </row>
    <row r="1125" spans="1:13" s="11" customFormat="1">
      <c r="A1125" s="8"/>
      <c r="B1125" s="8"/>
      <c r="C1125" s="8"/>
      <c r="D1125" s="8"/>
      <c r="E1125" s="18"/>
      <c r="F1125" s="18"/>
      <c r="G1125" s="10"/>
      <c r="H1125" s="10"/>
      <c r="I1125" s="10"/>
      <c r="J1125" s="10"/>
      <c r="K1125" s="19"/>
      <c r="L1125" s="8"/>
      <c r="M1125" s="19"/>
    </row>
    <row r="1126" spans="1:13" s="11" customFormat="1">
      <c r="A1126" s="8"/>
      <c r="B1126" s="8"/>
      <c r="C1126" s="8"/>
      <c r="D1126" s="8"/>
      <c r="E1126" s="18"/>
      <c r="F1126" s="18"/>
      <c r="G1126" s="117"/>
      <c r="H1126" s="8"/>
      <c r="I1126" s="117"/>
      <c r="J1126" s="117"/>
      <c r="K1126" s="10"/>
      <c r="L1126" s="10"/>
      <c r="M1126" s="20"/>
    </row>
    <row r="1127" spans="1:13" s="11" customFormat="1">
      <c r="A1127" s="8"/>
      <c r="B1127" s="8"/>
      <c r="C1127" s="8"/>
      <c r="D1127" s="8"/>
      <c r="E1127" s="18"/>
      <c r="F1127" s="18"/>
      <c r="G1127" s="117"/>
      <c r="H1127" s="8"/>
      <c r="I1127" s="8"/>
      <c r="J1127" s="8"/>
      <c r="K1127" s="10"/>
      <c r="L1127" s="10"/>
      <c r="M1127" s="19"/>
    </row>
    <row r="1128" spans="1:13" s="11" customFormat="1">
      <c r="A1128" s="8"/>
      <c r="B1128" s="8"/>
      <c r="C1128" s="8"/>
      <c r="D1128" s="8"/>
      <c r="E1128" s="121"/>
      <c r="F1128" s="18"/>
      <c r="G1128" s="117"/>
      <c r="H1128" s="8"/>
      <c r="I1128" s="8"/>
      <c r="J1128" s="8"/>
      <c r="K1128" s="10"/>
      <c r="L1128" s="10"/>
      <c r="M1128" s="19"/>
    </row>
    <row r="1129" spans="1:13" s="11" customFormat="1">
      <c r="A1129" s="8"/>
      <c r="B1129" s="8"/>
      <c r="C1129" s="8"/>
      <c r="D1129" s="8"/>
      <c r="E1129" s="121"/>
      <c r="F1129" s="18"/>
      <c r="G1129" s="117"/>
      <c r="H1129" s="8"/>
      <c r="I1129" s="10"/>
      <c r="J1129" s="10"/>
      <c r="K1129" s="10"/>
      <c r="L1129" s="10"/>
      <c r="M1129" s="19"/>
    </row>
    <row r="1130" spans="1:13" s="11" customFormat="1">
      <c r="A1130" s="8"/>
      <c r="B1130" s="8"/>
      <c r="C1130" s="8"/>
      <c r="D1130" s="8"/>
      <c r="E1130" s="18"/>
      <c r="F1130" s="18"/>
      <c r="G1130" s="117"/>
      <c r="H1130" s="20"/>
      <c r="I1130" s="117"/>
      <c r="J1130" s="120"/>
      <c r="K1130" s="10"/>
      <c r="L1130" s="10"/>
      <c r="M1130" s="19"/>
    </row>
    <row r="1131" spans="1:13" s="11" customFormat="1">
      <c r="A1131" s="8"/>
      <c r="B1131" s="8"/>
      <c r="C1131" s="8"/>
      <c r="D1131" s="8"/>
      <c r="E1131" s="18"/>
      <c r="F1131" s="18"/>
      <c r="G1131" s="117"/>
      <c r="H1131" s="20"/>
      <c r="I1131" s="10"/>
      <c r="J1131" s="10"/>
      <c r="K1131" s="10"/>
      <c r="L1131" s="10"/>
      <c r="M1131" s="19"/>
    </row>
    <row r="1132" spans="1:13" s="11" customFormat="1">
      <c r="A1132" s="8"/>
      <c r="B1132" s="8"/>
      <c r="C1132" s="8"/>
      <c r="D1132" s="8"/>
      <c r="E1132" s="18"/>
      <c r="F1132" s="18"/>
      <c r="G1132" s="120"/>
      <c r="H1132" s="20"/>
      <c r="I1132" s="117"/>
      <c r="J1132" s="117"/>
      <c r="K1132" s="10"/>
      <c r="L1132" s="10"/>
      <c r="M1132" s="19"/>
    </row>
    <row r="1133" spans="1:13" s="11" customFormat="1">
      <c r="A1133" s="8"/>
      <c r="B1133" s="8"/>
      <c r="C1133" s="8"/>
      <c r="D1133" s="8"/>
      <c r="E1133" s="18"/>
      <c r="F1133" s="18"/>
      <c r="G1133" s="117"/>
      <c r="H1133" s="20"/>
      <c r="I1133" s="8"/>
      <c r="J1133" s="8"/>
      <c r="K1133" s="10"/>
      <c r="L1133" s="10"/>
      <c r="M1133" s="19"/>
    </row>
    <row r="1134" spans="1:13" s="11" customFormat="1">
      <c r="A1134" s="8"/>
      <c r="B1134" s="128"/>
      <c r="C1134" s="8"/>
      <c r="D1134" s="8"/>
      <c r="E1134" s="18"/>
      <c r="F1134" s="18"/>
      <c r="G1134" s="117"/>
      <c r="H1134" s="8"/>
      <c r="I1134" s="8"/>
      <c r="J1134" s="8"/>
      <c r="K1134" s="19"/>
      <c r="L1134" s="19"/>
      <c r="M1134" s="19"/>
    </row>
    <row r="1135" spans="1:13" s="11" customFormat="1">
      <c r="A1135" s="8"/>
      <c r="B1135" s="8"/>
      <c r="C1135" s="8"/>
      <c r="D1135" s="8"/>
      <c r="E1135" s="18"/>
      <c r="F1135" s="18"/>
      <c r="G1135" s="8"/>
      <c r="H1135" s="8"/>
      <c r="I1135" s="8"/>
      <c r="J1135" s="8"/>
      <c r="K1135" s="8"/>
      <c r="L1135" s="8"/>
      <c r="M1135" s="8"/>
    </row>
    <row r="1136" spans="1:13" s="11" customFormat="1">
      <c r="A1136" s="8"/>
      <c r="B1136" s="8"/>
      <c r="C1136" s="8"/>
      <c r="D1136" s="8"/>
      <c r="E1136" s="18"/>
      <c r="F1136" s="18"/>
      <c r="G1136" s="8"/>
      <c r="H1136" s="8"/>
      <c r="I1136" s="117"/>
      <c r="J1136" s="120"/>
      <c r="K1136" s="8"/>
      <c r="L1136" s="8"/>
      <c r="M1136" s="19"/>
    </row>
    <row r="1137" spans="1:13" s="11" customFormat="1">
      <c r="A1137" s="8"/>
      <c r="B1137" s="8"/>
      <c r="C1137" s="8"/>
      <c r="D1137" s="8"/>
      <c r="E1137" s="18"/>
      <c r="F1137" s="18"/>
      <c r="G1137" s="10"/>
      <c r="H1137" s="10"/>
      <c r="I1137" s="10"/>
      <c r="J1137" s="10"/>
      <c r="K1137" s="19"/>
      <c r="L1137" s="8"/>
      <c r="M1137" s="19"/>
    </row>
    <row r="1138" spans="1:13" s="11" customFormat="1">
      <c r="A1138" s="8"/>
      <c r="B1138" s="8"/>
      <c r="C1138" s="8"/>
      <c r="D1138" s="8"/>
      <c r="E1138" s="18"/>
      <c r="F1138" s="18"/>
      <c r="G1138" s="117"/>
      <c r="H1138" s="8"/>
      <c r="I1138" s="117"/>
      <c r="J1138" s="117"/>
      <c r="K1138" s="10"/>
      <c r="L1138" s="10"/>
      <c r="M1138" s="20"/>
    </row>
    <row r="1139" spans="1:13" s="11" customFormat="1">
      <c r="A1139" s="8"/>
      <c r="B1139" s="8"/>
      <c r="C1139" s="8"/>
      <c r="D1139" s="8"/>
      <c r="E1139" s="18"/>
      <c r="F1139" s="18"/>
      <c r="G1139" s="117"/>
      <c r="H1139" s="8"/>
      <c r="I1139" s="8"/>
      <c r="J1139" s="8"/>
      <c r="K1139" s="10"/>
      <c r="L1139" s="10"/>
      <c r="M1139" s="19"/>
    </row>
    <row r="1140" spans="1:13" s="11" customFormat="1">
      <c r="A1140" s="8"/>
      <c r="B1140" s="8"/>
      <c r="C1140" s="8"/>
      <c r="D1140" s="8"/>
      <c r="E1140" s="121"/>
      <c r="F1140" s="18"/>
      <c r="G1140" s="117"/>
      <c r="H1140" s="8"/>
      <c r="I1140" s="8"/>
      <c r="J1140" s="8"/>
      <c r="K1140" s="10"/>
      <c r="L1140" s="10"/>
      <c r="M1140" s="19"/>
    </row>
    <row r="1141" spans="1:13" s="11" customFormat="1">
      <c r="A1141" s="8"/>
      <c r="B1141" s="8"/>
      <c r="C1141" s="8"/>
      <c r="D1141" s="8"/>
      <c r="E1141" s="121"/>
      <c r="F1141" s="18"/>
      <c r="G1141" s="117"/>
      <c r="H1141" s="8"/>
      <c r="I1141" s="10"/>
      <c r="J1141" s="10"/>
      <c r="K1141" s="10"/>
      <c r="L1141" s="10"/>
      <c r="M1141" s="19"/>
    </row>
    <row r="1142" spans="1:13" s="11" customFormat="1">
      <c r="A1142" s="8"/>
      <c r="B1142" s="8"/>
      <c r="C1142" s="8"/>
      <c r="D1142" s="8"/>
      <c r="E1142" s="18"/>
      <c r="F1142" s="18"/>
      <c r="G1142" s="117"/>
      <c r="H1142" s="20"/>
      <c r="I1142" s="117"/>
      <c r="J1142" s="120"/>
      <c r="K1142" s="10"/>
      <c r="L1142" s="10"/>
      <c r="M1142" s="19"/>
    </row>
    <row r="1143" spans="1:13" s="11" customFormat="1">
      <c r="A1143" s="8"/>
      <c r="B1143" s="8"/>
      <c r="C1143" s="8"/>
      <c r="D1143" s="8"/>
      <c r="E1143" s="18"/>
      <c r="F1143" s="18"/>
      <c r="G1143" s="117"/>
      <c r="H1143" s="20"/>
      <c r="I1143" s="10"/>
      <c r="J1143" s="10"/>
      <c r="K1143" s="10"/>
      <c r="L1143" s="10"/>
      <c r="M1143" s="19"/>
    </row>
    <row r="1144" spans="1:13" s="11" customFormat="1">
      <c r="A1144" s="8"/>
      <c r="B1144" s="8"/>
      <c r="C1144" s="8"/>
      <c r="D1144" s="8"/>
      <c r="E1144" s="18"/>
      <c r="F1144" s="18"/>
      <c r="G1144" s="120"/>
      <c r="H1144" s="20"/>
      <c r="I1144" s="117"/>
      <c r="J1144" s="117"/>
      <c r="K1144" s="10"/>
      <c r="L1144" s="10"/>
      <c r="M1144" s="19"/>
    </row>
    <row r="1145" spans="1:13" s="11" customFormat="1">
      <c r="A1145" s="8"/>
      <c r="B1145" s="8"/>
      <c r="C1145" s="8"/>
      <c r="D1145" s="8"/>
      <c r="E1145" s="18"/>
      <c r="F1145" s="18"/>
      <c r="G1145" s="117"/>
      <c r="H1145" s="20"/>
      <c r="I1145" s="8"/>
      <c r="J1145" s="8"/>
      <c r="K1145" s="10"/>
      <c r="L1145" s="10"/>
      <c r="M1145" s="19"/>
    </row>
    <row r="1146" spans="1:13" s="11" customFormat="1">
      <c r="A1146" s="8"/>
      <c r="B1146" s="128"/>
      <c r="C1146" s="8"/>
      <c r="D1146" s="8"/>
      <c r="E1146" s="18"/>
      <c r="F1146" s="18"/>
      <c r="G1146" s="117"/>
      <c r="H1146" s="8"/>
      <c r="I1146" s="8"/>
      <c r="J1146" s="8"/>
      <c r="K1146" s="19"/>
      <c r="L1146" s="19"/>
      <c r="M1146" s="19"/>
    </row>
    <row r="1147" spans="1:13" s="11" customFormat="1">
      <c r="A1147" s="8"/>
      <c r="B1147" s="8"/>
      <c r="C1147" s="8"/>
      <c r="D1147" s="8"/>
      <c r="E1147" s="18"/>
      <c r="F1147" s="18"/>
      <c r="G1147" s="8"/>
      <c r="H1147" s="8"/>
      <c r="I1147" s="8"/>
      <c r="J1147" s="8"/>
      <c r="K1147" s="8"/>
      <c r="L1147" s="8"/>
      <c r="M1147" s="8"/>
    </row>
    <row r="1148" spans="1:13" s="11" customFormat="1">
      <c r="A1148" s="8"/>
      <c r="B1148" s="8"/>
      <c r="C1148" s="8"/>
      <c r="D1148" s="8"/>
      <c r="E1148" s="18"/>
      <c r="F1148" s="18"/>
      <c r="G1148" s="8"/>
      <c r="H1148" s="8"/>
      <c r="I1148" s="117"/>
      <c r="J1148" s="120"/>
      <c r="K1148" s="8"/>
      <c r="L1148" s="8"/>
      <c r="M1148" s="19"/>
    </row>
    <row r="1149" spans="1:13" s="11" customFormat="1">
      <c r="A1149" s="8"/>
      <c r="B1149" s="8"/>
      <c r="C1149" s="8"/>
      <c r="D1149" s="8"/>
      <c r="E1149" s="18"/>
      <c r="F1149" s="18"/>
      <c r="G1149" s="10"/>
      <c r="H1149" s="10"/>
      <c r="I1149" s="10"/>
      <c r="J1149" s="10"/>
      <c r="K1149" s="19"/>
      <c r="L1149" s="8"/>
      <c r="M1149" s="19"/>
    </row>
    <row r="1150" spans="1:13" s="11" customFormat="1">
      <c r="A1150" s="8"/>
      <c r="B1150" s="8"/>
      <c r="C1150" s="8"/>
      <c r="D1150" s="8"/>
      <c r="E1150" s="18"/>
      <c r="F1150" s="18"/>
      <c r="G1150" s="117"/>
      <c r="H1150" s="8"/>
      <c r="I1150" s="117"/>
      <c r="J1150" s="117"/>
      <c r="K1150" s="10"/>
      <c r="L1150" s="10"/>
      <c r="M1150" s="20"/>
    </row>
    <row r="1151" spans="1:13" s="11" customFormat="1">
      <c r="A1151" s="8"/>
      <c r="B1151" s="8"/>
      <c r="C1151" s="8"/>
      <c r="D1151" s="8"/>
      <c r="E1151" s="18"/>
      <c r="F1151" s="18"/>
      <c r="G1151" s="117"/>
      <c r="H1151" s="8"/>
      <c r="I1151" s="8"/>
      <c r="J1151" s="8"/>
      <c r="K1151" s="10"/>
      <c r="L1151" s="10"/>
      <c r="M1151" s="19"/>
    </row>
    <row r="1152" spans="1:13" s="11" customFormat="1">
      <c r="A1152" s="8"/>
      <c r="B1152" s="8"/>
      <c r="C1152" s="8"/>
      <c r="D1152" s="8"/>
      <c r="E1152" s="121"/>
      <c r="F1152" s="18"/>
      <c r="G1152" s="117"/>
      <c r="H1152" s="8"/>
      <c r="I1152" s="8"/>
      <c r="J1152" s="8"/>
      <c r="K1152" s="10"/>
      <c r="L1152" s="10"/>
      <c r="M1152" s="19"/>
    </row>
    <row r="1153" spans="1:13" s="11" customFormat="1">
      <c r="A1153" s="87"/>
      <c r="B1153" s="87"/>
      <c r="C1153" s="8"/>
      <c r="D1153" s="87"/>
      <c r="E1153" s="87"/>
      <c r="F1153" s="87"/>
      <c r="G1153" s="87"/>
      <c r="H1153" s="87"/>
      <c r="I1153" s="87"/>
      <c r="J1153" s="87"/>
      <c r="K1153" s="87"/>
      <c r="L1153" s="87"/>
      <c r="M1153" s="87"/>
    </row>
    <row r="1154" spans="1:13" s="11" customFormat="1">
      <c r="A1154" s="8"/>
      <c r="B1154" s="8"/>
      <c r="C1154" s="8"/>
      <c r="D1154" s="8"/>
      <c r="E1154" s="121"/>
      <c r="F1154" s="18"/>
      <c r="G1154" s="117"/>
      <c r="H1154" s="8"/>
      <c r="I1154" s="10"/>
      <c r="J1154" s="10"/>
      <c r="K1154" s="10"/>
      <c r="L1154" s="10"/>
      <c r="M1154" s="19"/>
    </row>
    <row r="1155" spans="1:13" s="11" customFormat="1">
      <c r="A1155" s="8"/>
      <c r="B1155" s="8"/>
      <c r="C1155" s="87"/>
      <c r="D1155" s="8"/>
      <c r="E1155" s="18"/>
      <c r="F1155" s="18"/>
      <c r="G1155" s="117"/>
      <c r="H1155" s="20"/>
      <c r="I1155" s="117"/>
      <c r="J1155" s="120"/>
      <c r="K1155" s="10"/>
      <c r="L1155" s="10"/>
      <c r="M1155" s="19"/>
    </row>
    <row r="1156" spans="1:13" s="11" customFormat="1">
      <c r="A1156" s="8"/>
      <c r="B1156" s="8"/>
      <c r="C1156" s="8"/>
      <c r="D1156" s="8"/>
      <c r="E1156" s="18"/>
      <c r="F1156" s="18"/>
      <c r="G1156" s="117"/>
      <c r="H1156" s="20"/>
      <c r="I1156" s="10"/>
      <c r="J1156" s="10"/>
      <c r="K1156" s="10"/>
      <c r="L1156" s="10"/>
      <c r="M1156" s="19"/>
    </row>
    <row r="1157" spans="1:13" s="11" customFormat="1">
      <c r="A1157" s="8"/>
      <c r="B1157" s="8"/>
      <c r="C1157" s="8"/>
      <c r="D1157" s="8"/>
      <c r="E1157" s="18"/>
      <c r="F1157" s="18"/>
      <c r="G1157" s="120"/>
      <c r="H1157" s="20"/>
      <c r="I1157" s="117"/>
      <c r="J1157" s="117"/>
      <c r="K1157" s="10"/>
      <c r="L1157" s="10"/>
      <c r="M1157" s="19"/>
    </row>
    <row r="1158" spans="1:13" s="11" customFormat="1">
      <c r="A1158" s="8"/>
      <c r="B1158" s="8"/>
      <c r="C1158" s="8"/>
      <c r="D1158" s="8"/>
      <c r="E1158" s="18"/>
      <c r="F1158" s="18"/>
      <c r="G1158" s="117"/>
      <c r="H1158" s="20"/>
      <c r="I1158" s="8"/>
      <c r="J1158" s="8"/>
      <c r="K1158" s="10"/>
      <c r="L1158" s="10"/>
      <c r="M1158" s="19"/>
    </row>
    <row r="1159" spans="1:13" s="11" customFormat="1">
      <c r="A1159" s="8"/>
      <c r="B1159" s="128"/>
      <c r="C1159" s="8"/>
      <c r="D1159" s="8"/>
      <c r="E1159" s="18"/>
      <c r="F1159" s="18"/>
      <c r="G1159" s="117"/>
      <c r="H1159" s="8"/>
      <c r="I1159" s="8"/>
      <c r="J1159" s="8"/>
      <c r="K1159" s="19"/>
      <c r="L1159" s="19"/>
      <c r="M1159" s="19"/>
    </row>
    <row r="1160" spans="1:13" s="11" customFormat="1">
      <c r="A1160" s="8"/>
      <c r="B1160" s="8"/>
      <c r="C1160" s="8"/>
      <c r="D1160" s="8"/>
      <c r="E1160" s="18"/>
      <c r="F1160" s="18"/>
      <c r="G1160" s="8"/>
      <c r="H1160" s="8"/>
      <c r="I1160" s="8"/>
      <c r="J1160" s="8"/>
      <c r="K1160" s="8"/>
      <c r="L1160" s="8"/>
      <c r="M1160" s="8"/>
    </row>
    <row r="1161" spans="1:13" s="11" customFormat="1">
      <c r="A1161" s="8"/>
      <c r="B1161" s="8"/>
      <c r="C1161" s="8"/>
      <c r="D1161" s="8"/>
      <c r="E1161" s="18"/>
      <c r="F1161" s="18"/>
      <c r="G1161" s="8"/>
      <c r="H1161" s="8"/>
      <c r="I1161" s="117"/>
      <c r="J1161" s="120"/>
      <c r="K1161" s="8"/>
      <c r="L1161" s="8"/>
      <c r="M1161" s="19"/>
    </row>
    <row r="1162" spans="1:13" s="11" customFormat="1">
      <c r="A1162" s="8"/>
      <c r="B1162" s="8"/>
      <c r="C1162" s="8"/>
      <c r="D1162" s="8"/>
      <c r="E1162" s="18"/>
      <c r="F1162" s="18"/>
      <c r="G1162" s="10"/>
      <c r="H1162" s="10"/>
      <c r="I1162" s="10"/>
      <c r="J1162" s="10"/>
      <c r="K1162" s="19"/>
      <c r="L1162" s="8"/>
      <c r="M1162" s="19"/>
    </row>
    <row r="1163" spans="1:13" s="11" customFormat="1">
      <c r="A1163" s="8"/>
      <c r="B1163" s="8"/>
      <c r="C1163" s="8"/>
      <c r="D1163" s="8"/>
      <c r="E1163" s="18"/>
      <c r="F1163" s="18"/>
      <c r="G1163" s="117"/>
      <c r="H1163" s="8"/>
      <c r="I1163" s="117"/>
      <c r="J1163" s="117"/>
      <c r="K1163" s="10"/>
      <c r="L1163" s="10"/>
      <c r="M1163" s="20"/>
    </row>
    <row r="1164" spans="1:13" s="11" customFormat="1">
      <c r="A1164" s="8"/>
      <c r="B1164" s="8"/>
      <c r="C1164" s="8"/>
      <c r="D1164" s="8"/>
      <c r="E1164" s="18"/>
      <c r="F1164" s="18"/>
      <c r="G1164" s="117"/>
      <c r="H1164" s="8"/>
      <c r="I1164" s="8"/>
      <c r="J1164" s="8"/>
      <c r="K1164" s="10"/>
      <c r="L1164" s="10"/>
      <c r="M1164" s="19"/>
    </row>
    <row r="1165" spans="1:13" s="11" customFormat="1">
      <c r="A1165" s="8"/>
      <c r="B1165" s="8"/>
      <c r="C1165" s="8"/>
      <c r="D1165" s="8"/>
      <c r="E1165" s="121"/>
      <c r="F1165" s="18"/>
      <c r="G1165" s="117"/>
      <c r="H1165" s="8"/>
      <c r="I1165" s="8"/>
      <c r="J1165" s="8"/>
      <c r="K1165" s="10"/>
      <c r="L1165" s="10"/>
      <c r="M1165" s="19"/>
    </row>
    <row r="1166" spans="1:13" s="11" customFormat="1">
      <c r="A1166" s="8"/>
      <c r="B1166" s="8"/>
      <c r="C1166" s="8"/>
      <c r="D1166" s="8"/>
      <c r="E1166" s="121"/>
      <c r="F1166" s="18"/>
      <c r="G1166" s="117"/>
      <c r="H1166" s="8"/>
      <c r="I1166" s="10"/>
      <c r="J1166" s="10"/>
      <c r="K1166" s="10"/>
      <c r="L1166" s="10"/>
      <c r="M1166" s="19"/>
    </row>
    <row r="1167" spans="1:13" s="11" customFormat="1">
      <c r="A1167" s="8"/>
      <c r="B1167" s="8"/>
      <c r="C1167" s="8"/>
      <c r="D1167" s="8"/>
      <c r="E1167" s="18"/>
      <c r="F1167" s="18"/>
      <c r="G1167" s="117"/>
      <c r="H1167" s="20"/>
      <c r="I1167" s="117"/>
      <c r="J1167" s="120"/>
      <c r="K1167" s="10"/>
      <c r="L1167" s="10"/>
      <c r="M1167" s="19"/>
    </row>
    <row r="1168" spans="1:13" s="11" customFormat="1">
      <c r="A1168" s="8"/>
      <c r="B1168" s="8"/>
      <c r="C1168" s="8"/>
      <c r="D1168" s="8"/>
      <c r="E1168" s="18"/>
      <c r="F1168" s="18"/>
      <c r="G1168" s="117"/>
      <c r="H1168" s="20"/>
      <c r="I1168" s="10"/>
      <c r="J1168" s="10"/>
      <c r="K1168" s="10"/>
      <c r="L1168" s="10"/>
      <c r="M1168" s="19"/>
    </row>
    <row r="1169" spans="1:13" s="11" customFormat="1">
      <c r="A1169" s="8"/>
      <c r="B1169" s="8"/>
      <c r="C1169" s="8"/>
      <c r="D1169" s="8"/>
      <c r="E1169" s="18"/>
      <c r="F1169" s="18"/>
      <c r="G1169" s="120"/>
      <c r="H1169" s="20"/>
      <c r="I1169" s="117"/>
      <c r="J1169" s="117"/>
      <c r="K1169" s="10"/>
      <c r="L1169" s="10"/>
      <c r="M1169" s="19"/>
    </row>
    <row r="1170" spans="1:13" s="11" customFormat="1">
      <c r="A1170" s="8"/>
      <c r="B1170" s="8"/>
      <c r="C1170" s="8"/>
      <c r="D1170" s="8"/>
      <c r="E1170" s="18"/>
      <c r="F1170" s="18"/>
      <c r="G1170" s="117"/>
      <c r="H1170" s="20"/>
      <c r="I1170" s="8"/>
      <c r="J1170" s="8"/>
      <c r="K1170" s="10"/>
      <c r="L1170" s="10"/>
      <c r="M1170" s="19"/>
    </row>
    <row r="1171" spans="1:13" s="11" customFormat="1">
      <c r="A1171" s="8"/>
      <c r="B1171" s="128"/>
      <c r="C1171" s="8"/>
      <c r="D1171" s="8"/>
      <c r="E1171" s="18"/>
      <c r="F1171" s="18"/>
      <c r="G1171" s="117"/>
      <c r="H1171" s="8"/>
      <c r="I1171" s="8"/>
      <c r="J1171" s="8"/>
      <c r="K1171" s="19"/>
      <c r="L1171" s="19"/>
      <c r="M1171" s="19"/>
    </row>
    <row r="1172" spans="1:13" s="11" customFormat="1">
      <c r="A1172" s="8"/>
      <c r="B1172" s="8"/>
      <c r="C1172" s="8"/>
      <c r="D1172" s="8"/>
      <c r="E1172" s="18"/>
      <c r="F1172" s="18"/>
      <c r="G1172" s="8"/>
      <c r="H1172" s="8"/>
      <c r="I1172" s="8"/>
      <c r="J1172" s="8"/>
      <c r="K1172" s="8"/>
      <c r="L1172" s="8"/>
      <c r="M1172" s="8"/>
    </row>
    <row r="1173" spans="1:13" s="11" customFormat="1">
      <c r="A1173" s="8"/>
      <c r="B1173" s="8"/>
      <c r="C1173" s="8"/>
      <c r="D1173" s="8"/>
      <c r="E1173" s="18"/>
      <c r="F1173" s="18"/>
      <c r="G1173" s="8"/>
      <c r="H1173" s="8"/>
      <c r="I1173" s="117"/>
      <c r="J1173" s="120"/>
      <c r="K1173" s="8"/>
      <c r="L1173" s="8"/>
      <c r="M1173" s="19"/>
    </row>
    <row r="1174" spans="1:13" s="11" customFormat="1">
      <c r="A1174" s="8"/>
      <c r="B1174" s="8"/>
      <c r="C1174" s="8"/>
      <c r="D1174" s="8"/>
      <c r="E1174" s="18"/>
      <c r="F1174" s="18"/>
      <c r="G1174" s="10"/>
      <c r="H1174" s="10"/>
      <c r="I1174" s="10"/>
      <c r="J1174" s="10"/>
      <c r="K1174" s="19"/>
      <c r="L1174" s="8"/>
      <c r="M1174" s="19"/>
    </row>
    <row r="1175" spans="1:13" s="11" customFormat="1">
      <c r="A1175" s="8"/>
      <c r="B1175" s="8"/>
      <c r="C1175" s="8"/>
      <c r="D1175" s="8"/>
      <c r="E1175" s="18"/>
      <c r="F1175" s="18"/>
      <c r="G1175" s="117"/>
      <c r="H1175" s="8"/>
      <c r="I1175" s="117"/>
      <c r="J1175" s="117"/>
      <c r="K1175" s="10"/>
      <c r="L1175" s="10"/>
      <c r="M1175" s="20"/>
    </row>
    <row r="1176" spans="1:13" s="11" customFormat="1">
      <c r="C1176" s="8"/>
    </row>
    <row r="1177" spans="1:13" s="11" customFormat="1">
      <c r="C1177" s="8"/>
    </row>
    <row r="1178" spans="1:13" s="11" customFormat="1">
      <c r="C1178" s="8"/>
    </row>
    <row r="1179" spans="1:13" s="11" customFormat="1">
      <c r="C1179" s="8"/>
    </row>
    <row r="1180" spans="1:13" s="11" customFormat="1">
      <c r="C1180" s="8"/>
    </row>
    <row r="1181" spans="1:13" s="11" customFormat="1">
      <c r="C1181" s="8"/>
    </row>
    <row r="1182" spans="1:13" s="11" customFormat="1">
      <c r="C1182" s="8"/>
    </row>
    <row r="1183" spans="1:13" s="11" customFormat="1">
      <c r="C1183" s="8"/>
    </row>
    <row r="1184" spans="1:13" s="11" customFormat="1">
      <c r="C1184" s="8"/>
    </row>
    <row r="1185" spans="3:3" s="11" customFormat="1">
      <c r="C1185" s="8"/>
    </row>
    <row r="1186" spans="3:3" s="11" customFormat="1">
      <c r="C1186" s="8"/>
    </row>
    <row r="1187" spans="3:3" s="11" customFormat="1">
      <c r="C1187" s="8"/>
    </row>
    <row r="1188" spans="3:3" s="11" customFormat="1">
      <c r="C1188" s="8"/>
    </row>
    <row r="1189" spans="3:3" s="11" customFormat="1">
      <c r="C1189" s="8"/>
    </row>
    <row r="1190" spans="3:3" s="11" customFormat="1">
      <c r="C1190" s="87"/>
    </row>
    <row r="1191" spans="3:3" s="11" customFormat="1">
      <c r="C1191" s="8"/>
    </row>
    <row r="1192" spans="3:3" s="11" customFormat="1">
      <c r="C1192" s="8"/>
    </row>
    <row r="1193" spans="3:3" s="11" customFormat="1">
      <c r="C1193" s="8"/>
    </row>
    <row r="1194" spans="3:3" s="11" customFormat="1">
      <c r="C1194" s="8"/>
    </row>
    <row r="1195" spans="3:3" s="11" customFormat="1">
      <c r="C1195" s="8"/>
    </row>
    <row r="1196" spans="3:3" s="11" customFormat="1">
      <c r="C1196" s="8"/>
    </row>
    <row r="1197" spans="3:3" s="11" customFormat="1">
      <c r="C1197" s="8"/>
    </row>
    <row r="1198" spans="3:3" s="11" customFormat="1">
      <c r="C1198" s="8"/>
    </row>
    <row r="1199" spans="3:3" s="11" customFormat="1">
      <c r="C1199" s="8"/>
    </row>
    <row r="1200" spans="3:3" s="11" customFormat="1">
      <c r="C1200" s="8"/>
    </row>
    <row r="1201" spans="1:13" s="11" customFormat="1">
      <c r="C1201" s="8"/>
    </row>
    <row r="1202" spans="1:13" s="11" customFormat="1">
      <c r="C1202" s="8"/>
    </row>
    <row r="1203" spans="1:13" s="11" customFormat="1">
      <c r="C1203" s="8"/>
    </row>
    <row r="1204" spans="1:13" s="11" customFormat="1">
      <c r="C1204" s="8"/>
    </row>
    <row r="1205" spans="1:13" s="11" customFormat="1">
      <c r="C1205" s="8"/>
    </row>
    <row r="1206" spans="1:13" s="11" customFormat="1">
      <c r="C1206" s="8"/>
    </row>
    <row r="1207" spans="1:13" s="11" customFormat="1">
      <c r="C1207" s="8"/>
    </row>
    <row r="1208" spans="1:13" s="11" customFormat="1">
      <c r="C1208" s="8"/>
    </row>
    <row r="1209" spans="1:13" s="11" customFormat="1">
      <c r="C1209" s="8"/>
    </row>
    <row r="1210" spans="1:13" s="11" customFormat="1">
      <c r="C1210" s="8"/>
    </row>
    <row r="1211" spans="1:13" s="11" customFormat="1">
      <c r="C1211" s="8"/>
    </row>
    <row r="1212" spans="1:13" s="11" customFormat="1">
      <c r="A1212" s="8"/>
      <c r="B1212" s="8"/>
      <c r="C1212" s="8"/>
      <c r="D1212" s="8"/>
      <c r="E1212" s="18"/>
      <c r="F1212" s="18"/>
      <c r="G1212" s="117"/>
      <c r="H1212" s="20"/>
      <c r="I1212" s="117"/>
      <c r="J1212" s="120"/>
      <c r="K1212" s="10"/>
      <c r="L1212" s="10"/>
      <c r="M1212" s="19"/>
    </row>
    <row r="1213" spans="1:13" s="11" customFormat="1">
      <c r="A1213" s="8"/>
      <c r="B1213" s="8"/>
      <c r="C1213" s="8"/>
      <c r="D1213" s="8"/>
      <c r="E1213" s="18"/>
      <c r="F1213" s="18"/>
      <c r="G1213" s="117"/>
      <c r="H1213" s="20"/>
      <c r="I1213" s="10"/>
      <c r="J1213" s="10"/>
      <c r="K1213" s="10"/>
      <c r="L1213" s="10"/>
      <c r="M1213" s="19"/>
    </row>
    <row r="1214" spans="1:13" s="11" customFormat="1">
      <c r="A1214" s="8"/>
      <c r="B1214" s="8"/>
      <c r="C1214" s="8"/>
      <c r="D1214" s="8"/>
      <c r="E1214" s="18"/>
      <c r="F1214" s="18"/>
      <c r="G1214" s="120"/>
      <c r="H1214" s="20"/>
      <c r="I1214" s="117"/>
      <c r="J1214" s="117"/>
      <c r="K1214" s="10"/>
      <c r="L1214" s="10"/>
      <c r="M1214" s="19"/>
    </row>
    <row r="1215" spans="1:13" s="11" customFormat="1">
      <c r="A1215" s="8"/>
      <c r="B1215" s="8"/>
      <c r="C1215" s="8"/>
      <c r="D1215" s="8"/>
      <c r="E1215" s="18"/>
      <c r="F1215" s="18"/>
      <c r="G1215" s="117"/>
      <c r="H1215" s="20"/>
      <c r="I1215" s="8"/>
      <c r="J1215" s="8"/>
      <c r="K1215" s="10"/>
      <c r="L1215" s="10"/>
      <c r="M1215" s="19"/>
    </row>
    <row r="1216" spans="1:13" s="11" customFormat="1">
      <c r="A1216" s="8"/>
      <c r="B1216" s="128"/>
      <c r="C1216" s="8"/>
      <c r="D1216" s="8"/>
      <c r="E1216" s="18"/>
      <c r="F1216" s="18"/>
      <c r="G1216" s="117"/>
      <c r="H1216" s="8"/>
      <c r="I1216" s="8"/>
      <c r="J1216" s="8"/>
      <c r="K1216" s="19"/>
      <c r="L1216" s="19"/>
      <c r="M1216" s="19"/>
    </row>
    <row r="1217" spans="1:13" s="11" customFormat="1">
      <c r="A1217" s="8"/>
      <c r="B1217" s="8"/>
      <c r="C1217" s="8"/>
      <c r="D1217" s="8"/>
      <c r="E1217" s="18"/>
      <c r="F1217" s="18"/>
      <c r="G1217" s="8"/>
      <c r="H1217" s="8"/>
      <c r="I1217" s="8"/>
      <c r="J1217" s="8"/>
      <c r="K1217" s="8"/>
      <c r="L1217" s="8"/>
      <c r="M1217" s="8"/>
    </row>
    <row r="1218" spans="1:13" s="11" customFormat="1">
      <c r="A1218" s="8"/>
      <c r="B1218" s="8"/>
      <c r="C1218" s="8"/>
      <c r="D1218" s="8"/>
      <c r="E1218" s="18"/>
      <c r="F1218" s="18"/>
      <c r="G1218" s="8"/>
      <c r="H1218" s="8"/>
      <c r="I1218" s="117"/>
      <c r="J1218" s="120"/>
      <c r="K1218" s="8"/>
      <c r="L1218" s="8"/>
      <c r="M1218" s="19"/>
    </row>
    <row r="1219" spans="1:13" s="11" customFormat="1">
      <c r="A1219" s="8"/>
      <c r="B1219" s="8"/>
      <c r="C1219" s="8"/>
      <c r="D1219" s="8"/>
      <c r="E1219" s="18"/>
      <c r="F1219" s="18"/>
      <c r="G1219" s="10"/>
      <c r="H1219" s="10"/>
      <c r="I1219" s="10"/>
      <c r="J1219" s="10"/>
      <c r="K1219" s="19"/>
      <c r="L1219" s="8"/>
      <c r="M1219" s="19"/>
    </row>
    <row r="1220" spans="1:13" s="11" customFormat="1">
      <c r="A1220" s="8"/>
      <c r="B1220" s="8"/>
      <c r="C1220" s="8"/>
      <c r="D1220" s="8"/>
      <c r="E1220" s="18"/>
      <c r="F1220" s="18"/>
      <c r="G1220" s="117"/>
      <c r="H1220" s="8"/>
      <c r="I1220" s="117"/>
      <c r="J1220" s="117"/>
      <c r="K1220" s="10"/>
      <c r="L1220" s="10"/>
      <c r="M1220" s="20"/>
    </row>
    <row r="1221" spans="1:13" s="11" customFormat="1">
      <c r="A1221" s="87"/>
      <c r="B1221" s="87"/>
      <c r="C1221" s="8"/>
      <c r="D1221" s="87"/>
      <c r="E1221" s="87"/>
      <c r="F1221" s="87"/>
      <c r="G1221" s="87"/>
      <c r="H1221" s="87"/>
      <c r="I1221" s="87"/>
      <c r="J1221" s="87"/>
      <c r="K1221" s="87"/>
      <c r="L1221" s="87"/>
      <c r="M1221" s="87"/>
    </row>
    <row r="1222" spans="1:13" s="11" customFormat="1">
      <c r="A1222" s="8"/>
      <c r="B1222" s="8"/>
      <c r="C1222" s="8"/>
      <c r="D1222" s="8"/>
      <c r="E1222" s="18"/>
      <c r="F1222" s="18"/>
      <c r="G1222" s="117"/>
      <c r="H1222" s="8"/>
      <c r="I1222" s="8"/>
      <c r="J1222" s="8"/>
      <c r="K1222" s="10"/>
      <c r="L1222" s="10"/>
      <c r="M1222" s="19"/>
    </row>
    <row r="1223" spans="1:13" s="11" customFormat="1">
      <c r="A1223" s="8"/>
      <c r="B1223" s="8"/>
      <c r="C1223" s="8"/>
      <c r="D1223" s="8"/>
      <c r="E1223" s="121"/>
      <c r="F1223" s="18"/>
      <c r="G1223" s="117"/>
      <c r="H1223" s="8"/>
      <c r="I1223" s="8"/>
      <c r="J1223" s="8"/>
      <c r="K1223" s="10"/>
      <c r="L1223" s="10"/>
      <c r="M1223" s="19"/>
    </row>
    <row r="1224" spans="1:13" s="11" customFormat="1">
      <c r="A1224" s="8"/>
      <c r="B1224" s="8"/>
      <c r="C1224" s="8"/>
      <c r="D1224" s="8"/>
      <c r="E1224" s="121"/>
      <c r="F1224" s="18"/>
      <c r="G1224" s="117"/>
      <c r="H1224" s="8"/>
      <c r="I1224" s="10"/>
      <c r="J1224" s="10"/>
      <c r="K1224" s="10"/>
      <c r="L1224" s="10"/>
      <c r="M1224" s="19"/>
    </row>
    <row r="1225" spans="1:13" s="11" customFormat="1">
      <c r="A1225" s="8"/>
      <c r="B1225" s="8"/>
      <c r="C1225" s="87"/>
      <c r="D1225" s="8"/>
      <c r="E1225" s="18"/>
      <c r="F1225" s="18"/>
      <c r="G1225" s="117"/>
      <c r="H1225" s="20"/>
      <c r="I1225" s="117"/>
      <c r="J1225" s="120"/>
      <c r="K1225" s="10"/>
      <c r="L1225" s="10"/>
      <c r="M1225" s="19"/>
    </row>
    <row r="1226" spans="1:13" s="11" customFormat="1">
      <c r="A1226" s="8"/>
      <c r="B1226" s="8"/>
      <c r="C1226" s="8"/>
      <c r="D1226" s="8"/>
      <c r="E1226" s="18"/>
      <c r="F1226" s="18"/>
      <c r="G1226" s="117"/>
      <c r="H1226" s="20"/>
      <c r="I1226" s="10"/>
      <c r="J1226" s="10"/>
      <c r="K1226" s="10"/>
      <c r="L1226" s="10"/>
      <c r="M1226" s="19"/>
    </row>
    <row r="1227" spans="1:13" s="11" customFormat="1">
      <c r="A1227" s="8"/>
      <c r="B1227" s="8"/>
      <c r="C1227" s="8"/>
      <c r="D1227" s="8"/>
      <c r="E1227" s="18"/>
      <c r="F1227" s="18"/>
      <c r="G1227" s="120"/>
      <c r="H1227" s="20"/>
      <c r="I1227" s="117"/>
      <c r="J1227" s="117"/>
      <c r="K1227" s="10"/>
      <c r="L1227" s="10"/>
      <c r="M1227" s="19"/>
    </row>
    <row r="1228" spans="1:13" s="11" customFormat="1">
      <c r="A1228" s="8"/>
      <c r="B1228" s="8"/>
      <c r="C1228" s="8"/>
      <c r="D1228" s="8"/>
      <c r="E1228" s="18"/>
      <c r="F1228" s="18"/>
      <c r="G1228" s="117"/>
      <c r="H1228" s="20"/>
      <c r="I1228" s="8"/>
      <c r="J1228" s="8"/>
      <c r="K1228" s="10"/>
      <c r="L1228" s="10"/>
      <c r="M1228" s="19"/>
    </row>
    <row r="1229" spans="1:13" s="11" customFormat="1">
      <c r="A1229" s="8"/>
      <c r="B1229" s="128"/>
      <c r="C1229" s="8"/>
      <c r="D1229" s="8"/>
      <c r="E1229" s="18"/>
      <c r="F1229" s="18"/>
      <c r="G1229" s="117"/>
      <c r="H1229" s="8"/>
      <c r="I1229" s="8"/>
      <c r="J1229" s="8"/>
      <c r="K1229" s="19"/>
      <c r="L1229" s="19"/>
      <c r="M1229" s="19"/>
    </row>
    <row r="1230" spans="1:13" s="11" customFormat="1">
      <c r="A1230" s="8"/>
      <c r="B1230" s="8"/>
      <c r="C1230" s="8"/>
      <c r="D1230" s="8"/>
      <c r="E1230" s="18"/>
      <c r="F1230" s="18"/>
      <c r="G1230" s="8"/>
      <c r="H1230" s="8"/>
      <c r="I1230" s="8"/>
      <c r="J1230" s="8"/>
      <c r="K1230" s="8"/>
      <c r="L1230" s="8"/>
      <c r="M1230" s="8"/>
    </row>
    <row r="1231" spans="1:13" s="11" customFormat="1">
      <c r="A1231" s="8"/>
      <c r="B1231" s="8"/>
      <c r="C1231" s="8"/>
      <c r="D1231" s="8"/>
      <c r="E1231" s="18"/>
      <c r="F1231" s="18"/>
      <c r="G1231" s="8"/>
      <c r="H1231" s="8"/>
      <c r="I1231" s="117"/>
      <c r="J1231" s="120"/>
      <c r="K1231" s="8"/>
      <c r="L1231" s="8"/>
      <c r="M1231" s="19"/>
    </row>
    <row r="1232" spans="1:13" s="11" customFormat="1">
      <c r="A1232" s="8"/>
      <c r="B1232" s="8"/>
      <c r="C1232" s="8"/>
      <c r="D1232" s="8"/>
      <c r="E1232" s="18"/>
      <c r="F1232" s="18"/>
      <c r="G1232" s="10"/>
      <c r="H1232" s="10"/>
      <c r="I1232" s="10"/>
      <c r="J1232" s="10"/>
      <c r="K1232" s="19"/>
      <c r="L1232" s="8"/>
      <c r="M1232" s="19"/>
    </row>
    <row r="1233" spans="1:13" s="11" customFormat="1">
      <c r="A1233" s="8"/>
      <c r="B1233" s="8"/>
      <c r="C1233" s="8"/>
      <c r="D1233" s="8"/>
      <c r="E1233" s="18"/>
      <c r="F1233" s="18"/>
      <c r="G1233" s="117"/>
      <c r="H1233" s="8"/>
      <c r="I1233" s="117"/>
      <c r="J1233" s="117"/>
      <c r="K1233" s="10"/>
      <c r="L1233" s="10"/>
      <c r="M1233" s="20"/>
    </row>
    <row r="1234" spans="1:13" s="11" customFormat="1">
      <c r="A1234" s="8"/>
      <c r="B1234" s="8"/>
      <c r="C1234" s="8"/>
      <c r="D1234" s="8"/>
      <c r="E1234" s="18"/>
      <c r="F1234" s="18"/>
      <c r="G1234" s="117"/>
      <c r="H1234" s="8"/>
      <c r="I1234" s="8"/>
      <c r="J1234" s="8"/>
      <c r="K1234" s="10"/>
      <c r="L1234" s="10"/>
      <c r="M1234" s="19"/>
    </row>
    <row r="1235" spans="1:13" s="11" customFormat="1">
      <c r="A1235" s="8"/>
      <c r="B1235" s="8"/>
      <c r="C1235" s="8"/>
      <c r="D1235" s="8"/>
      <c r="E1235" s="121"/>
      <c r="F1235" s="18"/>
      <c r="G1235" s="117"/>
      <c r="H1235" s="8"/>
      <c r="I1235" s="8"/>
      <c r="J1235" s="8"/>
      <c r="K1235" s="10"/>
      <c r="L1235" s="10"/>
      <c r="M1235" s="19"/>
    </row>
    <row r="1236" spans="1:13" s="11" customFormat="1">
      <c r="A1236" s="8"/>
      <c r="B1236" s="8"/>
      <c r="C1236" s="8"/>
      <c r="D1236" s="8"/>
      <c r="E1236" s="121"/>
      <c r="F1236" s="18"/>
      <c r="G1236" s="117"/>
      <c r="H1236" s="8"/>
      <c r="I1236" s="10"/>
      <c r="J1236" s="10"/>
      <c r="K1236" s="10"/>
      <c r="L1236" s="10"/>
      <c r="M1236" s="19"/>
    </row>
    <row r="1237" spans="1:13" s="11" customFormat="1">
      <c r="A1237" s="8"/>
      <c r="B1237" s="8"/>
      <c r="C1237" s="8"/>
      <c r="D1237" s="8"/>
      <c r="E1237" s="18"/>
      <c r="F1237" s="18"/>
      <c r="G1237" s="117"/>
      <c r="H1237" s="20"/>
      <c r="I1237" s="117"/>
      <c r="J1237" s="120"/>
      <c r="K1237" s="10"/>
      <c r="L1237" s="10"/>
      <c r="M1237" s="19"/>
    </row>
    <row r="1238" spans="1:13" s="11" customFormat="1">
      <c r="A1238" s="8"/>
      <c r="B1238" s="8"/>
      <c r="C1238" s="8"/>
      <c r="D1238" s="8"/>
      <c r="E1238" s="18"/>
      <c r="F1238" s="18"/>
      <c r="G1238" s="117"/>
      <c r="H1238" s="20"/>
      <c r="I1238" s="10"/>
      <c r="J1238" s="10"/>
      <c r="K1238" s="10"/>
      <c r="L1238" s="10"/>
      <c r="M1238" s="19"/>
    </row>
    <row r="1239" spans="1:13" s="11" customFormat="1">
      <c r="A1239" s="8"/>
      <c r="B1239" s="8"/>
      <c r="C1239" s="8"/>
      <c r="D1239" s="8"/>
      <c r="E1239" s="18"/>
      <c r="F1239" s="18"/>
      <c r="G1239" s="120"/>
      <c r="H1239" s="20"/>
      <c r="I1239" s="117"/>
      <c r="J1239" s="117"/>
      <c r="K1239" s="10"/>
      <c r="L1239" s="10"/>
      <c r="M1239" s="19"/>
    </row>
    <row r="1240" spans="1:13" s="11" customFormat="1">
      <c r="A1240" s="8"/>
      <c r="B1240" s="8"/>
      <c r="C1240" s="8"/>
      <c r="D1240" s="8"/>
      <c r="E1240" s="18"/>
      <c r="F1240" s="18"/>
      <c r="G1240" s="117"/>
      <c r="H1240" s="20"/>
      <c r="I1240" s="8"/>
      <c r="J1240" s="8"/>
      <c r="K1240" s="10"/>
      <c r="L1240" s="10"/>
      <c r="M1240" s="19"/>
    </row>
    <row r="1241" spans="1:13" s="11" customFormat="1">
      <c r="A1241" s="8"/>
      <c r="B1241" s="128"/>
      <c r="C1241" s="8"/>
      <c r="D1241" s="8"/>
      <c r="E1241" s="18"/>
      <c r="F1241" s="18"/>
      <c r="G1241" s="117"/>
      <c r="H1241" s="8"/>
      <c r="I1241" s="8"/>
      <c r="J1241" s="8"/>
      <c r="K1241" s="19"/>
      <c r="L1241" s="19"/>
      <c r="M1241" s="19"/>
    </row>
    <row r="1242" spans="1:13" s="11" customFormat="1">
      <c r="A1242" s="8"/>
      <c r="B1242" s="8"/>
      <c r="C1242" s="8"/>
      <c r="D1242" s="8"/>
      <c r="E1242" s="18"/>
      <c r="F1242" s="18"/>
      <c r="G1242" s="8"/>
      <c r="H1242" s="8"/>
      <c r="I1242" s="8"/>
      <c r="J1242" s="8"/>
      <c r="K1242" s="8"/>
      <c r="L1242" s="8"/>
      <c r="M1242" s="8"/>
    </row>
    <row r="1243" spans="1:13" s="11" customFormat="1">
      <c r="A1243" s="8"/>
      <c r="B1243" s="8"/>
      <c r="C1243" s="8"/>
      <c r="D1243" s="8"/>
      <c r="E1243" s="18"/>
      <c r="F1243" s="18"/>
      <c r="G1243" s="8"/>
      <c r="H1243" s="8"/>
      <c r="I1243" s="117"/>
      <c r="J1243" s="120"/>
      <c r="K1243" s="8"/>
      <c r="L1243" s="8"/>
      <c r="M1243" s="19"/>
    </row>
    <row r="1244" spans="1:13" s="11" customFormat="1">
      <c r="A1244" s="8"/>
      <c r="B1244" s="8"/>
      <c r="C1244" s="8"/>
      <c r="D1244" s="8"/>
      <c r="E1244" s="18"/>
      <c r="F1244" s="18"/>
      <c r="G1244" s="10"/>
      <c r="H1244" s="10"/>
      <c r="I1244" s="10"/>
      <c r="J1244" s="10"/>
      <c r="K1244" s="19"/>
      <c r="L1244" s="8"/>
      <c r="M1244" s="19"/>
    </row>
    <row r="1245" spans="1:13" s="11" customFormat="1">
      <c r="A1245" s="8"/>
      <c r="B1245" s="8"/>
      <c r="C1245" s="8"/>
      <c r="D1245" s="8"/>
      <c r="E1245" s="18"/>
      <c r="F1245" s="18"/>
      <c r="G1245" s="117"/>
      <c r="H1245" s="8"/>
      <c r="I1245" s="117"/>
      <c r="J1245" s="117"/>
      <c r="K1245" s="10"/>
      <c r="L1245" s="10"/>
      <c r="M1245" s="20"/>
    </row>
    <row r="1246" spans="1:13" s="11" customFormat="1">
      <c r="A1246" s="8"/>
      <c r="B1246" s="8"/>
      <c r="C1246" s="8"/>
      <c r="D1246" s="8"/>
      <c r="E1246" s="18"/>
      <c r="F1246" s="18"/>
      <c r="G1246" s="117"/>
      <c r="H1246" s="8"/>
      <c r="I1246" s="8"/>
      <c r="J1246" s="8"/>
      <c r="K1246" s="10"/>
      <c r="L1246" s="10"/>
      <c r="M1246" s="19"/>
    </row>
    <row r="1247" spans="1:13" s="11" customFormat="1">
      <c r="A1247" s="8"/>
      <c r="B1247" s="8"/>
      <c r="C1247" s="8"/>
      <c r="D1247" s="8"/>
      <c r="E1247" s="121"/>
      <c r="F1247" s="18"/>
      <c r="G1247" s="117"/>
      <c r="H1247" s="8"/>
      <c r="I1247" s="8"/>
      <c r="J1247" s="8"/>
      <c r="K1247" s="10"/>
      <c r="L1247" s="10"/>
      <c r="M1247" s="19"/>
    </row>
    <row r="1248" spans="1:13" s="11" customFormat="1">
      <c r="A1248" s="8"/>
      <c r="B1248" s="8"/>
      <c r="C1248" s="8"/>
      <c r="D1248" s="8"/>
      <c r="E1248" s="121"/>
      <c r="F1248" s="18"/>
      <c r="G1248" s="117"/>
      <c r="H1248" s="8"/>
      <c r="I1248" s="10"/>
      <c r="J1248" s="10"/>
      <c r="K1248" s="10"/>
      <c r="L1248" s="10"/>
      <c r="M1248" s="19"/>
    </row>
    <row r="1249" spans="1:13" s="11" customFormat="1">
      <c r="A1249" s="8"/>
      <c r="B1249" s="8"/>
      <c r="C1249" s="8"/>
      <c r="D1249" s="8"/>
      <c r="E1249" s="18"/>
      <c r="F1249" s="18"/>
      <c r="G1249" s="117"/>
      <c r="H1249" s="20"/>
      <c r="I1249" s="117"/>
      <c r="J1249" s="120"/>
      <c r="K1249" s="10"/>
      <c r="L1249" s="10"/>
      <c r="M1249" s="19"/>
    </row>
    <row r="1250" spans="1:13" s="11" customFormat="1">
      <c r="A1250" s="8"/>
      <c r="B1250" s="8"/>
      <c r="C1250" s="8"/>
      <c r="D1250" s="8"/>
      <c r="E1250" s="18"/>
      <c r="F1250" s="18"/>
      <c r="G1250" s="117"/>
      <c r="H1250" s="20"/>
      <c r="I1250" s="10"/>
      <c r="J1250" s="10"/>
      <c r="K1250" s="10"/>
      <c r="L1250" s="10"/>
      <c r="M1250" s="19"/>
    </row>
    <row r="1251" spans="1:13" s="11" customFormat="1">
      <c r="A1251" s="8"/>
      <c r="B1251" s="8"/>
      <c r="C1251" s="8"/>
      <c r="D1251" s="8"/>
      <c r="E1251" s="18"/>
      <c r="F1251" s="18"/>
      <c r="G1251" s="120"/>
      <c r="H1251" s="20"/>
      <c r="I1251" s="117"/>
      <c r="J1251" s="117"/>
      <c r="K1251" s="10"/>
      <c r="L1251" s="10"/>
      <c r="M1251" s="19"/>
    </row>
    <row r="1252" spans="1:13" s="11" customFormat="1">
      <c r="A1252" s="8"/>
      <c r="B1252" s="8"/>
      <c r="C1252" s="8"/>
      <c r="D1252" s="8"/>
      <c r="E1252" s="18"/>
      <c r="F1252" s="18"/>
      <c r="G1252" s="117"/>
      <c r="H1252" s="20"/>
      <c r="I1252" s="8"/>
      <c r="J1252" s="8"/>
      <c r="K1252" s="10"/>
      <c r="L1252" s="10"/>
      <c r="M1252" s="19"/>
    </row>
    <row r="1253" spans="1:13" s="11" customFormat="1">
      <c r="A1253" s="8"/>
      <c r="B1253" s="128"/>
      <c r="C1253" s="8"/>
      <c r="D1253" s="8"/>
      <c r="E1253" s="18"/>
      <c r="F1253" s="18"/>
      <c r="G1253" s="117"/>
      <c r="H1253" s="8"/>
      <c r="I1253" s="8"/>
      <c r="J1253" s="8"/>
      <c r="K1253" s="19"/>
      <c r="L1253" s="19"/>
      <c r="M1253" s="19"/>
    </row>
    <row r="1254" spans="1:13" s="11" customFormat="1">
      <c r="A1254" s="87"/>
      <c r="B1254" s="87"/>
      <c r="C1254" s="8"/>
      <c r="D1254" s="87"/>
      <c r="E1254" s="87"/>
      <c r="F1254" s="87"/>
      <c r="G1254" s="87"/>
      <c r="H1254" s="87"/>
      <c r="I1254" s="87"/>
      <c r="J1254" s="87"/>
      <c r="K1254" s="87"/>
      <c r="L1254" s="87"/>
      <c r="M1254" s="87"/>
    </row>
    <row r="1255" spans="1:13" s="11" customFormat="1">
      <c r="A1255" s="8"/>
      <c r="B1255" s="8"/>
      <c r="C1255" s="8"/>
      <c r="D1255" s="8"/>
      <c r="E1255" s="18"/>
      <c r="F1255" s="18"/>
      <c r="G1255" s="8"/>
      <c r="H1255" s="8"/>
      <c r="I1255" s="8"/>
      <c r="J1255" s="8"/>
      <c r="K1255" s="8"/>
      <c r="L1255" s="8"/>
      <c r="M1255" s="8"/>
    </row>
    <row r="1256" spans="1:13" s="11" customFormat="1">
      <c r="A1256" s="8"/>
      <c r="B1256" s="8"/>
      <c r="C1256" s="8"/>
      <c r="D1256" s="8"/>
      <c r="E1256" s="18"/>
      <c r="F1256" s="18"/>
      <c r="G1256" s="8"/>
      <c r="H1256" s="8"/>
      <c r="I1256" s="117"/>
      <c r="J1256" s="120"/>
      <c r="K1256" s="8"/>
      <c r="L1256" s="8"/>
      <c r="M1256" s="19"/>
    </row>
    <row r="1257" spans="1:13" s="11" customFormat="1">
      <c r="A1257" s="8"/>
      <c r="B1257" s="8"/>
      <c r="C1257" s="8"/>
      <c r="D1257" s="8"/>
      <c r="E1257" s="18"/>
      <c r="F1257" s="18"/>
      <c r="G1257" s="10"/>
      <c r="H1257" s="10"/>
      <c r="I1257" s="10"/>
      <c r="J1257" s="10"/>
      <c r="K1257" s="19"/>
      <c r="L1257" s="8"/>
      <c r="M1257" s="19"/>
    </row>
    <row r="1258" spans="1:13" s="11" customFormat="1">
      <c r="A1258" s="8"/>
      <c r="B1258" s="8"/>
      <c r="C1258" s="8"/>
      <c r="D1258" s="8"/>
      <c r="E1258" s="18"/>
      <c r="F1258" s="18"/>
      <c r="G1258" s="117"/>
      <c r="H1258" s="8"/>
      <c r="I1258" s="117"/>
      <c r="J1258" s="117"/>
      <c r="K1258" s="10"/>
      <c r="L1258" s="10"/>
      <c r="M1258" s="20"/>
    </row>
    <row r="1259" spans="1:13" s="11" customFormat="1">
      <c r="A1259" s="8"/>
      <c r="B1259" s="8"/>
      <c r="C1259" s="8"/>
      <c r="D1259" s="8"/>
      <c r="E1259" s="18"/>
      <c r="F1259" s="18"/>
      <c r="G1259" s="117"/>
      <c r="H1259" s="8"/>
      <c r="I1259" s="8"/>
      <c r="J1259" s="8"/>
      <c r="K1259" s="10"/>
      <c r="L1259" s="10"/>
      <c r="M1259" s="19"/>
    </row>
    <row r="1260" spans="1:13" s="11" customFormat="1">
      <c r="A1260" s="8"/>
      <c r="B1260" s="8"/>
      <c r="C1260" s="87"/>
      <c r="D1260" s="8"/>
      <c r="E1260" s="121"/>
      <c r="F1260" s="18"/>
      <c r="G1260" s="117"/>
      <c r="H1260" s="8"/>
      <c r="I1260" s="8"/>
      <c r="J1260" s="8"/>
      <c r="K1260" s="10"/>
      <c r="L1260" s="10"/>
      <c r="M1260" s="19"/>
    </row>
    <row r="1261" spans="1:13" s="11" customFormat="1">
      <c r="A1261" s="8"/>
      <c r="B1261" s="8"/>
      <c r="C1261" s="8"/>
      <c r="D1261" s="8"/>
      <c r="E1261" s="121"/>
      <c r="F1261" s="18"/>
      <c r="G1261" s="117"/>
      <c r="H1261" s="8"/>
      <c r="I1261" s="10"/>
      <c r="J1261" s="10"/>
      <c r="K1261" s="10"/>
      <c r="L1261" s="10"/>
      <c r="M1261" s="19"/>
    </row>
    <row r="1262" spans="1:13" s="11" customFormat="1">
      <c r="A1262" s="8"/>
      <c r="B1262" s="8"/>
      <c r="C1262" s="8"/>
      <c r="D1262" s="8"/>
      <c r="E1262" s="18"/>
      <c r="F1262" s="18"/>
      <c r="G1262" s="117"/>
      <c r="H1262" s="20"/>
      <c r="I1262" s="117"/>
      <c r="J1262" s="120"/>
      <c r="K1262" s="10"/>
      <c r="L1262" s="10"/>
      <c r="M1262" s="19"/>
    </row>
    <row r="1263" spans="1:13" s="11" customFormat="1">
      <c r="A1263" s="8"/>
      <c r="B1263" s="8"/>
      <c r="C1263" s="8"/>
      <c r="D1263" s="8"/>
      <c r="E1263" s="18"/>
      <c r="F1263" s="18"/>
      <c r="G1263" s="117"/>
      <c r="H1263" s="20"/>
      <c r="I1263" s="10"/>
      <c r="J1263" s="10"/>
      <c r="K1263" s="10"/>
      <c r="L1263" s="10"/>
      <c r="M1263" s="19"/>
    </row>
    <row r="1264" spans="1:13" s="11" customFormat="1">
      <c r="A1264" s="8"/>
      <c r="B1264" s="8"/>
      <c r="C1264" s="8"/>
      <c r="D1264" s="8"/>
      <c r="E1264" s="18"/>
      <c r="F1264" s="18"/>
      <c r="G1264" s="120"/>
      <c r="H1264" s="20"/>
      <c r="I1264" s="117"/>
      <c r="J1264" s="117"/>
      <c r="K1264" s="10"/>
      <c r="L1264" s="10"/>
      <c r="M1264" s="19"/>
    </row>
    <row r="1265" spans="1:13" s="11" customFormat="1">
      <c r="A1265" s="8"/>
      <c r="B1265" s="8"/>
      <c r="C1265" s="8"/>
      <c r="D1265" s="8"/>
      <c r="E1265" s="18"/>
      <c r="F1265" s="18"/>
      <c r="G1265" s="117"/>
      <c r="H1265" s="20"/>
      <c r="I1265" s="8"/>
      <c r="J1265" s="8"/>
      <c r="K1265" s="10"/>
      <c r="L1265" s="10"/>
      <c r="M1265" s="19"/>
    </row>
    <row r="1266" spans="1:13" s="11" customFormat="1">
      <c r="A1266" s="8"/>
      <c r="B1266" s="128"/>
      <c r="C1266" s="8"/>
      <c r="D1266" s="8"/>
      <c r="E1266" s="18"/>
      <c r="F1266" s="18"/>
      <c r="G1266" s="117"/>
      <c r="H1266" s="8"/>
      <c r="I1266" s="8"/>
      <c r="J1266" s="8"/>
      <c r="K1266" s="19"/>
      <c r="L1266" s="19"/>
      <c r="M1266" s="19"/>
    </row>
    <row r="1267" spans="1:13" s="11" customFormat="1">
      <c r="A1267" s="8"/>
      <c r="B1267" s="8"/>
      <c r="C1267" s="8"/>
      <c r="D1267" s="8"/>
      <c r="E1267" s="18"/>
      <c r="F1267" s="18"/>
      <c r="G1267" s="8"/>
      <c r="H1267" s="8"/>
      <c r="I1267" s="8"/>
      <c r="J1267" s="8"/>
      <c r="K1267" s="8"/>
      <c r="L1267" s="8"/>
      <c r="M1267" s="8"/>
    </row>
    <row r="1268" spans="1:13" s="11" customFormat="1">
      <c r="A1268" s="8"/>
      <c r="B1268" s="8"/>
      <c r="C1268" s="8"/>
      <c r="D1268" s="8"/>
      <c r="E1268" s="18"/>
      <c r="F1268" s="18"/>
      <c r="G1268" s="8"/>
      <c r="H1268" s="8"/>
      <c r="I1268" s="117"/>
      <c r="J1268" s="120"/>
      <c r="K1268" s="8"/>
      <c r="L1268" s="8"/>
      <c r="M1268" s="19"/>
    </row>
    <row r="1269" spans="1:13" s="11" customFormat="1">
      <c r="A1269" s="8"/>
      <c r="B1269" s="8"/>
      <c r="C1269" s="8"/>
      <c r="D1269" s="8"/>
      <c r="E1269" s="18"/>
      <c r="F1269" s="18"/>
      <c r="G1269" s="10"/>
      <c r="H1269" s="10"/>
      <c r="I1269" s="10"/>
      <c r="J1269" s="10"/>
      <c r="K1269" s="19"/>
      <c r="L1269" s="8"/>
      <c r="M1269" s="19"/>
    </row>
    <row r="1270" spans="1:13" s="11" customFormat="1">
      <c r="A1270" s="8"/>
      <c r="B1270" s="8"/>
      <c r="C1270" s="8"/>
      <c r="D1270" s="8"/>
      <c r="E1270" s="18"/>
      <c r="F1270" s="18"/>
      <c r="G1270" s="117"/>
      <c r="H1270" s="8"/>
      <c r="I1270" s="117"/>
      <c r="J1270" s="117"/>
      <c r="K1270" s="10"/>
      <c r="L1270" s="10"/>
      <c r="M1270" s="20"/>
    </row>
    <row r="1271" spans="1:13" s="11" customFormat="1">
      <c r="A1271" s="8"/>
      <c r="B1271" s="8"/>
      <c r="C1271" s="8"/>
      <c r="D1271" s="8"/>
      <c r="E1271" s="18"/>
      <c r="F1271" s="18"/>
      <c r="G1271" s="117"/>
      <c r="H1271" s="8"/>
      <c r="I1271" s="8"/>
      <c r="J1271" s="8"/>
      <c r="K1271" s="10"/>
      <c r="L1271" s="10"/>
      <c r="M1271" s="19"/>
    </row>
    <row r="1272" spans="1:13" s="11" customFormat="1">
      <c r="A1272" s="8"/>
      <c r="B1272" s="8"/>
      <c r="C1272" s="8"/>
      <c r="D1272" s="8"/>
      <c r="E1272" s="121"/>
      <c r="F1272" s="18"/>
      <c r="G1272" s="117"/>
      <c r="H1272" s="8"/>
      <c r="I1272" s="8"/>
      <c r="J1272" s="8"/>
      <c r="K1272" s="10"/>
      <c r="L1272" s="10"/>
      <c r="M1272" s="19"/>
    </row>
    <row r="1273" spans="1:13" s="11" customFormat="1">
      <c r="A1273" s="8"/>
      <c r="B1273" s="8"/>
      <c r="C1273" s="8"/>
      <c r="D1273" s="8"/>
      <c r="E1273" s="121"/>
      <c r="F1273" s="18"/>
      <c r="G1273" s="117"/>
      <c r="H1273" s="8"/>
      <c r="I1273" s="10"/>
      <c r="J1273" s="10"/>
      <c r="K1273" s="10"/>
      <c r="L1273" s="10"/>
      <c r="M1273" s="19"/>
    </row>
    <row r="1274" spans="1:13" s="11" customFormat="1">
      <c r="A1274" s="8"/>
      <c r="B1274" s="8"/>
      <c r="C1274" s="8"/>
      <c r="D1274" s="8"/>
      <c r="E1274" s="18"/>
      <c r="F1274" s="18"/>
      <c r="G1274" s="117"/>
      <c r="H1274" s="20"/>
      <c r="I1274" s="117"/>
      <c r="J1274" s="120"/>
      <c r="K1274" s="10"/>
      <c r="L1274" s="10"/>
      <c r="M1274" s="19"/>
    </row>
    <row r="1275" spans="1:13" s="11" customFormat="1">
      <c r="A1275" s="8"/>
      <c r="B1275" s="8"/>
      <c r="C1275" s="8"/>
      <c r="D1275" s="8"/>
      <c r="E1275" s="18"/>
      <c r="F1275" s="18"/>
      <c r="G1275" s="117"/>
      <c r="H1275" s="20"/>
      <c r="I1275" s="10"/>
      <c r="J1275" s="10"/>
      <c r="K1275" s="10"/>
      <c r="L1275" s="10"/>
      <c r="M1275" s="19"/>
    </row>
    <row r="1276" spans="1:13" s="11" customFormat="1">
      <c r="A1276" s="8"/>
      <c r="B1276" s="8"/>
      <c r="C1276" s="8"/>
      <c r="D1276" s="8"/>
      <c r="E1276" s="18"/>
      <c r="F1276" s="18"/>
      <c r="G1276" s="120"/>
      <c r="H1276" s="20"/>
      <c r="I1276" s="117"/>
      <c r="J1276" s="117"/>
      <c r="K1276" s="10"/>
      <c r="L1276" s="10"/>
      <c r="M1276" s="19"/>
    </row>
    <row r="1277" spans="1:13" s="11" customFormat="1">
      <c r="A1277" s="8"/>
      <c r="B1277" s="8"/>
      <c r="C1277" s="8"/>
      <c r="D1277" s="8"/>
      <c r="E1277" s="18"/>
      <c r="F1277" s="18"/>
      <c r="G1277" s="117"/>
      <c r="H1277" s="20"/>
      <c r="I1277" s="8"/>
      <c r="J1277" s="8"/>
      <c r="K1277" s="10"/>
      <c r="L1277" s="10"/>
      <c r="M1277" s="19"/>
    </row>
    <row r="1278" spans="1:13" s="11" customFormat="1">
      <c r="A1278" s="8"/>
      <c r="B1278" s="128"/>
      <c r="C1278" s="8"/>
      <c r="D1278" s="8"/>
      <c r="E1278" s="18"/>
      <c r="F1278" s="18"/>
      <c r="G1278" s="117"/>
      <c r="H1278" s="8"/>
      <c r="I1278" s="8"/>
      <c r="J1278" s="8"/>
      <c r="K1278" s="19"/>
      <c r="L1278" s="19"/>
      <c r="M1278" s="19"/>
    </row>
    <row r="1279" spans="1:13" s="11" customFormat="1">
      <c r="A1279" s="8"/>
      <c r="B1279" s="8"/>
      <c r="C1279" s="8"/>
      <c r="D1279" s="8"/>
      <c r="E1279" s="18"/>
      <c r="F1279" s="18"/>
      <c r="G1279" s="8"/>
      <c r="H1279" s="8"/>
      <c r="I1279" s="8"/>
      <c r="J1279" s="8"/>
      <c r="K1279" s="8"/>
      <c r="L1279" s="8"/>
      <c r="M1279" s="8"/>
    </row>
    <row r="1280" spans="1:13" s="11" customFormat="1">
      <c r="A1280" s="8"/>
      <c r="B1280" s="8"/>
      <c r="C1280" s="8"/>
      <c r="D1280" s="8"/>
      <c r="E1280" s="18"/>
      <c r="F1280" s="18"/>
      <c r="G1280" s="8"/>
      <c r="H1280" s="8"/>
      <c r="I1280" s="117"/>
      <c r="J1280" s="120"/>
      <c r="K1280" s="8"/>
      <c r="L1280" s="8"/>
      <c r="M1280" s="19"/>
    </row>
    <row r="1281" spans="1:13" s="11" customFormat="1">
      <c r="A1281" s="8"/>
      <c r="B1281" s="8"/>
      <c r="C1281" s="8"/>
      <c r="D1281" s="8"/>
      <c r="E1281" s="18"/>
      <c r="F1281" s="18"/>
      <c r="G1281" s="10"/>
      <c r="H1281" s="10"/>
      <c r="I1281" s="10"/>
      <c r="J1281" s="10"/>
      <c r="K1281" s="19"/>
      <c r="L1281" s="8"/>
      <c r="M1281" s="19"/>
    </row>
    <row r="1282" spans="1:13" s="11" customFormat="1">
      <c r="A1282" s="8"/>
      <c r="B1282" s="8"/>
      <c r="C1282" s="8"/>
      <c r="D1282" s="8"/>
      <c r="E1282" s="18"/>
      <c r="F1282" s="18"/>
      <c r="G1282" s="117"/>
      <c r="H1282" s="8"/>
      <c r="I1282" s="117"/>
      <c r="J1282" s="117"/>
      <c r="K1282" s="10"/>
      <c r="L1282" s="10"/>
      <c r="M1282" s="20"/>
    </row>
    <row r="1283" spans="1:13" s="11" customFormat="1">
      <c r="A1283" s="8"/>
      <c r="B1283" s="8"/>
      <c r="C1283" s="8"/>
      <c r="D1283" s="8"/>
      <c r="E1283" s="18"/>
      <c r="F1283" s="18"/>
      <c r="G1283" s="117"/>
      <c r="H1283" s="8"/>
      <c r="I1283" s="8"/>
      <c r="J1283" s="8"/>
      <c r="K1283" s="10"/>
      <c r="L1283" s="10"/>
      <c r="M1283" s="19"/>
    </row>
    <row r="1284" spans="1:13" s="11" customFormat="1">
      <c r="A1284" s="8"/>
      <c r="B1284" s="8"/>
      <c r="C1284" s="8"/>
      <c r="D1284" s="8"/>
      <c r="E1284" s="121"/>
      <c r="F1284" s="18"/>
      <c r="G1284" s="117"/>
      <c r="H1284" s="8"/>
      <c r="I1284" s="8"/>
      <c r="J1284" s="8"/>
      <c r="K1284" s="10"/>
      <c r="L1284" s="10"/>
      <c r="M1284" s="19"/>
    </row>
    <row r="1285" spans="1:13" s="11" customFormat="1">
      <c r="A1285" s="8"/>
      <c r="B1285" s="8"/>
      <c r="C1285" s="8"/>
      <c r="D1285" s="8"/>
      <c r="E1285" s="121"/>
      <c r="F1285" s="18"/>
      <c r="G1285" s="117"/>
      <c r="H1285" s="8"/>
      <c r="I1285" s="10"/>
      <c r="J1285" s="10"/>
      <c r="K1285" s="10"/>
      <c r="L1285" s="10"/>
      <c r="M1285" s="19"/>
    </row>
    <row r="1286" spans="1:13" s="11" customFormat="1">
      <c r="A1286" s="8"/>
      <c r="B1286" s="8"/>
      <c r="C1286" s="8"/>
      <c r="D1286" s="8"/>
      <c r="E1286" s="18"/>
      <c r="F1286" s="18"/>
      <c r="G1286" s="117"/>
      <c r="H1286" s="20"/>
      <c r="I1286" s="117"/>
      <c r="J1286" s="120"/>
      <c r="K1286" s="10"/>
      <c r="L1286" s="10"/>
      <c r="M1286" s="19"/>
    </row>
    <row r="1287" spans="1:13" s="11" customFormat="1">
      <c r="A1287" s="87"/>
      <c r="B1287" s="87"/>
      <c r="C1287" s="8"/>
      <c r="D1287" s="87"/>
      <c r="E1287" s="87"/>
      <c r="F1287" s="87"/>
      <c r="G1287" s="87"/>
      <c r="H1287" s="87"/>
      <c r="I1287" s="87"/>
      <c r="J1287" s="87"/>
      <c r="K1287" s="87"/>
      <c r="L1287" s="87"/>
      <c r="M1287" s="87"/>
    </row>
    <row r="1288" spans="1:13" s="11" customFormat="1">
      <c r="A1288" s="8"/>
      <c r="B1288" s="8"/>
      <c r="C1288" s="8"/>
      <c r="D1288" s="8"/>
      <c r="E1288" s="18"/>
      <c r="F1288" s="18"/>
      <c r="G1288" s="117"/>
      <c r="H1288" s="20"/>
      <c r="I1288" s="10"/>
      <c r="J1288" s="10"/>
      <c r="K1288" s="10"/>
      <c r="L1288" s="10"/>
      <c r="M1288" s="19"/>
    </row>
    <row r="1289" spans="1:13" s="11" customFormat="1">
      <c r="A1289" s="8"/>
      <c r="B1289" s="8"/>
      <c r="C1289" s="8"/>
      <c r="D1289" s="8"/>
      <c r="E1289" s="18"/>
      <c r="F1289" s="18"/>
      <c r="G1289" s="120"/>
      <c r="H1289" s="20"/>
      <c r="I1289" s="117"/>
      <c r="J1289" s="117"/>
      <c r="K1289" s="10"/>
      <c r="L1289" s="10"/>
      <c r="M1289" s="19"/>
    </row>
    <row r="1290" spans="1:13" s="11" customFormat="1">
      <c r="A1290" s="8"/>
      <c r="B1290" s="8"/>
      <c r="C1290" s="8"/>
      <c r="D1290" s="8"/>
      <c r="E1290" s="18"/>
      <c r="F1290" s="18"/>
      <c r="G1290" s="117"/>
      <c r="H1290" s="20"/>
      <c r="I1290" s="8"/>
      <c r="J1290" s="8"/>
      <c r="K1290" s="10"/>
      <c r="L1290" s="10"/>
      <c r="M1290" s="19"/>
    </row>
    <row r="1291" spans="1:13" s="11" customFormat="1">
      <c r="A1291" s="8"/>
      <c r="B1291" s="128"/>
      <c r="C1291" s="8"/>
      <c r="D1291" s="8"/>
      <c r="E1291" s="18"/>
      <c r="F1291" s="18"/>
      <c r="G1291" s="117"/>
      <c r="H1291" s="8"/>
      <c r="I1291" s="8"/>
      <c r="J1291" s="8"/>
      <c r="K1291" s="19"/>
      <c r="L1291" s="19"/>
      <c r="M1291" s="19"/>
    </row>
    <row r="1292" spans="1:13" s="11" customFormat="1">
      <c r="A1292" s="8"/>
      <c r="B1292" s="8"/>
      <c r="C1292" s="8"/>
      <c r="D1292" s="8"/>
      <c r="E1292" s="18"/>
      <c r="F1292" s="18"/>
      <c r="G1292" s="8"/>
      <c r="H1292" s="8"/>
      <c r="I1292" s="8"/>
      <c r="J1292" s="8"/>
      <c r="K1292" s="8"/>
      <c r="L1292" s="8"/>
      <c r="M1292" s="8"/>
    </row>
    <row r="1293" spans="1:13" s="11" customFormat="1">
      <c r="A1293" s="8"/>
      <c r="B1293" s="8"/>
      <c r="C1293" s="8"/>
      <c r="D1293" s="8"/>
      <c r="E1293" s="18"/>
      <c r="F1293" s="18"/>
      <c r="G1293" s="8"/>
      <c r="H1293" s="8"/>
      <c r="I1293" s="117"/>
      <c r="J1293" s="120"/>
      <c r="K1293" s="8"/>
      <c r="L1293" s="8"/>
      <c r="M1293" s="19"/>
    </row>
    <row r="1294" spans="1:13" s="11" customFormat="1">
      <c r="A1294" s="8"/>
      <c r="B1294" s="8"/>
      <c r="C1294" s="8"/>
      <c r="D1294" s="8"/>
      <c r="E1294" s="18"/>
      <c r="F1294" s="18"/>
      <c r="G1294" s="10"/>
      <c r="H1294" s="10"/>
      <c r="I1294" s="10"/>
      <c r="J1294" s="10"/>
      <c r="K1294" s="19"/>
      <c r="L1294" s="8"/>
      <c r="M1294" s="19"/>
    </row>
    <row r="1295" spans="1:13" s="11" customFormat="1">
      <c r="A1295" s="8"/>
      <c r="B1295" s="8"/>
      <c r="C1295" s="87"/>
      <c r="D1295" s="8"/>
      <c r="E1295" s="18"/>
      <c r="F1295" s="18"/>
      <c r="G1295" s="117"/>
      <c r="H1295" s="8"/>
      <c r="I1295" s="117"/>
      <c r="J1295" s="117"/>
      <c r="K1295" s="10"/>
      <c r="L1295" s="10"/>
      <c r="M1295" s="20"/>
    </row>
    <row r="1296" spans="1:13" s="11" customFormat="1">
      <c r="A1296" s="8"/>
      <c r="B1296" s="8"/>
      <c r="C1296" s="8"/>
      <c r="D1296" s="8"/>
      <c r="E1296" s="18"/>
      <c r="F1296" s="18"/>
      <c r="G1296" s="117"/>
      <c r="H1296" s="8"/>
      <c r="I1296" s="8"/>
      <c r="J1296" s="8"/>
      <c r="K1296" s="10"/>
      <c r="L1296" s="10"/>
      <c r="M1296" s="19"/>
    </row>
    <row r="1297" spans="1:13" s="11" customFormat="1">
      <c r="A1297" s="8"/>
      <c r="B1297" s="8"/>
      <c r="C1297" s="8"/>
      <c r="D1297" s="8"/>
      <c r="E1297" s="121"/>
      <c r="F1297" s="18"/>
      <c r="G1297" s="117"/>
      <c r="H1297" s="8"/>
      <c r="I1297" s="8"/>
      <c r="J1297" s="8"/>
      <c r="K1297" s="10"/>
      <c r="L1297" s="10"/>
      <c r="M1297" s="19"/>
    </row>
    <row r="1298" spans="1:13" s="11" customFormat="1">
      <c r="A1298" s="8"/>
      <c r="B1298" s="8"/>
      <c r="C1298" s="8"/>
      <c r="D1298" s="8"/>
      <c r="E1298" s="121"/>
      <c r="F1298" s="18"/>
      <c r="G1298" s="117"/>
      <c r="H1298" s="8"/>
      <c r="I1298" s="10"/>
      <c r="J1298" s="10"/>
      <c r="K1298" s="10"/>
      <c r="L1298" s="10"/>
      <c r="M1298" s="19"/>
    </row>
    <row r="1299" spans="1:13" s="11" customFormat="1">
      <c r="A1299" s="8"/>
      <c r="B1299" s="8"/>
      <c r="C1299" s="8"/>
      <c r="D1299" s="8"/>
      <c r="E1299" s="18"/>
      <c r="F1299" s="18"/>
      <c r="G1299" s="117"/>
      <c r="H1299" s="20"/>
      <c r="I1299" s="117"/>
      <c r="J1299" s="120"/>
      <c r="K1299" s="10"/>
      <c r="L1299" s="10"/>
      <c r="M1299" s="19"/>
    </row>
    <row r="1300" spans="1:13" s="11" customFormat="1">
      <c r="A1300" s="8"/>
      <c r="B1300" s="8"/>
      <c r="C1300" s="8"/>
      <c r="D1300" s="8"/>
      <c r="E1300" s="18"/>
      <c r="F1300" s="18"/>
      <c r="G1300" s="117"/>
      <c r="H1300" s="20"/>
      <c r="I1300" s="10"/>
      <c r="J1300" s="10"/>
      <c r="K1300" s="10"/>
      <c r="L1300" s="10"/>
      <c r="M1300" s="19"/>
    </row>
    <row r="1301" spans="1:13" s="11" customFormat="1">
      <c r="A1301" s="8"/>
      <c r="B1301" s="8"/>
      <c r="C1301" s="8"/>
      <c r="D1301" s="8"/>
      <c r="E1301" s="18"/>
      <c r="F1301" s="18"/>
      <c r="G1301" s="120"/>
      <c r="H1301" s="20"/>
      <c r="I1301" s="117"/>
      <c r="J1301" s="117"/>
      <c r="K1301" s="10"/>
      <c r="L1301" s="10"/>
      <c r="M1301" s="19"/>
    </row>
    <row r="1302" spans="1:13" s="11" customFormat="1">
      <c r="A1302" s="8"/>
      <c r="B1302" s="8"/>
      <c r="C1302" s="8"/>
      <c r="D1302" s="8"/>
      <c r="E1302" s="18"/>
      <c r="F1302" s="18"/>
      <c r="G1302" s="117"/>
      <c r="H1302" s="20"/>
      <c r="I1302" s="8"/>
      <c r="J1302" s="8"/>
      <c r="K1302" s="10"/>
      <c r="L1302" s="10"/>
      <c r="M1302" s="19"/>
    </row>
    <row r="1303" spans="1:13" s="11" customFormat="1">
      <c r="A1303" s="8"/>
      <c r="B1303" s="128"/>
      <c r="C1303" s="8"/>
      <c r="D1303" s="8"/>
      <c r="E1303" s="18"/>
      <c r="F1303" s="18"/>
      <c r="G1303" s="117"/>
      <c r="H1303" s="8"/>
      <c r="I1303" s="8"/>
      <c r="J1303" s="8"/>
      <c r="K1303" s="19"/>
      <c r="L1303" s="19"/>
      <c r="M1303" s="19"/>
    </row>
    <row r="1304" spans="1:13" s="11" customFormat="1">
      <c r="A1304" s="8"/>
      <c r="B1304" s="8"/>
      <c r="C1304" s="8"/>
      <c r="D1304" s="8"/>
      <c r="E1304" s="18"/>
      <c r="F1304" s="18"/>
      <c r="G1304" s="8"/>
      <c r="H1304" s="8"/>
      <c r="I1304" s="8"/>
      <c r="J1304" s="8"/>
      <c r="K1304" s="8"/>
      <c r="L1304" s="8"/>
      <c r="M1304" s="8"/>
    </row>
    <row r="1305" spans="1:13" s="11" customFormat="1">
      <c r="A1305" s="8"/>
      <c r="B1305" s="8"/>
      <c r="C1305" s="8"/>
      <c r="D1305" s="8"/>
      <c r="E1305" s="18"/>
      <c r="F1305" s="18"/>
      <c r="G1305" s="8"/>
      <c r="H1305" s="8"/>
      <c r="I1305" s="117"/>
      <c r="J1305" s="120"/>
      <c r="K1305" s="8"/>
      <c r="L1305" s="8"/>
      <c r="M1305" s="19"/>
    </row>
    <row r="1306" spans="1:13" s="11" customFormat="1">
      <c r="A1306" s="8"/>
      <c r="B1306" s="8"/>
      <c r="C1306" s="8"/>
      <c r="D1306" s="8"/>
      <c r="E1306" s="18"/>
      <c r="F1306" s="18"/>
      <c r="G1306" s="10"/>
      <c r="H1306" s="10"/>
      <c r="I1306" s="10"/>
      <c r="J1306" s="10"/>
      <c r="K1306" s="19"/>
      <c r="L1306" s="8"/>
      <c r="M1306" s="19"/>
    </row>
    <row r="1307" spans="1:13" s="11" customFormat="1">
      <c r="A1307" s="8"/>
      <c r="B1307" s="8"/>
      <c r="C1307" s="8"/>
      <c r="D1307" s="8"/>
      <c r="E1307" s="18"/>
      <c r="F1307" s="18"/>
      <c r="G1307" s="117"/>
      <c r="H1307" s="8"/>
      <c r="I1307" s="117"/>
      <c r="J1307" s="117"/>
      <c r="K1307" s="10"/>
      <c r="L1307" s="10"/>
      <c r="M1307" s="20"/>
    </row>
    <row r="1308" spans="1:13" s="11" customFormat="1">
      <c r="A1308" s="8"/>
      <c r="B1308" s="8"/>
      <c r="C1308" s="8"/>
      <c r="D1308" s="8"/>
      <c r="E1308" s="18"/>
      <c r="F1308" s="18"/>
      <c r="G1308" s="117"/>
      <c r="H1308" s="8"/>
      <c r="I1308" s="8"/>
      <c r="J1308" s="8"/>
      <c r="K1308" s="10"/>
      <c r="L1308" s="10"/>
      <c r="M1308" s="19"/>
    </row>
    <row r="1309" spans="1:13" s="11" customFormat="1">
      <c r="A1309" s="8"/>
      <c r="B1309" s="8"/>
      <c r="C1309" s="8"/>
      <c r="D1309" s="8"/>
      <c r="E1309" s="121"/>
      <c r="F1309" s="18"/>
      <c r="G1309" s="117"/>
      <c r="H1309" s="8"/>
      <c r="I1309" s="8"/>
      <c r="J1309" s="8"/>
      <c r="K1309" s="10"/>
      <c r="L1309" s="10"/>
      <c r="M1309" s="19"/>
    </row>
    <row r="1310" spans="1:13" s="11" customFormat="1">
      <c r="A1310" s="8"/>
      <c r="B1310" s="8"/>
      <c r="C1310" s="8"/>
      <c r="D1310" s="8"/>
      <c r="E1310" s="121"/>
      <c r="F1310" s="18"/>
      <c r="G1310" s="117"/>
      <c r="H1310" s="8"/>
      <c r="I1310" s="10"/>
      <c r="J1310" s="10"/>
      <c r="K1310" s="10"/>
      <c r="L1310" s="10"/>
      <c r="M1310" s="19"/>
    </row>
    <row r="1311" spans="1:13" s="11" customFormat="1">
      <c r="A1311" s="8"/>
      <c r="B1311" s="8"/>
      <c r="C1311" s="8"/>
      <c r="D1311" s="8"/>
      <c r="E1311" s="18"/>
      <c r="F1311" s="18"/>
      <c r="G1311" s="117"/>
      <c r="H1311" s="20"/>
      <c r="I1311" s="117"/>
      <c r="J1311" s="120"/>
      <c r="K1311" s="10"/>
      <c r="L1311" s="10"/>
      <c r="M1311" s="19"/>
    </row>
    <row r="1312" spans="1:13" s="11" customFormat="1">
      <c r="A1312" s="8"/>
      <c r="B1312" s="8"/>
      <c r="C1312" s="8"/>
      <c r="D1312" s="8"/>
      <c r="E1312" s="18"/>
      <c r="F1312" s="18"/>
      <c r="G1312" s="117"/>
      <c r="H1312" s="20"/>
      <c r="I1312" s="10"/>
      <c r="J1312" s="10"/>
      <c r="K1312" s="10"/>
      <c r="L1312" s="10"/>
      <c r="M1312" s="19"/>
    </row>
    <row r="1313" spans="1:13" s="11" customFormat="1">
      <c r="A1313" s="8"/>
      <c r="B1313" s="8"/>
      <c r="C1313" s="8"/>
      <c r="D1313" s="8"/>
      <c r="E1313" s="122"/>
      <c r="F1313" s="18"/>
      <c r="G1313" s="120"/>
      <c r="H1313" s="20"/>
      <c r="I1313" s="117"/>
      <c r="J1313" s="117"/>
      <c r="K1313" s="10"/>
      <c r="L1313" s="10"/>
      <c r="M1313" s="19"/>
    </row>
    <row r="1314" spans="1:13" s="11" customFormat="1">
      <c r="A1314" s="8"/>
      <c r="B1314" s="8"/>
      <c r="C1314" s="8"/>
      <c r="D1314" s="8"/>
      <c r="E1314" s="18"/>
      <c r="F1314" s="18"/>
      <c r="G1314" s="117"/>
      <c r="H1314" s="20"/>
      <c r="I1314" s="8"/>
      <c r="J1314" s="8"/>
      <c r="K1314" s="10"/>
      <c r="L1314" s="10"/>
      <c r="M1314" s="19"/>
    </row>
    <row r="1315" spans="1:13" s="11" customFormat="1">
      <c r="A1315" s="8"/>
      <c r="B1315" s="128"/>
      <c r="C1315" s="8"/>
      <c r="D1315" s="8"/>
      <c r="E1315" s="18"/>
      <c r="F1315" s="18"/>
      <c r="G1315" s="117"/>
      <c r="H1315" s="8"/>
      <c r="I1315" s="8"/>
      <c r="J1315" s="8"/>
      <c r="K1315" s="19"/>
      <c r="L1315" s="19"/>
      <c r="M1315" s="19"/>
    </row>
    <row r="1316" spans="1:13" s="11" customFormat="1">
      <c r="A1316" s="8"/>
      <c r="B1316" s="8"/>
      <c r="C1316" s="8"/>
      <c r="D1316" s="8"/>
      <c r="E1316" s="18"/>
      <c r="F1316" s="18"/>
      <c r="G1316" s="8"/>
      <c r="H1316" s="8"/>
      <c r="I1316" s="8"/>
      <c r="J1316" s="8"/>
      <c r="K1316" s="8"/>
      <c r="L1316" s="8"/>
      <c r="M1316" s="8"/>
    </row>
    <row r="1317" spans="1:13" s="11" customFormat="1">
      <c r="A1317" s="8"/>
      <c r="B1317" s="8"/>
      <c r="C1317" s="8"/>
      <c r="D1317" s="8"/>
      <c r="E1317" s="18"/>
      <c r="F1317" s="18"/>
      <c r="G1317" s="8"/>
      <c r="H1317" s="8"/>
      <c r="I1317" s="117"/>
      <c r="J1317" s="120"/>
      <c r="K1317" s="8"/>
      <c r="L1317" s="8"/>
      <c r="M1317" s="19"/>
    </row>
    <row r="1318" spans="1:13" s="11" customFormat="1">
      <c r="A1318" s="8"/>
      <c r="B1318" s="8"/>
      <c r="D1318" s="8"/>
      <c r="E1318" s="18"/>
      <c r="F1318" s="18"/>
      <c r="G1318" s="10"/>
      <c r="H1318" s="10"/>
      <c r="I1318" s="10"/>
      <c r="J1318" s="10"/>
      <c r="K1318" s="19"/>
      <c r="L1318" s="8"/>
      <c r="M1318" s="19"/>
    </row>
    <row r="1319" spans="1:13" s="11" customFormat="1">
      <c r="A1319" s="8"/>
      <c r="B1319" s="8"/>
      <c r="D1319" s="8"/>
      <c r="E1319" s="18"/>
      <c r="F1319" s="18"/>
      <c r="G1319" s="117"/>
      <c r="H1319" s="8"/>
      <c r="I1319" s="117"/>
      <c r="J1319" s="117"/>
      <c r="K1319" s="10"/>
      <c r="L1319" s="10"/>
      <c r="M1319" s="20"/>
    </row>
    <row r="1320" spans="1:13" s="11" customFormat="1">
      <c r="A1320" s="87"/>
      <c r="B1320" s="87"/>
      <c r="D1320" s="87"/>
      <c r="E1320" s="87"/>
      <c r="F1320" s="87"/>
      <c r="G1320" s="87"/>
      <c r="H1320" s="87"/>
      <c r="I1320" s="87"/>
      <c r="J1320" s="87"/>
      <c r="K1320" s="87"/>
      <c r="L1320" s="87"/>
      <c r="M1320" s="87"/>
    </row>
    <row r="1321" spans="1:13" s="11" customFormat="1">
      <c r="A1321" s="8"/>
      <c r="B1321" s="8"/>
      <c r="D1321" s="8"/>
      <c r="E1321" s="18"/>
      <c r="F1321" s="18"/>
      <c r="G1321" s="117"/>
      <c r="H1321" s="8"/>
      <c r="I1321" s="8"/>
      <c r="J1321" s="8"/>
      <c r="K1321" s="10"/>
      <c r="L1321" s="10"/>
      <c r="M1321" s="19"/>
    </row>
    <row r="1322" spans="1:13" s="11" customFormat="1">
      <c r="A1322" s="8"/>
      <c r="B1322" s="8"/>
      <c r="D1322" s="8"/>
      <c r="E1322" s="121"/>
      <c r="F1322" s="18"/>
      <c r="G1322" s="117"/>
      <c r="H1322" s="8"/>
      <c r="I1322" s="8"/>
      <c r="J1322" s="8"/>
      <c r="K1322" s="10"/>
      <c r="L1322" s="10"/>
      <c r="M1322" s="19"/>
    </row>
    <row r="1323" spans="1:13" s="11" customFormat="1">
      <c r="A1323" s="8"/>
      <c r="B1323" s="8"/>
      <c r="D1323" s="8"/>
      <c r="E1323" s="121"/>
      <c r="F1323" s="18"/>
      <c r="G1323" s="117"/>
      <c r="H1323" s="8"/>
      <c r="I1323" s="10"/>
      <c r="J1323" s="10"/>
      <c r="K1323" s="10"/>
      <c r="L1323" s="10"/>
      <c r="M1323" s="19"/>
    </row>
    <row r="1324" spans="1:13" s="11" customFormat="1">
      <c r="A1324" s="8"/>
      <c r="B1324" s="8"/>
      <c r="D1324" s="8"/>
      <c r="E1324" s="18"/>
      <c r="F1324" s="18"/>
      <c r="G1324" s="117"/>
      <c r="H1324" s="20"/>
      <c r="I1324" s="117"/>
      <c r="J1324" s="120"/>
      <c r="K1324" s="10"/>
      <c r="L1324" s="10"/>
      <c r="M1324" s="19"/>
    </row>
    <row r="1325" spans="1:13" s="11" customFormat="1">
      <c r="A1325" s="8"/>
      <c r="B1325" s="8"/>
      <c r="D1325" s="8"/>
      <c r="E1325" s="18"/>
      <c r="F1325" s="18"/>
      <c r="G1325" s="117"/>
      <c r="H1325" s="20"/>
      <c r="I1325" s="10"/>
      <c r="J1325" s="10"/>
      <c r="K1325" s="10"/>
      <c r="L1325" s="10"/>
      <c r="M1325" s="19"/>
    </row>
    <row r="1326" spans="1:13" s="11" customFormat="1">
      <c r="A1326" s="8"/>
      <c r="B1326" s="8"/>
      <c r="D1326" s="8"/>
      <c r="E1326" s="122"/>
      <c r="F1326" s="18"/>
      <c r="G1326" s="120"/>
      <c r="H1326" s="20"/>
      <c r="I1326" s="117"/>
      <c r="J1326" s="117"/>
      <c r="K1326" s="10"/>
      <c r="L1326" s="10"/>
      <c r="M1326" s="19"/>
    </row>
    <row r="1327" spans="1:13" s="11" customFormat="1">
      <c r="A1327" s="8"/>
      <c r="B1327" s="8"/>
      <c r="D1327" s="8"/>
      <c r="E1327" s="18"/>
      <c r="F1327" s="18"/>
      <c r="G1327" s="117"/>
      <c r="H1327" s="20"/>
      <c r="I1327" s="8"/>
      <c r="J1327" s="8"/>
      <c r="K1327" s="10"/>
      <c r="L1327" s="10"/>
      <c r="M1327" s="19"/>
    </row>
    <row r="1328" spans="1:13" s="11" customFormat="1">
      <c r="A1328" s="8"/>
      <c r="B1328" s="128"/>
      <c r="D1328" s="8"/>
      <c r="E1328" s="18"/>
      <c r="F1328" s="18"/>
      <c r="G1328" s="117"/>
      <c r="H1328" s="8"/>
      <c r="I1328" s="8"/>
      <c r="J1328" s="8"/>
      <c r="K1328" s="19"/>
      <c r="L1328" s="19"/>
      <c r="M1328" s="19"/>
    </row>
    <row r="1329" spans="1:13" s="11" customFormat="1">
      <c r="A1329" s="8"/>
      <c r="B1329" s="8"/>
      <c r="D1329" s="8"/>
      <c r="E1329" s="18"/>
      <c r="F1329" s="18"/>
      <c r="G1329" s="8"/>
      <c r="H1329" s="8"/>
      <c r="I1329" s="8"/>
      <c r="J1329" s="8"/>
      <c r="K1329" s="8"/>
      <c r="L1329" s="8"/>
      <c r="M1329" s="8"/>
    </row>
    <row r="1330" spans="1:13" s="11" customFormat="1">
      <c r="A1330" s="8"/>
      <c r="B1330" s="8"/>
      <c r="D1330" s="8"/>
      <c r="E1330" s="18"/>
      <c r="F1330" s="18"/>
      <c r="G1330" s="8"/>
      <c r="H1330" s="8"/>
      <c r="I1330" s="117"/>
      <c r="J1330" s="120"/>
      <c r="K1330" s="8"/>
      <c r="L1330" s="8"/>
      <c r="M1330" s="19"/>
    </row>
    <row r="1331" spans="1:13" s="11" customFormat="1">
      <c r="A1331" s="8"/>
      <c r="B1331" s="8"/>
      <c r="D1331" s="8"/>
      <c r="E1331" s="18"/>
      <c r="F1331" s="18"/>
      <c r="G1331" s="10"/>
      <c r="H1331" s="10"/>
      <c r="I1331" s="10"/>
      <c r="J1331" s="10"/>
      <c r="K1331" s="19"/>
      <c r="L1331" s="8"/>
      <c r="M1331" s="19"/>
    </row>
    <row r="1332" spans="1:13" s="11" customFormat="1">
      <c r="A1332" s="8"/>
      <c r="B1332" s="8"/>
      <c r="D1332" s="8"/>
      <c r="E1332" s="18"/>
      <c r="F1332" s="18"/>
      <c r="G1332" s="117"/>
      <c r="H1332" s="8"/>
      <c r="I1332" s="117"/>
      <c r="J1332" s="117"/>
      <c r="K1332" s="10"/>
      <c r="L1332" s="10"/>
      <c r="M1332" s="20"/>
    </row>
    <row r="1333" spans="1:13" s="11" customFormat="1">
      <c r="A1333" s="8"/>
      <c r="B1333" s="8"/>
      <c r="D1333" s="8"/>
      <c r="E1333" s="18"/>
      <c r="F1333" s="18"/>
      <c r="G1333" s="117"/>
      <c r="H1333" s="8"/>
      <c r="I1333" s="8"/>
      <c r="J1333" s="8"/>
      <c r="K1333" s="10"/>
      <c r="L1333" s="10"/>
      <c r="M1333" s="19"/>
    </row>
    <row r="1334" spans="1:13" s="11" customFormat="1">
      <c r="A1334" s="8"/>
      <c r="B1334" s="8"/>
      <c r="D1334" s="8"/>
      <c r="E1334" s="121"/>
      <c r="F1334" s="18"/>
      <c r="G1334" s="117"/>
      <c r="H1334" s="8"/>
      <c r="I1334" s="8"/>
      <c r="J1334" s="8"/>
      <c r="K1334" s="10"/>
      <c r="L1334" s="10"/>
      <c r="M1334" s="19"/>
    </row>
    <row r="1335" spans="1:13" s="11" customFormat="1">
      <c r="A1335" s="8"/>
      <c r="B1335" s="8"/>
      <c r="D1335" s="8"/>
      <c r="E1335" s="121"/>
      <c r="F1335" s="18"/>
      <c r="G1335" s="117"/>
      <c r="H1335" s="8"/>
      <c r="I1335" s="10"/>
      <c r="J1335" s="10"/>
      <c r="K1335" s="10"/>
      <c r="L1335" s="10"/>
      <c r="M1335" s="19"/>
    </row>
    <row r="1336" spans="1:13" s="11" customFormat="1">
      <c r="A1336" s="8"/>
      <c r="B1336" s="8"/>
      <c r="D1336" s="8"/>
      <c r="E1336" s="18"/>
      <c r="F1336" s="18"/>
      <c r="G1336" s="117"/>
      <c r="H1336" s="20"/>
      <c r="I1336" s="117"/>
      <c r="J1336" s="120"/>
      <c r="K1336" s="10"/>
      <c r="L1336" s="10"/>
      <c r="M1336" s="19"/>
    </row>
    <row r="1337" spans="1:13" s="11" customFormat="1">
      <c r="A1337" s="8"/>
      <c r="B1337" s="8"/>
      <c r="D1337" s="8"/>
      <c r="E1337" s="18"/>
      <c r="F1337" s="18"/>
      <c r="G1337" s="117"/>
      <c r="H1337" s="20"/>
      <c r="I1337" s="10"/>
      <c r="J1337" s="10"/>
      <c r="K1337" s="10"/>
      <c r="L1337" s="10"/>
      <c r="M1337" s="19"/>
    </row>
    <row r="1338" spans="1:13" s="11" customFormat="1">
      <c r="A1338" s="8"/>
      <c r="B1338" s="8"/>
      <c r="D1338" s="8"/>
      <c r="E1338" s="122"/>
      <c r="F1338" s="18"/>
      <c r="G1338" s="120"/>
      <c r="H1338" s="20"/>
      <c r="I1338" s="117"/>
      <c r="J1338" s="117"/>
      <c r="K1338" s="10"/>
      <c r="L1338" s="10"/>
      <c r="M1338" s="19"/>
    </row>
    <row r="1339" spans="1:13" s="11" customFormat="1">
      <c r="A1339" s="8"/>
      <c r="B1339" s="8"/>
      <c r="D1339" s="8"/>
      <c r="E1339" s="18"/>
      <c r="F1339" s="18"/>
      <c r="G1339" s="117"/>
      <c r="H1339" s="20"/>
      <c r="I1339" s="8"/>
      <c r="J1339" s="8"/>
      <c r="K1339" s="10"/>
      <c r="L1339" s="10"/>
      <c r="M1339" s="19"/>
    </row>
    <row r="1340" spans="1:13" s="11" customFormat="1">
      <c r="A1340" s="8"/>
      <c r="B1340" s="128"/>
      <c r="D1340" s="8"/>
      <c r="E1340" s="18"/>
      <c r="F1340" s="18"/>
      <c r="G1340" s="117"/>
      <c r="H1340" s="8"/>
      <c r="I1340" s="8"/>
      <c r="J1340" s="8"/>
      <c r="K1340" s="19"/>
      <c r="L1340" s="19"/>
      <c r="M1340" s="19"/>
    </row>
    <row r="1341" spans="1:13" s="11" customFormat="1">
      <c r="A1341" s="8"/>
      <c r="B1341" s="8"/>
      <c r="D1341" s="8"/>
      <c r="E1341" s="18"/>
      <c r="F1341" s="18"/>
      <c r="G1341" s="8"/>
      <c r="H1341" s="8"/>
      <c r="I1341" s="8"/>
      <c r="J1341" s="8"/>
      <c r="K1341" s="8"/>
      <c r="L1341" s="8"/>
      <c r="M1341" s="8"/>
    </row>
    <row r="1342" spans="1:13" s="11" customFormat="1">
      <c r="A1342" s="8"/>
      <c r="B1342" s="8"/>
      <c r="D1342" s="8"/>
      <c r="E1342" s="18"/>
      <c r="F1342" s="18"/>
      <c r="G1342" s="8"/>
      <c r="H1342" s="8"/>
      <c r="I1342" s="117"/>
      <c r="J1342" s="120"/>
      <c r="K1342" s="8"/>
      <c r="L1342" s="8"/>
      <c r="M1342" s="19"/>
    </row>
    <row r="1343" spans="1:13" s="11" customFormat="1">
      <c r="A1343" s="8"/>
      <c r="B1343" s="8"/>
      <c r="D1343" s="8"/>
      <c r="E1343" s="18"/>
      <c r="F1343" s="18"/>
      <c r="G1343" s="10"/>
      <c r="H1343" s="10"/>
      <c r="I1343" s="10"/>
      <c r="J1343" s="10"/>
      <c r="K1343" s="19"/>
      <c r="L1343" s="8"/>
      <c r="M1343" s="19"/>
    </row>
    <row r="1344" spans="1:13" s="11" customFormat="1">
      <c r="A1344" s="8"/>
      <c r="B1344" s="8"/>
      <c r="D1344" s="8"/>
      <c r="E1344" s="18"/>
      <c r="F1344" s="18"/>
      <c r="G1344" s="117"/>
      <c r="H1344" s="8"/>
      <c r="I1344" s="117"/>
      <c r="J1344" s="117"/>
      <c r="K1344" s="10"/>
      <c r="L1344" s="10"/>
      <c r="M1344" s="20"/>
    </row>
    <row r="1345" spans="1:13" s="11" customFormat="1">
      <c r="A1345" s="8"/>
      <c r="B1345" s="8"/>
      <c r="D1345" s="8"/>
      <c r="E1345" s="18"/>
      <c r="F1345" s="18"/>
      <c r="G1345" s="117"/>
      <c r="H1345" s="8"/>
      <c r="I1345" s="8"/>
      <c r="J1345" s="8"/>
      <c r="K1345" s="10"/>
      <c r="L1345" s="10"/>
      <c r="M1345" s="19"/>
    </row>
    <row r="1346" spans="1:13" s="11" customFormat="1">
      <c r="A1346" s="8"/>
      <c r="B1346" s="8"/>
      <c r="D1346" s="8"/>
      <c r="E1346" s="121"/>
      <c r="F1346" s="18"/>
      <c r="G1346" s="117"/>
      <c r="H1346" s="8"/>
      <c r="I1346" s="8"/>
      <c r="J1346" s="8"/>
      <c r="K1346" s="10"/>
      <c r="L1346" s="10"/>
      <c r="M1346" s="19"/>
    </row>
    <row r="1347" spans="1:13" s="11" customFormat="1">
      <c r="A1347" s="8"/>
      <c r="B1347" s="8"/>
      <c r="D1347" s="8"/>
      <c r="E1347" s="121"/>
      <c r="F1347" s="18"/>
      <c r="G1347" s="117"/>
      <c r="H1347" s="8"/>
      <c r="I1347" s="10"/>
      <c r="J1347" s="10"/>
      <c r="K1347" s="10"/>
      <c r="L1347" s="10"/>
      <c r="M1347" s="19"/>
    </row>
    <row r="1348" spans="1:13" s="11" customFormat="1">
      <c r="A1348" s="8"/>
      <c r="B1348" s="8"/>
      <c r="D1348" s="8"/>
      <c r="E1348" s="18"/>
      <c r="F1348" s="18"/>
      <c r="G1348" s="117"/>
      <c r="H1348" s="20"/>
      <c r="I1348" s="117"/>
      <c r="J1348" s="120"/>
      <c r="K1348" s="10"/>
      <c r="L1348" s="10"/>
      <c r="M1348" s="19"/>
    </row>
    <row r="1349" spans="1:13" s="11" customFormat="1">
      <c r="A1349" s="8"/>
      <c r="B1349" s="8"/>
      <c r="D1349" s="8"/>
      <c r="E1349" s="18"/>
      <c r="F1349" s="18"/>
      <c r="G1349" s="117"/>
      <c r="H1349" s="20"/>
      <c r="I1349" s="10"/>
      <c r="J1349" s="10"/>
      <c r="K1349" s="10"/>
      <c r="L1349" s="10"/>
      <c r="M1349" s="19"/>
    </row>
    <row r="1350" spans="1:13" s="11" customFormat="1">
      <c r="A1350" s="8"/>
      <c r="B1350" s="8"/>
      <c r="D1350" s="8"/>
      <c r="E1350" s="122"/>
      <c r="F1350" s="18"/>
      <c r="G1350" s="120"/>
      <c r="H1350" s="20"/>
      <c r="I1350" s="117"/>
      <c r="J1350" s="117"/>
      <c r="K1350" s="10"/>
      <c r="L1350" s="10"/>
      <c r="M1350" s="19"/>
    </row>
    <row r="1351" spans="1:13" s="11" customFormat="1">
      <c r="A1351" s="8"/>
      <c r="B1351" s="8"/>
      <c r="D1351" s="8"/>
      <c r="E1351" s="18"/>
      <c r="F1351" s="18"/>
      <c r="G1351" s="117"/>
      <c r="H1351" s="20"/>
      <c r="I1351" s="8"/>
      <c r="J1351" s="8"/>
      <c r="K1351" s="10"/>
      <c r="L1351" s="10"/>
      <c r="M1351" s="19"/>
    </row>
    <row r="1352" spans="1:13" s="11" customFormat="1">
      <c r="A1352" s="8"/>
      <c r="B1352" s="128"/>
      <c r="D1352" s="8"/>
      <c r="E1352" s="18"/>
      <c r="F1352" s="18"/>
      <c r="G1352" s="117"/>
      <c r="H1352" s="8"/>
      <c r="I1352" s="8"/>
      <c r="J1352" s="8"/>
      <c r="K1352" s="19"/>
      <c r="L1352" s="19"/>
      <c r="M1352" s="19"/>
    </row>
    <row r="1353" spans="1:13" s="11" customFormat="1">
      <c r="A1353" s="87"/>
      <c r="B1353" s="87"/>
      <c r="D1353" s="87"/>
      <c r="E1353" s="87"/>
      <c r="F1353" s="87"/>
      <c r="G1353" s="87"/>
      <c r="H1353" s="87"/>
      <c r="I1353" s="87"/>
      <c r="J1353" s="87"/>
      <c r="K1353" s="87"/>
      <c r="L1353" s="87"/>
      <c r="M1353" s="87"/>
    </row>
    <row r="1354" spans="1:13" s="11" customFormat="1">
      <c r="A1354" s="8"/>
      <c r="B1354" s="8"/>
      <c r="C1354" s="8"/>
      <c r="D1354" s="8"/>
      <c r="E1354" s="18"/>
      <c r="F1354" s="18"/>
      <c r="G1354" s="8"/>
      <c r="H1354" s="8"/>
      <c r="I1354" s="8"/>
      <c r="J1354" s="8"/>
      <c r="K1354" s="8"/>
      <c r="L1354" s="8"/>
      <c r="M1354" s="8"/>
    </row>
    <row r="1355" spans="1:13" s="11" customFormat="1">
      <c r="A1355" s="8"/>
      <c r="B1355" s="8"/>
      <c r="C1355" s="8"/>
      <c r="D1355" s="8"/>
      <c r="E1355" s="18"/>
      <c r="F1355" s="18"/>
      <c r="G1355" s="8"/>
      <c r="H1355" s="8"/>
      <c r="I1355" s="117"/>
      <c r="J1355" s="120"/>
      <c r="K1355" s="8"/>
      <c r="L1355" s="8"/>
      <c r="M1355" s="19"/>
    </row>
    <row r="1356" spans="1:13" s="11" customFormat="1">
      <c r="A1356" s="8"/>
      <c r="B1356" s="8"/>
      <c r="C1356" s="8"/>
      <c r="D1356" s="8"/>
      <c r="E1356" s="18"/>
      <c r="F1356" s="18"/>
      <c r="G1356" s="10"/>
      <c r="H1356" s="10"/>
      <c r="I1356" s="10"/>
      <c r="J1356" s="10"/>
      <c r="K1356" s="19"/>
      <c r="L1356" s="8"/>
      <c r="M1356" s="19"/>
    </row>
    <row r="1357" spans="1:13" s="11" customFormat="1">
      <c r="A1357" s="8"/>
      <c r="B1357" s="8"/>
      <c r="C1357" s="8"/>
      <c r="D1357" s="8"/>
      <c r="E1357" s="18"/>
      <c r="F1357" s="18"/>
      <c r="G1357" s="117"/>
      <c r="H1357" s="8"/>
      <c r="I1357" s="117"/>
      <c r="J1357" s="117"/>
      <c r="K1357" s="10"/>
      <c r="L1357" s="10"/>
      <c r="M1357" s="20"/>
    </row>
    <row r="1358" spans="1:13" s="11" customFormat="1">
      <c r="A1358" s="8"/>
      <c r="B1358" s="8"/>
      <c r="C1358" s="8"/>
      <c r="D1358" s="8"/>
      <c r="E1358" s="18"/>
      <c r="F1358" s="18"/>
      <c r="G1358" s="117"/>
      <c r="H1358" s="8"/>
      <c r="I1358" s="8"/>
      <c r="J1358" s="8"/>
      <c r="K1358" s="10"/>
      <c r="L1358" s="10"/>
      <c r="M1358" s="19"/>
    </row>
    <row r="1359" spans="1:13" s="11" customFormat="1">
      <c r="A1359" s="8"/>
      <c r="B1359" s="8"/>
      <c r="C1359" s="8"/>
      <c r="D1359" s="8"/>
      <c r="E1359" s="121"/>
      <c r="F1359" s="18"/>
      <c r="G1359" s="117"/>
      <c r="H1359" s="8"/>
      <c r="I1359" s="8"/>
      <c r="J1359" s="8"/>
      <c r="K1359" s="10"/>
      <c r="L1359" s="10"/>
      <c r="M1359" s="19"/>
    </row>
    <row r="1360" spans="1:13" s="11" customFormat="1">
      <c r="A1360" s="8"/>
      <c r="B1360" s="8"/>
      <c r="C1360" s="8"/>
      <c r="D1360" s="8"/>
      <c r="E1360" s="121"/>
      <c r="F1360" s="18"/>
      <c r="G1360" s="117"/>
      <c r="H1360" s="8"/>
      <c r="I1360" s="10"/>
      <c r="J1360" s="10"/>
      <c r="K1360" s="10"/>
      <c r="L1360" s="10"/>
      <c r="M1360" s="19"/>
    </row>
    <row r="1361" spans="1:13" s="11" customFormat="1">
      <c r="A1361" s="8"/>
      <c r="B1361" s="8"/>
      <c r="C1361" s="8"/>
      <c r="D1361" s="8"/>
      <c r="E1361" s="18"/>
      <c r="F1361" s="18"/>
      <c r="G1361" s="117"/>
      <c r="H1361" s="20"/>
      <c r="I1361" s="117"/>
      <c r="J1361" s="120"/>
      <c r="K1361" s="10"/>
      <c r="L1361" s="10"/>
      <c r="M1361" s="19"/>
    </row>
    <row r="1362" spans="1:13" s="11" customFormat="1">
      <c r="A1362" s="8"/>
      <c r="B1362" s="8"/>
      <c r="C1362" s="8"/>
      <c r="D1362" s="8"/>
      <c r="E1362" s="18"/>
      <c r="F1362" s="18"/>
      <c r="G1362" s="117"/>
      <c r="H1362" s="20"/>
      <c r="I1362" s="10"/>
      <c r="J1362" s="10"/>
      <c r="K1362" s="10"/>
      <c r="L1362" s="10"/>
      <c r="M1362" s="19"/>
    </row>
    <row r="1363" spans="1:13" s="11" customFormat="1">
      <c r="A1363" s="8"/>
      <c r="B1363" s="8"/>
      <c r="C1363" s="87"/>
      <c r="D1363" s="8"/>
      <c r="E1363" s="122"/>
      <c r="F1363" s="18"/>
      <c r="G1363" s="120"/>
      <c r="H1363" s="20"/>
      <c r="I1363" s="117"/>
      <c r="J1363" s="117"/>
      <c r="K1363" s="10"/>
      <c r="L1363" s="10"/>
      <c r="M1363" s="19"/>
    </row>
    <row r="1364" spans="1:13" s="11" customFormat="1">
      <c r="A1364" s="8"/>
      <c r="B1364" s="8"/>
      <c r="C1364" s="8"/>
      <c r="D1364" s="8"/>
      <c r="E1364" s="18"/>
      <c r="F1364" s="18"/>
      <c r="G1364" s="117"/>
      <c r="H1364" s="20"/>
      <c r="I1364" s="8"/>
      <c r="J1364" s="8"/>
      <c r="K1364" s="10"/>
      <c r="L1364" s="10"/>
      <c r="M1364" s="19"/>
    </row>
    <row r="1365" spans="1:13" s="11" customFormat="1">
      <c r="A1365" s="8"/>
      <c r="B1365" s="128"/>
      <c r="C1365" s="8"/>
      <c r="D1365" s="8"/>
      <c r="E1365" s="18"/>
      <c r="F1365" s="18"/>
      <c r="G1365" s="117"/>
      <c r="H1365" s="8"/>
      <c r="I1365" s="8"/>
      <c r="J1365" s="8"/>
      <c r="K1365" s="19"/>
      <c r="L1365" s="19"/>
      <c r="M1365" s="19"/>
    </row>
    <row r="1366" spans="1:13" s="11" customFormat="1">
      <c r="A1366" s="8"/>
      <c r="B1366" s="8"/>
      <c r="C1366" s="8"/>
      <c r="D1366" s="8"/>
      <c r="E1366" s="18"/>
      <c r="F1366" s="18"/>
      <c r="G1366" s="8"/>
      <c r="H1366" s="8"/>
      <c r="I1366" s="8"/>
      <c r="J1366" s="8"/>
      <c r="K1366" s="8"/>
      <c r="L1366" s="8"/>
      <c r="M1366" s="8"/>
    </row>
    <row r="1367" spans="1:13" s="11" customFormat="1">
      <c r="A1367" s="8"/>
      <c r="B1367" s="8"/>
      <c r="C1367" s="8"/>
      <c r="D1367" s="8"/>
      <c r="E1367" s="18"/>
      <c r="F1367" s="18"/>
      <c r="G1367" s="8"/>
      <c r="H1367" s="8"/>
      <c r="I1367" s="117"/>
      <c r="J1367" s="120"/>
      <c r="K1367" s="8"/>
      <c r="L1367" s="8"/>
      <c r="M1367" s="19"/>
    </row>
    <row r="1368" spans="1:13" s="11" customFormat="1">
      <c r="A1368" s="8"/>
      <c r="B1368" s="8"/>
      <c r="C1368" s="8"/>
      <c r="D1368" s="8"/>
      <c r="E1368" s="18"/>
      <c r="F1368" s="18"/>
      <c r="G1368" s="10"/>
      <c r="H1368" s="10"/>
      <c r="I1368" s="10"/>
      <c r="J1368" s="10"/>
      <c r="K1368" s="19"/>
      <c r="L1368" s="8"/>
      <c r="M1368" s="19"/>
    </row>
    <row r="1369" spans="1:13" s="11" customFormat="1">
      <c r="A1369" s="8"/>
      <c r="B1369" s="8"/>
      <c r="C1369" s="8"/>
      <c r="D1369" s="8"/>
      <c r="E1369" s="18"/>
      <c r="F1369" s="18"/>
      <c r="G1369" s="117"/>
      <c r="H1369" s="8"/>
      <c r="I1369" s="117"/>
      <c r="J1369" s="117"/>
      <c r="K1369" s="10"/>
      <c r="L1369" s="10"/>
      <c r="M1369" s="20"/>
    </row>
    <row r="1370" spans="1:13" s="11" customFormat="1">
      <c r="A1370" s="8"/>
      <c r="B1370" s="8"/>
      <c r="C1370" s="8"/>
      <c r="D1370" s="8"/>
      <c r="E1370" s="18"/>
      <c r="F1370" s="18"/>
      <c r="G1370" s="117"/>
      <c r="H1370" s="8"/>
      <c r="I1370" s="8"/>
      <c r="J1370" s="8"/>
      <c r="K1370" s="10"/>
      <c r="L1370" s="10"/>
      <c r="M1370" s="19"/>
    </row>
    <row r="1371" spans="1:13" s="11" customFormat="1">
      <c r="A1371" s="8"/>
      <c r="B1371" s="8"/>
      <c r="C1371" s="8"/>
      <c r="D1371" s="8"/>
      <c r="E1371" s="121"/>
      <c r="F1371" s="18"/>
      <c r="G1371" s="117"/>
      <c r="H1371" s="8"/>
      <c r="I1371" s="8"/>
      <c r="J1371" s="8"/>
      <c r="K1371" s="10"/>
      <c r="L1371" s="10"/>
      <c r="M1371" s="19"/>
    </row>
    <row r="1372" spans="1:13" s="11" customFormat="1">
      <c r="A1372" s="8"/>
      <c r="B1372" s="8"/>
      <c r="C1372" s="130"/>
      <c r="D1372" s="8"/>
      <c r="E1372" s="121"/>
      <c r="F1372" s="18"/>
      <c r="G1372" s="117"/>
      <c r="H1372" s="8"/>
      <c r="I1372" s="10"/>
      <c r="J1372" s="10"/>
      <c r="K1372" s="10"/>
      <c r="L1372" s="10"/>
      <c r="M1372" s="19"/>
    </row>
    <row r="1373" spans="1:13" s="11" customFormat="1">
      <c r="A1373" s="8"/>
      <c r="B1373" s="8"/>
      <c r="C1373" s="8"/>
      <c r="D1373" s="8"/>
      <c r="E1373" s="18"/>
      <c r="F1373" s="18"/>
      <c r="G1373" s="117"/>
      <c r="H1373" s="20"/>
      <c r="I1373" s="117"/>
      <c r="J1373" s="120"/>
      <c r="K1373" s="10"/>
      <c r="L1373" s="10"/>
      <c r="M1373" s="19"/>
    </row>
    <row r="1374" spans="1:13" s="11" customFormat="1">
      <c r="A1374" s="8"/>
      <c r="B1374" s="8"/>
      <c r="C1374" s="8"/>
      <c r="D1374" s="8"/>
      <c r="E1374" s="18"/>
      <c r="F1374" s="18"/>
      <c r="G1374" s="117"/>
      <c r="H1374" s="20"/>
      <c r="I1374" s="10"/>
      <c r="J1374" s="10"/>
      <c r="K1374" s="10"/>
      <c r="L1374" s="10"/>
      <c r="M1374" s="19"/>
    </row>
    <row r="1375" spans="1:13" s="11" customFormat="1">
      <c r="A1375" s="8"/>
      <c r="B1375" s="8"/>
      <c r="C1375" s="8"/>
      <c r="D1375" s="8"/>
      <c r="E1375" s="122"/>
      <c r="F1375" s="18"/>
      <c r="G1375" s="120"/>
      <c r="H1375" s="20"/>
      <c r="I1375" s="117"/>
      <c r="J1375" s="117"/>
      <c r="K1375" s="10"/>
      <c r="L1375" s="10"/>
      <c r="M1375" s="19"/>
    </row>
    <row r="1376" spans="1:13" s="11" customFormat="1">
      <c r="A1376" s="8"/>
      <c r="B1376" s="8"/>
      <c r="C1376" s="8"/>
      <c r="D1376" s="8"/>
      <c r="E1376" s="18"/>
      <c r="F1376" s="18"/>
      <c r="G1376" s="117"/>
      <c r="H1376" s="20"/>
      <c r="I1376" s="8"/>
      <c r="J1376" s="8"/>
      <c r="K1376" s="10"/>
      <c r="L1376" s="10"/>
      <c r="M1376" s="19"/>
    </row>
    <row r="1377" spans="1:13" s="11" customFormat="1">
      <c r="A1377" s="8"/>
      <c r="B1377" s="128"/>
      <c r="C1377" s="8"/>
      <c r="D1377" s="8"/>
      <c r="E1377" s="18"/>
      <c r="F1377" s="18"/>
      <c r="G1377" s="117"/>
      <c r="H1377" s="8"/>
      <c r="I1377" s="8"/>
      <c r="J1377" s="8"/>
      <c r="K1377" s="19"/>
      <c r="L1377" s="19"/>
      <c r="M1377" s="19"/>
    </row>
    <row r="1378" spans="1:13" s="11" customFormat="1">
      <c r="A1378" s="8"/>
      <c r="B1378" s="8"/>
      <c r="C1378" s="8"/>
      <c r="D1378" s="8"/>
      <c r="E1378" s="18"/>
      <c r="F1378" s="18"/>
      <c r="G1378" s="8"/>
      <c r="H1378" s="8"/>
      <c r="I1378" s="8"/>
      <c r="J1378" s="8"/>
      <c r="K1378" s="8"/>
      <c r="L1378" s="8"/>
      <c r="M1378" s="8"/>
    </row>
    <row r="1379" spans="1:13" s="11" customFormat="1">
      <c r="A1379" s="8"/>
      <c r="B1379" s="8"/>
      <c r="C1379" s="8"/>
      <c r="D1379" s="8"/>
      <c r="E1379" s="18"/>
      <c r="F1379" s="18"/>
      <c r="G1379" s="8"/>
      <c r="H1379" s="8"/>
      <c r="I1379" s="117"/>
      <c r="J1379" s="120"/>
      <c r="K1379" s="8"/>
      <c r="L1379" s="8"/>
      <c r="M1379" s="19"/>
    </row>
    <row r="1380" spans="1:13" s="11" customFormat="1">
      <c r="A1380" s="8"/>
      <c r="B1380" s="8"/>
      <c r="C1380" s="8"/>
      <c r="D1380" s="8"/>
      <c r="E1380" s="18"/>
      <c r="F1380" s="18"/>
      <c r="G1380" s="10"/>
      <c r="H1380" s="10"/>
      <c r="I1380" s="10"/>
      <c r="J1380" s="10"/>
      <c r="K1380" s="19"/>
      <c r="L1380" s="8"/>
      <c r="M1380" s="19"/>
    </row>
    <row r="1381" spans="1:13" s="11" customFormat="1">
      <c r="A1381" s="8"/>
      <c r="B1381" s="8"/>
      <c r="C1381" s="8"/>
      <c r="D1381" s="8"/>
      <c r="E1381" s="18"/>
      <c r="F1381" s="18"/>
      <c r="G1381" s="117"/>
      <c r="H1381" s="8"/>
      <c r="I1381" s="117"/>
      <c r="J1381" s="117"/>
      <c r="K1381" s="10"/>
      <c r="L1381" s="10"/>
      <c r="M1381" s="20"/>
    </row>
    <row r="1382" spans="1:13" s="11" customFormat="1">
      <c r="A1382" s="8"/>
      <c r="B1382" s="8"/>
      <c r="C1382" s="8"/>
      <c r="D1382" s="8"/>
      <c r="E1382" s="18"/>
      <c r="F1382" s="18"/>
      <c r="G1382" s="117"/>
      <c r="H1382" s="8"/>
      <c r="I1382" s="8"/>
      <c r="J1382" s="8"/>
      <c r="K1382" s="10"/>
      <c r="L1382" s="10"/>
      <c r="M1382" s="19"/>
    </row>
    <row r="1383" spans="1:13" s="11" customFormat="1">
      <c r="A1383" s="8"/>
      <c r="B1383" s="8"/>
      <c r="C1383" s="8"/>
      <c r="D1383" s="8"/>
      <c r="E1383" s="121"/>
      <c r="F1383" s="18"/>
      <c r="G1383" s="117"/>
      <c r="H1383" s="8"/>
      <c r="I1383" s="8"/>
      <c r="J1383" s="8"/>
      <c r="K1383" s="10"/>
      <c r="L1383" s="10"/>
      <c r="M1383" s="19"/>
    </row>
    <row r="1384" spans="1:13" s="11" customFormat="1">
      <c r="A1384" s="8"/>
      <c r="B1384" s="8"/>
      <c r="C1384" s="130"/>
      <c r="D1384" s="8"/>
      <c r="E1384" s="121"/>
      <c r="F1384" s="18"/>
      <c r="G1384" s="117"/>
      <c r="H1384" s="8"/>
      <c r="I1384" s="10"/>
      <c r="J1384" s="10"/>
      <c r="K1384" s="10"/>
      <c r="L1384" s="10"/>
      <c r="M1384" s="19"/>
    </row>
    <row r="1385" spans="1:13" s="11" customFormat="1">
      <c r="A1385" s="8"/>
      <c r="B1385" s="8"/>
      <c r="C1385" s="8"/>
      <c r="D1385" s="8"/>
      <c r="E1385" s="18"/>
      <c r="F1385" s="18"/>
      <c r="G1385" s="117"/>
      <c r="H1385" s="20"/>
      <c r="I1385" s="117"/>
      <c r="J1385" s="120"/>
      <c r="K1385" s="10"/>
      <c r="L1385" s="10"/>
      <c r="M1385" s="19"/>
    </row>
    <row r="1386" spans="1:13" s="11" customFormat="1">
      <c r="A1386" s="87"/>
      <c r="B1386" s="87"/>
      <c r="C1386" s="8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</row>
    <row r="1387" spans="1:13" s="11" customFormat="1">
      <c r="A1387" s="8"/>
      <c r="B1387" s="8"/>
      <c r="C1387" s="8"/>
      <c r="D1387" s="8"/>
      <c r="E1387" s="18"/>
      <c r="F1387" s="18"/>
      <c r="G1387" s="117"/>
      <c r="H1387" s="20"/>
      <c r="I1387" s="10"/>
      <c r="J1387" s="10"/>
      <c r="K1387" s="10"/>
      <c r="L1387" s="10"/>
      <c r="M1387" s="19"/>
    </row>
    <row r="1388" spans="1:13" s="11" customFormat="1">
      <c r="A1388" s="8"/>
      <c r="B1388" s="8"/>
      <c r="C1388" s="8"/>
      <c r="D1388" s="8"/>
      <c r="E1388" s="122"/>
      <c r="F1388" s="18"/>
      <c r="G1388" s="120"/>
      <c r="H1388" s="20"/>
      <c r="I1388" s="117"/>
      <c r="J1388" s="117"/>
      <c r="K1388" s="10"/>
      <c r="L1388" s="10"/>
      <c r="M1388" s="19"/>
    </row>
    <row r="1389" spans="1:13" s="11" customFormat="1">
      <c r="A1389" s="8"/>
      <c r="B1389" s="8"/>
      <c r="C1389" s="8"/>
      <c r="D1389" s="8"/>
      <c r="E1389" s="18"/>
      <c r="F1389" s="18"/>
      <c r="G1389" s="117"/>
      <c r="H1389" s="20"/>
      <c r="I1389" s="8"/>
      <c r="J1389" s="8"/>
      <c r="K1389" s="10"/>
      <c r="L1389" s="10"/>
      <c r="M1389" s="19"/>
    </row>
    <row r="1390" spans="1:13" s="11" customFormat="1">
      <c r="A1390" s="8"/>
      <c r="B1390" s="128"/>
      <c r="C1390" s="8"/>
      <c r="D1390" s="8"/>
      <c r="E1390" s="18"/>
      <c r="F1390" s="18"/>
      <c r="G1390" s="117"/>
      <c r="H1390" s="8"/>
      <c r="I1390" s="8"/>
      <c r="J1390" s="8"/>
      <c r="K1390" s="19"/>
      <c r="L1390" s="19"/>
      <c r="M1390" s="19"/>
    </row>
    <row r="1391" spans="1:13" s="11" customFormat="1">
      <c r="A1391" s="8"/>
      <c r="B1391" s="8"/>
      <c r="C1391" s="8"/>
      <c r="D1391" s="8"/>
      <c r="E1391" s="18"/>
      <c r="F1391" s="18"/>
      <c r="G1391" s="8"/>
      <c r="H1391" s="8"/>
      <c r="I1391" s="8"/>
      <c r="J1391" s="8"/>
      <c r="K1391" s="8"/>
      <c r="L1391" s="8"/>
      <c r="M1391" s="8"/>
    </row>
    <row r="1392" spans="1:13" s="11" customFormat="1">
      <c r="A1392" s="8"/>
      <c r="B1392" s="8"/>
      <c r="C1392" s="8"/>
      <c r="D1392" s="8"/>
      <c r="E1392" s="18"/>
      <c r="F1392" s="18"/>
      <c r="G1392" s="8"/>
      <c r="H1392" s="8"/>
      <c r="I1392" s="117"/>
      <c r="J1392" s="120"/>
      <c r="K1392" s="8"/>
      <c r="L1392" s="8"/>
      <c r="M1392" s="19"/>
    </row>
    <row r="1393" spans="1:13" s="11" customFormat="1">
      <c r="A1393" s="8"/>
      <c r="B1393" s="8"/>
      <c r="C1393" s="8"/>
      <c r="D1393" s="8"/>
      <c r="E1393" s="18"/>
      <c r="F1393" s="18"/>
      <c r="G1393" s="10"/>
      <c r="H1393" s="10"/>
      <c r="I1393" s="10"/>
      <c r="J1393" s="10"/>
      <c r="K1393" s="19"/>
      <c r="L1393" s="8"/>
      <c r="M1393" s="19"/>
    </row>
    <row r="1394" spans="1:13" s="11" customFormat="1">
      <c r="A1394" s="8"/>
      <c r="B1394" s="8"/>
      <c r="C1394" s="8"/>
      <c r="D1394" s="8"/>
      <c r="E1394" s="18"/>
      <c r="F1394" s="18"/>
      <c r="G1394" s="117"/>
      <c r="H1394" s="8"/>
      <c r="I1394" s="117"/>
      <c r="J1394" s="117"/>
      <c r="K1394" s="10"/>
      <c r="L1394" s="10"/>
      <c r="M1394" s="20"/>
    </row>
    <row r="1395" spans="1:13" s="11" customFormat="1">
      <c r="A1395" s="8"/>
      <c r="B1395" s="8"/>
      <c r="C1395" s="8"/>
      <c r="D1395" s="8"/>
      <c r="E1395" s="18"/>
      <c r="F1395" s="18"/>
      <c r="G1395" s="117"/>
      <c r="H1395" s="8"/>
      <c r="I1395" s="8"/>
      <c r="J1395" s="8"/>
      <c r="K1395" s="10"/>
      <c r="L1395" s="10"/>
      <c r="M1395" s="19"/>
    </row>
    <row r="1396" spans="1:13" s="11" customFormat="1">
      <c r="A1396" s="8"/>
      <c r="B1396" s="8"/>
      <c r="C1396" s="87"/>
      <c r="D1396" s="8"/>
      <c r="E1396" s="121"/>
      <c r="F1396" s="18"/>
      <c r="G1396" s="117"/>
      <c r="H1396" s="8"/>
      <c r="I1396" s="8"/>
      <c r="J1396" s="8"/>
      <c r="K1396" s="10"/>
      <c r="L1396" s="10"/>
      <c r="M1396" s="19"/>
    </row>
    <row r="1397" spans="1:13" s="11" customFormat="1">
      <c r="A1397" s="8"/>
      <c r="B1397" s="8"/>
      <c r="C1397" s="130"/>
      <c r="D1397" s="8"/>
      <c r="E1397" s="121"/>
      <c r="F1397" s="18"/>
      <c r="G1397" s="117"/>
      <c r="H1397" s="8"/>
      <c r="I1397" s="10"/>
      <c r="J1397" s="10"/>
      <c r="K1397" s="10"/>
      <c r="L1397" s="10"/>
      <c r="M1397" s="19"/>
    </row>
    <row r="1398" spans="1:13" s="11" customFormat="1">
      <c r="A1398" s="8"/>
      <c r="B1398" s="8"/>
      <c r="C1398" s="8"/>
      <c r="D1398" s="8"/>
      <c r="E1398" s="18"/>
      <c r="F1398" s="18"/>
      <c r="G1398" s="117"/>
      <c r="H1398" s="20"/>
      <c r="I1398" s="117"/>
      <c r="J1398" s="120"/>
      <c r="K1398" s="10"/>
      <c r="L1398" s="10"/>
      <c r="M1398" s="19"/>
    </row>
    <row r="1399" spans="1:13" s="11" customFormat="1">
      <c r="A1399" s="8"/>
      <c r="B1399" s="8"/>
      <c r="C1399" s="8"/>
      <c r="D1399" s="8"/>
      <c r="E1399" s="18"/>
      <c r="F1399" s="18"/>
      <c r="G1399" s="117"/>
      <c r="H1399" s="20"/>
      <c r="I1399" s="10"/>
      <c r="J1399" s="10"/>
      <c r="K1399" s="10"/>
      <c r="L1399" s="10"/>
      <c r="M1399" s="19"/>
    </row>
    <row r="1400" spans="1:13" s="11" customFormat="1">
      <c r="A1400" s="8"/>
      <c r="B1400" s="8"/>
      <c r="C1400" s="8"/>
      <c r="D1400" s="8"/>
      <c r="E1400" s="122"/>
      <c r="F1400" s="18"/>
      <c r="G1400" s="120"/>
      <c r="H1400" s="20"/>
      <c r="I1400" s="117"/>
      <c r="J1400" s="117"/>
      <c r="K1400" s="10"/>
      <c r="L1400" s="10"/>
      <c r="M1400" s="19"/>
    </row>
    <row r="1401" spans="1:13" s="11" customFormat="1">
      <c r="A1401" s="8"/>
      <c r="B1401" s="8"/>
      <c r="C1401" s="8"/>
      <c r="D1401" s="8"/>
      <c r="E1401" s="18"/>
      <c r="F1401" s="18"/>
      <c r="G1401" s="117"/>
      <c r="H1401" s="20"/>
      <c r="I1401" s="8"/>
      <c r="J1401" s="8"/>
      <c r="K1401" s="10"/>
      <c r="L1401" s="10"/>
      <c r="M1401" s="19"/>
    </row>
    <row r="1402" spans="1:13" s="11" customFormat="1">
      <c r="A1402" s="8"/>
      <c r="B1402" s="128"/>
      <c r="C1402" s="8"/>
      <c r="D1402" s="8"/>
      <c r="E1402" s="18"/>
      <c r="F1402" s="18"/>
      <c r="G1402" s="117"/>
      <c r="H1402" s="8"/>
      <c r="I1402" s="8"/>
      <c r="J1402" s="8"/>
      <c r="K1402" s="19"/>
      <c r="L1402" s="19"/>
      <c r="M1402" s="19"/>
    </row>
    <row r="1403" spans="1:13" s="11" customFormat="1">
      <c r="A1403" s="8"/>
      <c r="B1403" s="8"/>
      <c r="C1403" s="8"/>
      <c r="D1403" s="8"/>
      <c r="E1403" s="18"/>
      <c r="F1403" s="18"/>
      <c r="G1403" s="8"/>
      <c r="H1403" s="8"/>
      <c r="I1403" s="8"/>
      <c r="J1403" s="8"/>
      <c r="K1403" s="8"/>
      <c r="L1403" s="8"/>
      <c r="M1403" s="8"/>
    </row>
    <row r="1404" spans="1:13" s="11" customFormat="1">
      <c r="A1404" s="8"/>
      <c r="B1404" s="8"/>
      <c r="C1404" s="8"/>
      <c r="D1404" s="8"/>
      <c r="E1404" s="18"/>
      <c r="F1404" s="18"/>
      <c r="G1404" s="8"/>
      <c r="H1404" s="8"/>
      <c r="I1404" s="117"/>
      <c r="J1404" s="120"/>
      <c r="K1404" s="8"/>
      <c r="L1404" s="8"/>
      <c r="M1404" s="19"/>
    </row>
    <row r="1405" spans="1:13" s="11" customFormat="1">
      <c r="A1405" s="8"/>
      <c r="B1405" s="8"/>
      <c r="C1405" s="8"/>
      <c r="D1405" s="8"/>
      <c r="E1405" s="18"/>
      <c r="F1405" s="18"/>
      <c r="G1405" s="10"/>
      <c r="H1405" s="10"/>
      <c r="I1405" s="10"/>
      <c r="J1405" s="10"/>
      <c r="K1405" s="19"/>
      <c r="L1405" s="8"/>
      <c r="M1405" s="19"/>
    </row>
    <row r="1406" spans="1:13" s="11" customFormat="1">
      <c r="A1406" s="8"/>
      <c r="B1406" s="8"/>
      <c r="C1406" s="8"/>
      <c r="D1406" s="8"/>
      <c r="E1406" s="18"/>
      <c r="F1406" s="18"/>
      <c r="G1406" s="117"/>
      <c r="H1406" s="8"/>
      <c r="I1406" s="117"/>
      <c r="J1406" s="117"/>
      <c r="K1406" s="10"/>
      <c r="L1406" s="10"/>
      <c r="M1406" s="20"/>
    </row>
    <row r="1407" spans="1:13" s="11" customFormat="1">
      <c r="A1407" s="8"/>
      <c r="B1407" s="8"/>
      <c r="C1407" s="8"/>
      <c r="D1407" s="8"/>
      <c r="E1407" s="18"/>
      <c r="F1407" s="18"/>
      <c r="G1407" s="117"/>
      <c r="H1407" s="8"/>
      <c r="I1407" s="8"/>
      <c r="J1407" s="8"/>
      <c r="K1407" s="10"/>
      <c r="L1407" s="10"/>
      <c r="M1407" s="19"/>
    </row>
    <row r="1408" spans="1:13" s="11" customFormat="1">
      <c r="A1408" s="8"/>
      <c r="B1408" s="8"/>
      <c r="C1408" s="8"/>
      <c r="D1408" s="8"/>
      <c r="E1408" s="121"/>
      <c r="F1408" s="18"/>
      <c r="G1408" s="117"/>
      <c r="H1408" s="8"/>
      <c r="I1408" s="8"/>
      <c r="J1408" s="8"/>
      <c r="K1408" s="10"/>
      <c r="L1408" s="10"/>
      <c r="M1408" s="19"/>
    </row>
    <row r="1409" spans="1:13" s="11" customFormat="1">
      <c r="A1409" s="8"/>
      <c r="B1409" s="8"/>
      <c r="C1409" s="130"/>
      <c r="D1409" s="8"/>
      <c r="E1409" s="121"/>
      <c r="F1409" s="18"/>
      <c r="G1409" s="117"/>
      <c r="H1409" s="8"/>
      <c r="I1409" s="10"/>
      <c r="J1409" s="10"/>
      <c r="K1409" s="10"/>
      <c r="L1409" s="10"/>
      <c r="M1409" s="19"/>
    </row>
    <row r="1410" spans="1:13" s="11" customFormat="1">
      <c r="A1410" s="8"/>
      <c r="B1410" s="8"/>
      <c r="C1410" s="8"/>
      <c r="D1410" s="8"/>
      <c r="E1410" s="18"/>
      <c r="F1410" s="18"/>
      <c r="G1410" s="117"/>
      <c r="H1410" s="20"/>
      <c r="I1410" s="117"/>
      <c r="J1410" s="120"/>
      <c r="K1410" s="10"/>
      <c r="L1410" s="10"/>
      <c r="M1410" s="19"/>
    </row>
    <row r="1411" spans="1:13" s="11" customFormat="1">
      <c r="A1411" s="8"/>
      <c r="B1411" s="8"/>
      <c r="C1411" s="8"/>
      <c r="D1411" s="8"/>
      <c r="E1411" s="18"/>
      <c r="F1411" s="18"/>
      <c r="G1411" s="117"/>
      <c r="H1411" s="20"/>
      <c r="I1411" s="10"/>
      <c r="J1411" s="10"/>
      <c r="K1411" s="10"/>
      <c r="L1411" s="10"/>
      <c r="M1411" s="19"/>
    </row>
    <row r="1412" spans="1:13" s="11" customFormat="1">
      <c r="A1412" s="8"/>
      <c r="B1412" s="8"/>
      <c r="C1412" s="8"/>
      <c r="D1412" s="8"/>
      <c r="E1412" s="122"/>
      <c r="F1412" s="18"/>
      <c r="G1412" s="120"/>
      <c r="H1412" s="20"/>
      <c r="I1412" s="117"/>
      <c r="J1412" s="117"/>
      <c r="K1412" s="10"/>
      <c r="L1412" s="10"/>
      <c r="M1412" s="19"/>
    </row>
    <row r="1413" spans="1:13" s="11" customFormat="1">
      <c r="A1413" s="8"/>
      <c r="B1413" s="8"/>
      <c r="C1413" s="8"/>
      <c r="D1413" s="8"/>
      <c r="E1413" s="18"/>
      <c r="F1413" s="18"/>
      <c r="G1413" s="117"/>
      <c r="H1413" s="20"/>
      <c r="I1413" s="8"/>
      <c r="J1413" s="8"/>
      <c r="K1413" s="10"/>
      <c r="L1413" s="10"/>
      <c r="M1413" s="19"/>
    </row>
    <row r="1414" spans="1:13" s="11" customFormat="1">
      <c r="A1414" s="8"/>
      <c r="B1414" s="128"/>
      <c r="C1414" s="8"/>
      <c r="D1414" s="8"/>
      <c r="E1414" s="18"/>
      <c r="F1414" s="18"/>
      <c r="G1414" s="117"/>
      <c r="H1414" s="8"/>
      <c r="I1414" s="8"/>
      <c r="J1414" s="8"/>
      <c r="K1414" s="19"/>
      <c r="L1414" s="19"/>
      <c r="M1414" s="19"/>
    </row>
    <row r="1415" spans="1:13" s="11" customFormat="1">
      <c r="A1415" s="8"/>
      <c r="B1415" s="8"/>
      <c r="C1415" s="8"/>
      <c r="D1415" s="8"/>
      <c r="E1415" s="18"/>
      <c r="F1415" s="18"/>
      <c r="G1415" s="8"/>
      <c r="H1415" s="8"/>
      <c r="I1415" s="8"/>
      <c r="J1415" s="8"/>
      <c r="K1415" s="8"/>
      <c r="L1415" s="8"/>
      <c r="M1415" s="8"/>
    </row>
    <row r="1416" spans="1:13" s="11" customFormat="1">
      <c r="A1416" s="8"/>
      <c r="B1416" s="8"/>
      <c r="C1416" s="8"/>
      <c r="D1416" s="8"/>
      <c r="E1416" s="18"/>
      <c r="F1416" s="18"/>
      <c r="G1416" s="8"/>
      <c r="H1416" s="8"/>
      <c r="I1416" s="117"/>
      <c r="J1416" s="120"/>
      <c r="K1416" s="8"/>
      <c r="L1416" s="8"/>
      <c r="M1416" s="19"/>
    </row>
    <row r="1417" spans="1:13" s="11" customFormat="1">
      <c r="A1417" s="8"/>
      <c r="B1417" s="8"/>
      <c r="C1417" s="8"/>
      <c r="D1417" s="8"/>
      <c r="E1417" s="18"/>
      <c r="F1417" s="18"/>
      <c r="G1417" s="10"/>
      <c r="H1417" s="10"/>
      <c r="I1417" s="10"/>
      <c r="J1417" s="10"/>
      <c r="K1417" s="19"/>
      <c r="L1417" s="8"/>
      <c r="M1417" s="19"/>
    </row>
    <row r="1418" spans="1:13" s="11" customFormat="1">
      <c r="A1418" s="8"/>
      <c r="B1418" s="8"/>
      <c r="C1418" s="8"/>
      <c r="D1418" s="8"/>
      <c r="E1418" s="18"/>
      <c r="F1418" s="18"/>
      <c r="G1418" s="117"/>
      <c r="H1418" s="8"/>
      <c r="I1418" s="117"/>
      <c r="J1418" s="117"/>
      <c r="K1418" s="10"/>
      <c r="L1418" s="10"/>
      <c r="M1418" s="20"/>
    </row>
    <row r="1419" spans="1:13" s="11" customFormat="1">
      <c r="A1419" s="8"/>
      <c r="B1419" s="8"/>
      <c r="C1419" s="8"/>
      <c r="D1419" s="8"/>
      <c r="E1419" s="18"/>
      <c r="F1419" s="18"/>
      <c r="G1419" s="117"/>
      <c r="H1419" s="8"/>
      <c r="I1419" s="8"/>
      <c r="J1419" s="8"/>
      <c r="K1419" s="10"/>
      <c r="L1419" s="10"/>
      <c r="M1419" s="19"/>
    </row>
    <row r="1420" spans="1:13" s="11" customFormat="1">
      <c r="A1420" s="8"/>
      <c r="B1420" s="8"/>
      <c r="C1420" s="8"/>
      <c r="D1420" s="8"/>
      <c r="E1420" s="121"/>
      <c r="F1420" s="18"/>
      <c r="G1420" s="117"/>
      <c r="H1420" s="8"/>
      <c r="I1420" s="8"/>
      <c r="J1420" s="8"/>
      <c r="K1420" s="10"/>
      <c r="L1420" s="10"/>
      <c r="M1420" s="19"/>
    </row>
    <row r="1421" spans="1:13" s="11" customFormat="1">
      <c r="A1421" s="87"/>
      <c r="B1421" s="87"/>
      <c r="C1421" s="130"/>
      <c r="D1421" s="87"/>
      <c r="E1421" s="87"/>
      <c r="F1421" s="87"/>
      <c r="G1421" s="87"/>
      <c r="H1421" s="87"/>
      <c r="I1421" s="87"/>
      <c r="J1421" s="87"/>
      <c r="K1421" s="87"/>
      <c r="L1421" s="87"/>
      <c r="M1421" s="87"/>
    </row>
    <row r="1422" spans="1:13" s="11" customFormat="1">
      <c r="A1422" s="8"/>
      <c r="B1422" s="8"/>
      <c r="C1422" s="8"/>
      <c r="D1422" s="8"/>
      <c r="E1422" s="121"/>
      <c r="F1422" s="18"/>
      <c r="G1422" s="117"/>
      <c r="H1422" s="8"/>
      <c r="I1422" s="10"/>
      <c r="J1422" s="10"/>
      <c r="K1422" s="10"/>
      <c r="L1422" s="10"/>
      <c r="M1422" s="19"/>
    </row>
    <row r="1423" spans="1:13" s="11" customFormat="1">
      <c r="A1423" s="8"/>
      <c r="B1423" s="8"/>
      <c r="C1423" s="8"/>
      <c r="D1423" s="8"/>
      <c r="E1423" s="18"/>
      <c r="F1423" s="18"/>
      <c r="G1423" s="117"/>
      <c r="H1423" s="20"/>
      <c r="I1423" s="117"/>
      <c r="J1423" s="120"/>
      <c r="K1423" s="10"/>
      <c r="L1423" s="10"/>
      <c r="M1423" s="19"/>
    </row>
    <row r="1424" spans="1:13" s="11" customFormat="1">
      <c r="A1424" s="8"/>
      <c r="B1424" s="8"/>
      <c r="C1424" s="8"/>
      <c r="D1424" s="8"/>
      <c r="E1424" s="18"/>
      <c r="F1424" s="18"/>
      <c r="G1424" s="117"/>
      <c r="H1424" s="20"/>
      <c r="I1424" s="10"/>
      <c r="J1424" s="10"/>
      <c r="K1424" s="10"/>
      <c r="L1424" s="10"/>
      <c r="M1424" s="19"/>
    </row>
    <row r="1425" spans="1:13" s="11" customFormat="1">
      <c r="A1425" s="8"/>
      <c r="B1425" s="8"/>
      <c r="C1425" s="8"/>
      <c r="D1425" s="8"/>
      <c r="E1425" s="122"/>
      <c r="F1425" s="18"/>
      <c r="G1425" s="120"/>
      <c r="H1425" s="20"/>
      <c r="I1425" s="117"/>
      <c r="J1425" s="117"/>
      <c r="K1425" s="10"/>
      <c r="L1425" s="10"/>
      <c r="M1425" s="19"/>
    </row>
    <row r="1426" spans="1:13" s="11" customFormat="1">
      <c r="A1426" s="8"/>
      <c r="B1426" s="8"/>
      <c r="C1426" s="8"/>
      <c r="D1426" s="8"/>
      <c r="E1426" s="18"/>
      <c r="F1426" s="18"/>
      <c r="G1426" s="117"/>
      <c r="H1426" s="20"/>
      <c r="I1426" s="8"/>
      <c r="J1426" s="8"/>
      <c r="K1426" s="10"/>
      <c r="L1426" s="10"/>
      <c r="M1426" s="19"/>
    </row>
    <row r="1427" spans="1:13" s="11" customFormat="1">
      <c r="A1427" s="8"/>
      <c r="B1427" s="128"/>
      <c r="C1427" s="8"/>
      <c r="D1427" s="8"/>
      <c r="E1427" s="18"/>
      <c r="F1427" s="18"/>
      <c r="G1427" s="117"/>
      <c r="H1427" s="8"/>
      <c r="I1427" s="8"/>
      <c r="J1427" s="8"/>
      <c r="K1427" s="19"/>
      <c r="L1427" s="19"/>
      <c r="M1427" s="19"/>
    </row>
    <row r="1428" spans="1:13" s="11" customFormat="1">
      <c r="A1428" s="8"/>
      <c r="B1428" s="8"/>
      <c r="C1428" s="8"/>
      <c r="D1428" s="8"/>
      <c r="E1428" s="18"/>
      <c r="F1428" s="18"/>
      <c r="G1428" s="8"/>
      <c r="H1428" s="8"/>
      <c r="I1428" s="8"/>
      <c r="J1428" s="8"/>
      <c r="K1428" s="8"/>
      <c r="L1428" s="8"/>
      <c r="M1428" s="8"/>
    </row>
    <row r="1429" spans="1:13" s="11" customFormat="1">
      <c r="A1429" s="8"/>
      <c r="B1429" s="8"/>
      <c r="C1429" s="87"/>
      <c r="D1429" s="8"/>
      <c r="E1429" s="18"/>
      <c r="F1429" s="18"/>
      <c r="G1429" s="8"/>
      <c r="H1429" s="8"/>
      <c r="I1429" s="117"/>
      <c r="J1429" s="120"/>
      <c r="K1429" s="8"/>
      <c r="L1429" s="8"/>
      <c r="M1429" s="19"/>
    </row>
    <row r="1430" spans="1:13" s="11" customFormat="1">
      <c r="A1430" s="8"/>
      <c r="B1430" s="8"/>
      <c r="C1430" s="8"/>
      <c r="D1430" s="8"/>
      <c r="E1430" s="18"/>
      <c r="F1430" s="18"/>
      <c r="G1430" s="10"/>
      <c r="H1430" s="10"/>
      <c r="I1430" s="10"/>
      <c r="J1430" s="10"/>
      <c r="K1430" s="19"/>
      <c r="L1430" s="8"/>
      <c r="M1430" s="19"/>
    </row>
    <row r="1431" spans="1:13" s="11" customFormat="1">
      <c r="A1431" s="8"/>
      <c r="B1431" s="8"/>
      <c r="C1431" s="8"/>
      <c r="D1431" s="8"/>
      <c r="E1431" s="18"/>
      <c r="F1431" s="18"/>
      <c r="G1431" s="117"/>
      <c r="H1431" s="8"/>
      <c r="I1431" s="117"/>
      <c r="J1431" s="117"/>
      <c r="K1431" s="10"/>
      <c r="L1431" s="10"/>
      <c r="M1431" s="20"/>
    </row>
    <row r="1432" spans="1:13" s="11" customFormat="1">
      <c r="A1432" s="8"/>
      <c r="B1432" s="8"/>
      <c r="C1432" s="8"/>
      <c r="D1432" s="8"/>
      <c r="E1432" s="18"/>
      <c r="F1432" s="18"/>
      <c r="G1432" s="117"/>
      <c r="H1432" s="8"/>
      <c r="I1432" s="8"/>
      <c r="J1432" s="8"/>
      <c r="K1432" s="10"/>
      <c r="L1432" s="10"/>
      <c r="M1432" s="19"/>
    </row>
    <row r="1433" spans="1:13" s="11" customFormat="1">
      <c r="A1433" s="8"/>
      <c r="B1433" s="8"/>
      <c r="C1433" s="8"/>
      <c r="D1433" s="8"/>
      <c r="E1433" s="121"/>
      <c r="F1433" s="18"/>
      <c r="G1433" s="117"/>
      <c r="H1433" s="8"/>
      <c r="I1433" s="8"/>
      <c r="J1433" s="8"/>
      <c r="K1433" s="10"/>
      <c r="L1433" s="10"/>
      <c r="M1433" s="19"/>
    </row>
    <row r="1434" spans="1:13" s="11" customFormat="1">
      <c r="A1434" s="8"/>
      <c r="B1434" s="8"/>
      <c r="C1434" s="130"/>
      <c r="D1434" s="8"/>
      <c r="E1434" s="121"/>
      <c r="F1434" s="18"/>
      <c r="G1434" s="117"/>
      <c r="H1434" s="8"/>
      <c r="I1434" s="10"/>
      <c r="J1434" s="10"/>
      <c r="K1434" s="10"/>
      <c r="L1434" s="10"/>
      <c r="M1434" s="19"/>
    </row>
    <row r="1435" spans="1:13" s="11" customFormat="1">
      <c r="A1435" s="8"/>
      <c r="B1435" s="8"/>
      <c r="C1435" s="8"/>
      <c r="D1435" s="8"/>
      <c r="E1435" s="18"/>
      <c r="F1435" s="18"/>
      <c r="G1435" s="117"/>
      <c r="H1435" s="20"/>
      <c r="I1435" s="117"/>
      <c r="J1435" s="120"/>
      <c r="K1435" s="10"/>
      <c r="L1435" s="10"/>
      <c r="M1435" s="19"/>
    </row>
    <row r="1436" spans="1:13" s="11" customFormat="1">
      <c r="A1436" s="8"/>
      <c r="B1436" s="8"/>
      <c r="C1436" s="8"/>
      <c r="D1436" s="8"/>
      <c r="E1436" s="18"/>
      <c r="F1436" s="18"/>
      <c r="G1436" s="117"/>
      <c r="H1436" s="20"/>
      <c r="I1436" s="10"/>
      <c r="J1436" s="10"/>
      <c r="K1436" s="10"/>
      <c r="L1436" s="10"/>
      <c r="M1436" s="19"/>
    </row>
    <row r="1437" spans="1:13" s="11" customFormat="1">
      <c r="A1437" s="8"/>
      <c r="B1437" s="8"/>
      <c r="C1437" s="8"/>
      <c r="D1437" s="8"/>
      <c r="E1437" s="122"/>
      <c r="F1437" s="18"/>
      <c r="G1437" s="120"/>
      <c r="H1437" s="20"/>
      <c r="I1437" s="117"/>
      <c r="J1437" s="117"/>
      <c r="K1437" s="10"/>
      <c r="L1437" s="10"/>
      <c r="M1437" s="19"/>
    </row>
    <row r="1438" spans="1:13" s="11" customFormat="1">
      <c r="A1438" s="8"/>
      <c r="B1438" s="8"/>
      <c r="C1438" s="8"/>
      <c r="D1438" s="8"/>
      <c r="E1438" s="18"/>
      <c r="F1438" s="18"/>
      <c r="G1438" s="117"/>
      <c r="H1438" s="20"/>
      <c r="I1438" s="8"/>
      <c r="J1438" s="8"/>
      <c r="K1438" s="10"/>
      <c r="L1438" s="10"/>
      <c r="M1438" s="19"/>
    </row>
    <row r="1439" spans="1:13" s="11" customFormat="1">
      <c r="A1439" s="8"/>
      <c r="B1439" s="128"/>
      <c r="C1439" s="8"/>
      <c r="D1439" s="8"/>
      <c r="E1439" s="18"/>
      <c r="F1439" s="18"/>
      <c r="G1439" s="117"/>
      <c r="H1439" s="8"/>
      <c r="I1439" s="8"/>
      <c r="J1439" s="8"/>
      <c r="K1439" s="19"/>
      <c r="L1439" s="19"/>
      <c r="M1439" s="19"/>
    </row>
    <row r="1440" spans="1:13" s="11" customFormat="1">
      <c r="A1440" s="8"/>
      <c r="B1440" s="8"/>
      <c r="C1440" s="8"/>
      <c r="D1440" s="8"/>
      <c r="E1440" s="18"/>
      <c r="F1440" s="18"/>
      <c r="G1440" s="8"/>
      <c r="H1440" s="8"/>
      <c r="I1440" s="8"/>
      <c r="J1440" s="8"/>
      <c r="K1440" s="8"/>
      <c r="L1440" s="8"/>
      <c r="M1440" s="8"/>
    </row>
    <row r="1441" spans="1:13" s="11" customFormat="1">
      <c r="A1441" s="8"/>
      <c r="B1441" s="8"/>
      <c r="C1441" s="8"/>
      <c r="D1441" s="8"/>
      <c r="E1441" s="18"/>
      <c r="F1441" s="18"/>
      <c r="G1441" s="8"/>
      <c r="H1441" s="8"/>
      <c r="I1441" s="117"/>
      <c r="J1441" s="120"/>
      <c r="K1441" s="8"/>
      <c r="L1441" s="8"/>
      <c r="M1441" s="19"/>
    </row>
    <row r="1442" spans="1:13" s="11" customFormat="1">
      <c r="A1442" s="8"/>
      <c r="B1442" s="8"/>
      <c r="C1442" s="8"/>
      <c r="D1442" s="8"/>
      <c r="E1442" s="18"/>
      <c r="F1442" s="18"/>
      <c r="G1442" s="10"/>
      <c r="H1442" s="10"/>
      <c r="I1442" s="10"/>
      <c r="J1442" s="10"/>
      <c r="K1442" s="19"/>
      <c r="L1442" s="8"/>
      <c r="M1442" s="19"/>
    </row>
    <row r="1443" spans="1:13" s="11" customFormat="1">
      <c r="A1443" s="8"/>
      <c r="B1443" s="8"/>
      <c r="C1443" s="8"/>
      <c r="D1443" s="8"/>
      <c r="E1443" s="18"/>
      <c r="F1443" s="18"/>
      <c r="G1443" s="117"/>
      <c r="H1443" s="8"/>
      <c r="I1443" s="117"/>
      <c r="J1443" s="117"/>
      <c r="K1443" s="10"/>
      <c r="L1443" s="10"/>
      <c r="M1443" s="20"/>
    </row>
    <row r="1444" spans="1:13" s="11" customFormat="1">
      <c r="A1444" s="8"/>
      <c r="B1444" s="8"/>
      <c r="C1444" s="8"/>
      <c r="D1444" s="8"/>
      <c r="E1444" s="18"/>
      <c r="F1444" s="18"/>
      <c r="G1444" s="117"/>
      <c r="H1444" s="8"/>
      <c r="I1444" s="8"/>
      <c r="J1444" s="8"/>
      <c r="K1444" s="10"/>
      <c r="L1444" s="10"/>
      <c r="M1444" s="19"/>
    </row>
    <row r="1445" spans="1:13" s="11" customFormat="1">
      <c r="A1445" s="8"/>
      <c r="B1445" s="8"/>
      <c r="C1445" s="8"/>
      <c r="D1445" s="8"/>
      <c r="E1445" s="121"/>
      <c r="F1445" s="18"/>
      <c r="G1445" s="117"/>
      <c r="H1445" s="8"/>
      <c r="I1445" s="8"/>
      <c r="J1445" s="8"/>
      <c r="K1445" s="10"/>
      <c r="L1445" s="10"/>
      <c r="M1445" s="19"/>
    </row>
    <row r="1446" spans="1:13" s="11" customFormat="1">
      <c r="A1446" s="8"/>
      <c r="B1446" s="8"/>
      <c r="C1446" s="130"/>
      <c r="D1446" s="8"/>
      <c r="E1446" s="121"/>
      <c r="F1446" s="18"/>
      <c r="G1446" s="117"/>
      <c r="H1446" s="8"/>
      <c r="I1446" s="10"/>
      <c r="J1446" s="10"/>
      <c r="K1446" s="10"/>
      <c r="L1446" s="10"/>
      <c r="M1446" s="19"/>
    </row>
    <row r="1447" spans="1:13" s="11" customFormat="1">
      <c r="A1447" s="8"/>
      <c r="B1447" s="8"/>
      <c r="C1447" s="8"/>
      <c r="D1447" s="8"/>
      <c r="E1447" s="18"/>
      <c r="F1447" s="18"/>
      <c r="G1447" s="117"/>
      <c r="H1447" s="20"/>
      <c r="I1447" s="117"/>
      <c r="J1447" s="120"/>
      <c r="K1447" s="10"/>
      <c r="L1447" s="10"/>
      <c r="M1447" s="19"/>
    </row>
    <row r="1448" spans="1:13" s="11" customFormat="1">
      <c r="A1448" s="8"/>
      <c r="B1448" s="8"/>
      <c r="C1448" s="8"/>
      <c r="D1448" s="8"/>
      <c r="E1448" s="18"/>
      <c r="F1448" s="18"/>
      <c r="G1448" s="117"/>
      <c r="H1448" s="20"/>
      <c r="I1448" s="10"/>
      <c r="J1448" s="10"/>
      <c r="K1448" s="10"/>
      <c r="L1448" s="10"/>
      <c r="M1448" s="19"/>
    </row>
    <row r="1449" spans="1:13" s="11" customFormat="1">
      <c r="A1449" s="8"/>
      <c r="B1449" s="8"/>
      <c r="C1449" s="8"/>
      <c r="D1449" s="8"/>
      <c r="E1449" s="122"/>
      <c r="F1449" s="18"/>
      <c r="G1449" s="120"/>
      <c r="H1449" s="20"/>
      <c r="I1449" s="117"/>
      <c r="J1449" s="117"/>
      <c r="K1449" s="10"/>
      <c r="L1449" s="10"/>
      <c r="M1449" s="19"/>
    </row>
    <row r="1450" spans="1:13" s="11" customFormat="1">
      <c r="A1450" s="8"/>
      <c r="B1450" s="8"/>
      <c r="C1450" s="8"/>
      <c r="D1450" s="8"/>
      <c r="E1450" s="18"/>
      <c r="F1450" s="18"/>
      <c r="G1450" s="117"/>
      <c r="H1450" s="20"/>
      <c r="I1450" s="8"/>
      <c r="J1450" s="8"/>
      <c r="K1450" s="10"/>
      <c r="L1450" s="10"/>
      <c r="M1450" s="19"/>
    </row>
    <row r="1451" spans="1:13" s="11" customFormat="1">
      <c r="A1451" s="8"/>
      <c r="B1451" s="128"/>
      <c r="C1451" s="8"/>
      <c r="D1451" s="8"/>
      <c r="E1451" s="18"/>
      <c r="F1451" s="18"/>
      <c r="G1451" s="117"/>
      <c r="H1451" s="8"/>
      <c r="I1451" s="8"/>
      <c r="J1451" s="8"/>
      <c r="K1451" s="19"/>
      <c r="L1451" s="19"/>
      <c r="M1451" s="19"/>
    </row>
    <row r="1452" spans="1:13" s="11" customFormat="1">
      <c r="A1452" s="8"/>
      <c r="B1452" s="8"/>
      <c r="C1452" s="8"/>
      <c r="D1452" s="8"/>
      <c r="E1452" s="18"/>
      <c r="F1452" s="18"/>
      <c r="G1452" s="8"/>
      <c r="H1452" s="8"/>
      <c r="I1452" s="8"/>
      <c r="J1452" s="8"/>
      <c r="K1452" s="8"/>
      <c r="L1452" s="8"/>
      <c r="M1452" s="8"/>
    </row>
    <row r="1453" spans="1:13" s="11" customFormat="1">
      <c r="A1453" s="8"/>
      <c r="B1453" s="8"/>
      <c r="C1453" s="8"/>
      <c r="D1453" s="8"/>
      <c r="E1453" s="18"/>
      <c r="F1453" s="18"/>
      <c r="G1453" s="8"/>
      <c r="H1453" s="8"/>
      <c r="I1453" s="117"/>
      <c r="J1453" s="120"/>
      <c r="K1453" s="8"/>
      <c r="L1453" s="8"/>
      <c r="M1453" s="19"/>
    </row>
    <row r="1454" spans="1:13" s="11" customFormat="1">
      <c r="A1454" s="8"/>
      <c r="B1454" s="8"/>
      <c r="C1454" s="8"/>
      <c r="D1454" s="8"/>
      <c r="E1454" s="18"/>
      <c r="F1454" s="18"/>
      <c r="G1454" s="10"/>
      <c r="H1454" s="10"/>
      <c r="I1454" s="10"/>
      <c r="J1454" s="10"/>
      <c r="K1454" s="19"/>
      <c r="L1454" s="8"/>
      <c r="M1454" s="19"/>
    </row>
    <row r="1455" spans="1:13" s="11" customFormat="1">
      <c r="A1455" s="8"/>
      <c r="B1455" s="8"/>
      <c r="C1455" s="8"/>
      <c r="D1455" s="8"/>
      <c r="E1455" s="18"/>
      <c r="F1455" s="18"/>
      <c r="G1455" s="117"/>
      <c r="H1455" s="8"/>
      <c r="I1455" s="117"/>
      <c r="J1455" s="117"/>
      <c r="K1455" s="10"/>
      <c r="L1455" s="10"/>
      <c r="M1455" s="20"/>
    </row>
    <row r="1456" spans="1:13" s="11" customFormat="1">
      <c r="A1456" s="87"/>
      <c r="B1456" s="87"/>
      <c r="C1456" s="8"/>
      <c r="D1456" s="87"/>
      <c r="E1456" s="87"/>
      <c r="F1456" s="87"/>
      <c r="G1456" s="87"/>
      <c r="H1456" s="87"/>
      <c r="I1456" s="87"/>
      <c r="J1456" s="87"/>
      <c r="K1456" s="87"/>
      <c r="L1456" s="87"/>
      <c r="M1456" s="87"/>
    </row>
    <row r="1457" spans="1:13" s="11" customFormat="1">
      <c r="A1457" s="8"/>
      <c r="B1457" s="8"/>
      <c r="C1457" s="8"/>
      <c r="D1457" s="8"/>
      <c r="E1457" s="18"/>
      <c r="F1457" s="18"/>
      <c r="G1457" s="117"/>
      <c r="H1457" s="8"/>
      <c r="I1457" s="8"/>
      <c r="J1457" s="8"/>
      <c r="K1457" s="10"/>
      <c r="L1457" s="10"/>
      <c r="M1457" s="19"/>
    </row>
    <row r="1458" spans="1:13" s="11" customFormat="1">
      <c r="A1458" s="8"/>
      <c r="B1458" s="8"/>
      <c r="C1458" s="130"/>
      <c r="D1458" s="8"/>
      <c r="E1458" s="121"/>
      <c r="F1458" s="18"/>
      <c r="G1458" s="117"/>
      <c r="H1458" s="8"/>
      <c r="I1458" s="8"/>
      <c r="J1458" s="8"/>
      <c r="K1458" s="10"/>
      <c r="L1458" s="10"/>
      <c r="M1458" s="19"/>
    </row>
    <row r="1459" spans="1:13" s="11" customFormat="1">
      <c r="A1459" s="8"/>
      <c r="B1459" s="8"/>
      <c r="C1459" s="8"/>
      <c r="D1459" s="8"/>
      <c r="E1459" s="121"/>
      <c r="F1459" s="18"/>
      <c r="G1459" s="117"/>
      <c r="H1459" s="8"/>
      <c r="I1459" s="10"/>
      <c r="J1459" s="10"/>
      <c r="K1459" s="10"/>
      <c r="L1459" s="10"/>
      <c r="M1459" s="19"/>
    </row>
    <row r="1460" spans="1:13" s="11" customFormat="1">
      <c r="A1460" s="8"/>
      <c r="B1460" s="8"/>
      <c r="C1460" s="8"/>
      <c r="D1460" s="8"/>
      <c r="E1460" s="18"/>
      <c r="F1460" s="18"/>
      <c r="G1460" s="117"/>
      <c r="H1460" s="20"/>
      <c r="I1460" s="117"/>
      <c r="J1460" s="120"/>
      <c r="K1460" s="10"/>
      <c r="L1460" s="10"/>
      <c r="M1460" s="19"/>
    </row>
    <row r="1461" spans="1:13" s="11" customFormat="1">
      <c r="A1461" s="8"/>
      <c r="B1461" s="8"/>
      <c r="C1461" s="8"/>
      <c r="D1461" s="8"/>
      <c r="E1461" s="18"/>
      <c r="F1461" s="18"/>
      <c r="G1461" s="117"/>
      <c r="H1461" s="20"/>
      <c r="I1461" s="10"/>
      <c r="J1461" s="10"/>
      <c r="K1461" s="10"/>
      <c r="L1461" s="10"/>
      <c r="M1461" s="19"/>
    </row>
    <row r="1462" spans="1:13" s="11" customFormat="1">
      <c r="A1462" s="8"/>
      <c r="B1462" s="8"/>
      <c r="C1462" s="87"/>
      <c r="D1462" s="8"/>
      <c r="E1462" s="122"/>
      <c r="F1462" s="18"/>
      <c r="G1462" s="120"/>
      <c r="H1462" s="20"/>
      <c r="I1462" s="117"/>
      <c r="J1462" s="117"/>
      <c r="K1462" s="10"/>
      <c r="L1462" s="10"/>
      <c r="M1462" s="19"/>
    </row>
    <row r="1463" spans="1:13" s="11" customFormat="1">
      <c r="A1463" s="8"/>
      <c r="B1463" s="8"/>
      <c r="C1463" s="8"/>
      <c r="D1463" s="8"/>
      <c r="E1463" s="18"/>
      <c r="F1463" s="18"/>
      <c r="G1463" s="117"/>
      <c r="H1463" s="20"/>
      <c r="I1463" s="8"/>
      <c r="J1463" s="8"/>
      <c r="K1463" s="10"/>
      <c r="L1463" s="10"/>
      <c r="M1463" s="19"/>
    </row>
    <row r="1464" spans="1:13" s="11" customFormat="1">
      <c r="A1464" s="8"/>
      <c r="B1464" s="128"/>
      <c r="C1464" s="8"/>
      <c r="D1464" s="8"/>
      <c r="E1464" s="18"/>
      <c r="F1464" s="18"/>
      <c r="G1464" s="117"/>
      <c r="H1464" s="8"/>
      <c r="I1464" s="8"/>
      <c r="J1464" s="8"/>
      <c r="K1464" s="19"/>
      <c r="L1464" s="19"/>
      <c r="M1464" s="19"/>
    </row>
    <row r="1465" spans="1:13" s="11" customFormat="1">
      <c r="A1465" s="8"/>
      <c r="B1465" s="8"/>
      <c r="C1465" s="8"/>
      <c r="D1465" s="8"/>
      <c r="E1465" s="18"/>
      <c r="F1465" s="18"/>
      <c r="G1465" s="8"/>
      <c r="H1465" s="8"/>
      <c r="I1465" s="8"/>
      <c r="J1465" s="8"/>
      <c r="K1465" s="8"/>
      <c r="L1465" s="8"/>
      <c r="M1465" s="8"/>
    </row>
    <row r="1466" spans="1:13" s="11" customFormat="1">
      <c r="A1466" s="8"/>
      <c r="B1466" s="8"/>
      <c r="C1466" s="8"/>
      <c r="D1466" s="8"/>
      <c r="E1466" s="18"/>
      <c r="F1466" s="18"/>
      <c r="G1466" s="8"/>
      <c r="H1466" s="8"/>
      <c r="I1466" s="117"/>
      <c r="J1466" s="120"/>
      <c r="K1466" s="8"/>
      <c r="L1466" s="8"/>
      <c r="M1466" s="19"/>
    </row>
    <row r="1467" spans="1:13" s="11" customFormat="1">
      <c r="A1467" s="8"/>
      <c r="B1467" s="8"/>
      <c r="C1467" s="8"/>
      <c r="D1467" s="8"/>
      <c r="E1467" s="18"/>
      <c r="F1467" s="18"/>
      <c r="G1467" s="10"/>
      <c r="H1467" s="10"/>
      <c r="I1467" s="10"/>
      <c r="J1467" s="10"/>
      <c r="K1467" s="19"/>
      <c r="L1467" s="8"/>
      <c r="M1467" s="19"/>
    </row>
    <row r="1468" spans="1:13" s="11" customFormat="1">
      <c r="A1468" s="8"/>
      <c r="B1468" s="8"/>
      <c r="C1468" s="8"/>
      <c r="D1468" s="8"/>
      <c r="E1468" s="18"/>
      <c r="F1468" s="18"/>
      <c r="G1468" s="117"/>
      <c r="H1468" s="8"/>
      <c r="I1468" s="117"/>
      <c r="J1468" s="117"/>
      <c r="K1468" s="10"/>
      <c r="L1468" s="10"/>
      <c r="M1468" s="20"/>
    </row>
    <row r="1469" spans="1:13" s="11" customFormat="1">
      <c r="A1469" s="8"/>
      <c r="B1469" s="8"/>
      <c r="C1469" s="8"/>
      <c r="D1469" s="8"/>
      <c r="E1469" s="18"/>
      <c r="F1469" s="18"/>
      <c r="G1469" s="117"/>
      <c r="H1469" s="8"/>
      <c r="I1469" s="8"/>
      <c r="J1469" s="8"/>
      <c r="K1469" s="10"/>
      <c r="L1469" s="10"/>
      <c r="M1469" s="19"/>
    </row>
    <row r="1470" spans="1:13" s="11" customFormat="1">
      <c r="A1470" s="8"/>
      <c r="B1470" s="8"/>
      <c r="C1470" s="8"/>
      <c r="D1470" s="8"/>
      <c r="E1470" s="121"/>
      <c r="F1470" s="18"/>
      <c r="G1470" s="117"/>
      <c r="H1470" s="8"/>
      <c r="I1470" s="8"/>
      <c r="J1470" s="8"/>
      <c r="K1470" s="10"/>
      <c r="L1470" s="10"/>
      <c r="M1470" s="19"/>
    </row>
    <row r="1471" spans="1:13" s="11" customFormat="1">
      <c r="A1471" s="8"/>
      <c r="B1471" s="8"/>
      <c r="C1471" s="130"/>
      <c r="D1471" s="8"/>
      <c r="E1471" s="121"/>
      <c r="F1471" s="18"/>
      <c r="G1471" s="117"/>
      <c r="H1471" s="8"/>
      <c r="I1471" s="10"/>
      <c r="J1471" s="10"/>
      <c r="K1471" s="10"/>
      <c r="L1471" s="10"/>
      <c r="M1471" s="19"/>
    </row>
    <row r="1472" spans="1:13" s="11" customFormat="1">
      <c r="A1472" s="8"/>
      <c r="B1472" s="8"/>
      <c r="C1472" s="8"/>
      <c r="D1472" s="8"/>
      <c r="E1472" s="18"/>
      <c r="F1472" s="18"/>
      <c r="G1472" s="117"/>
      <c r="H1472" s="20"/>
      <c r="I1472" s="117"/>
      <c r="J1472" s="120"/>
      <c r="K1472" s="10"/>
      <c r="L1472" s="10"/>
      <c r="M1472" s="19"/>
    </row>
    <row r="1473" spans="1:13" s="11" customFormat="1">
      <c r="A1473" s="8"/>
      <c r="B1473" s="8"/>
      <c r="C1473" s="8"/>
      <c r="D1473" s="8"/>
      <c r="E1473" s="18"/>
      <c r="F1473" s="18"/>
      <c r="G1473" s="117"/>
      <c r="H1473" s="20"/>
      <c r="I1473" s="10"/>
      <c r="J1473" s="10"/>
      <c r="K1473" s="10"/>
      <c r="L1473" s="10"/>
      <c r="M1473" s="19"/>
    </row>
    <row r="1474" spans="1:13" s="11" customFormat="1">
      <c r="A1474" s="8"/>
      <c r="B1474" s="8"/>
      <c r="C1474" s="8"/>
      <c r="D1474" s="8"/>
      <c r="E1474" s="122"/>
      <c r="F1474" s="18"/>
      <c r="G1474" s="120"/>
      <c r="H1474" s="20"/>
      <c r="I1474" s="117"/>
      <c r="J1474" s="117"/>
      <c r="K1474" s="10"/>
      <c r="L1474" s="10"/>
      <c r="M1474" s="19"/>
    </row>
    <row r="1475" spans="1:13" s="11" customFormat="1">
      <c r="A1475" s="8"/>
      <c r="B1475" s="8"/>
      <c r="C1475" s="8"/>
      <c r="D1475" s="8"/>
      <c r="E1475" s="18"/>
      <c r="F1475" s="18"/>
      <c r="G1475" s="117"/>
      <c r="H1475" s="20"/>
      <c r="I1475" s="8"/>
      <c r="J1475" s="8"/>
      <c r="K1475" s="10"/>
      <c r="L1475" s="10"/>
      <c r="M1475" s="19"/>
    </row>
    <row r="1476" spans="1:13" s="11" customFormat="1">
      <c r="A1476" s="8"/>
      <c r="B1476" s="128"/>
      <c r="C1476" s="8"/>
      <c r="D1476" s="8"/>
      <c r="E1476" s="18"/>
      <c r="F1476" s="18"/>
      <c r="G1476" s="117"/>
      <c r="H1476" s="8"/>
      <c r="I1476" s="8"/>
      <c r="J1476" s="8"/>
      <c r="K1476" s="19"/>
      <c r="L1476" s="19"/>
      <c r="M1476" s="19"/>
    </row>
    <row r="1477" spans="1:13" s="11" customFormat="1">
      <c r="A1477" s="8"/>
      <c r="B1477" s="8"/>
      <c r="C1477" s="8"/>
      <c r="D1477" s="8"/>
      <c r="E1477" s="18"/>
      <c r="F1477" s="18"/>
      <c r="G1477" s="8"/>
      <c r="H1477" s="8"/>
      <c r="I1477" s="8"/>
      <c r="J1477" s="8"/>
      <c r="K1477" s="8"/>
      <c r="L1477" s="8"/>
      <c r="M1477" s="8"/>
    </row>
    <row r="1478" spans="1:13" s="11" customFormat="1">
      <c r="A1478" s="8"/>
      <c r="B1478" s="8"/>
      <c r="C1478" s="8"/>
      <c r="D1478" s="8"/>
      <c r="E1478" s="18"/>
      <c r="F1478" s="18"/>
      <c r="G1478" s="8"/>
      <c r="H1478" s="8"/>
      <c r="I1478" s="117"/>
      <c r="J1478" s="120"/>
      <c r="K1478" s="8"/>
      <c r="L1478" s="8"/>
      <c r="M1478" s="19"/>
    </row>
    <row r="1479" spans="1:13" s="11" customFormat="1">
      <c r="A1479" s="8"/>
      <c r="B1479" s="8"/>
      <c r="C1479" s="8"/>
      <c r="D1479" s="8"/>
      <c r="E1479" s="18"/>
      <c r="F1479" s="18"/>
      <c r="G1479" s="10"/>
      <c r="H1479" s="10"/>
      <c r="I1479" s="10"/>
      <c r="J1479" s="10"/>
      <c r="K1479" s="19"/>
      <c r="L1479" s="8"/>
      <c r="M1479" s="19"/>
    </row>
    <row r="1480" spans="1:13" s="11" customFormat="1">
      <c r="A1480" s="8"/>
      <c r="B1480" s="8"/>
      <c r="C1480" s="8"/>
      <c r="D1480" s="8"/>
      <c r="E1480" s="18"/>
      <c r="F1480" s="18"/>
      <c r="G1480" s="117"/>
      <c r="H1480" s="8"/>
      <c r="I1480" s="117"/>
      <c r="J1480" s="117"/>
      <c r="K1480" s="10"/>
      <c r="L1480" s="10"/>
      <c r="M1480" s="20"/>
    </row>
    <row r="1481" spans="1:13" s="11" customFormat="1">
      <c r="A1481" s="8"/>
      <c r="B1481" s="8"/>
      <c r="C1481" s="8"/>
      <c r="D1481" s="8"/>
      <c r="E1481" s="18"/>
      <c r="F1481" s="18"/>
      <c r="G1481" s="117"/>
      <c r="H1481" s="8"/>
      <c r="I1481" s="8"/>
      <c r="J1481" s="8"/>
      <c r="K1481" s="10"/>
      <c r="L1481" s="10"/>
      <c r="M1481" s="19"/>
    </row>
    <row r="1482" spans="1:13" s="11" customFormat="1">
      <c r="A1482" s="8"/>
      <c r="B1482" s="8"/>
      <c r="C1482" s="8"/>
      <c r="D1482" s="8"/>
      <c r="E1482" s="121"/>
      <c r="F1482" s="18"/>
      <c r="G1482" s="117"/>
      <c r="H1482" s="8"/>
      <c r="I1482" s="8"/>
      <c r="J1482" s="8"/>
      <c r="K1482" s="10"/>
      <c r="L1482" s="10"/>
      <c r="M1482" s="19"/>
    </row>
    <row r="1483" spans="1:13" s="11" customFormat="1">
      <c r="A1483" s="8"/>
      <c r="B1483" s="8"/>
      <c r="C1483" s="130"/>
      <c r="D1483" s="8"/>
      <c r="E1483" s="121"/>
      <c r="F1483" s="18"/>
      <c r="G1483" s="117"/>
      <c r="H1483" s="8"/>
      <c r="I1483" s="10"/>
      <c r="J1483" s="10"/>
      <c r="K1483" s="10"/>
      <c r="L1483" s="10"/>
      <c r="M1483" s="19"/>
    </row>
    <row r="1484" spans="1:13" s="11" customFormat="1">
      <c r="A1484" s="8"/>
      <c r="B1484" s="8"/>
      <c r="C1484" s="8"/>
      <c r="D1484" s="8"/>
      <c r="E1484" s="18"/>
      <c r="F1484" s="18"/>
      <c r="G1484" s="117"/>
      <c r="H1484" s="20"/>
      <c r="I1484" s="117"/>
      <c r="J1484" s="120"/>
      <c r="K1484" s="10"/>
      <c r="L1484" s="10"/>
      <c r="M1484" s="19"/>
    </row>
    <row r="1485" spans="1:13" s="11" customFormat="1">
      <c r="A1485" s="8"/>
      <c r="B1485" s="8"/>
      <c r="C1485" s="8"/>
      <c r="D1485" s="8"/>
      <c r="E1485" s="18"/>
      <c r="F1485" s="18"/>
      <c r="G1485" s="117"/>
      <c r="H1485" s="20"/>
      <c r="I1485" s="10"/>
      <c r="J1485" s="10"/>
      <c r="K1485" s="10"/>
      <c r="L1485" s="10"/>
      <c r="M1485" s="19"/>
    </row>
    <row r="1486" spans="1:13" s="11" customFormat="1">
      <c r="A1486" s="8"/>
      <c r="B1486" s="8"/>
      <c r="C1486" s="8"/>
      <c r="D1486" s="8"/>
      <c r="E1486" s="122"/>
      <c r="F1486" s="18"/>
      <c r="G1486" s="120"/>
      <c r="H1486" s="20"/>
      <c r="I1486" s="117"/>
      <c r="J1486" s="117"/>
      <c r="K1486" s="10"/>
      <c r="L1486" s="10"/>
      <c r="M1486" s="19"/>
    </row>
    <row r="1487" spans="1:13" s="11" customFormat="1">
      <c r="A1487" s="8"/>
      <c r="B1487" s="8"/>
      <c r="C1487" s="8"/>
      <c r="D1487" s="8"/>
      <c r="E1487" s="18"/>
      <c r="F1487" s="18"/>
      <c r="G1487" s="117"/>
      <c r="H1487" s="20"/>
      <c r="I1487" s="8"/>
      <c r="J1487" s="8"/>
      <c r="K1487" s="10"/>
      <c r="L1487" s="10"/>
      <c r="M1487" s="19"/>
    </row>
    <row r="1488" spans="1:13" s="11" customFormat="1">
      <c r="A1488" s="8"/>
      <c r="B1488" s="128"/>
      <c r="C1488" s="8"/>
      <c r="D1488" s="8"/>
      <c r="E1488" s="18"/>
      <c r="F1488" s="18"/>
      <c r="G1488" s="117"/>
      <c r="H1488" s="8"/>
      <c r="I1488" s="8"/>
      <c r="J1488" s="8"/>
      <c r="K1488" s="19"/>
      <c r="L1488" s="19"/>
      <c r="M1488" s="19"/>
    </row>
    <row r="1489" spans="1:13" s="11" customFormat="1">
      <c r="A1489" s="8"/>
      <c r="B1489" s="8"/>
      <c r="C1489" s="8"/>
      <c r="D1489" s="8"/>
      <c r="E1489" s="18"/>
      <c r="F1489" s="18"/>
      <c r="G1489" s="8"/>
      <c r="H1489" s="8"/>
      <c r="I1489" s="8"/>
      <c r="J1489" s="8"/>
      <c r="K1489" s="8"/>
      <c r="L1489" s="8"/>
      <c r="M1489" s="8"/>
    </row>
    <row r="1490" spans="1:13" s="11" customFormat="1">
      <c r="A1490" s="8"/>
      <c r="B1490" s="8"/>
      <c r="C1490" s="8"/>
      <c r="D1490" s="8"/>
      <c r="E1490" s="18"/>
      <c r="F1490" s="18"/>
      <c r="G1490" s="8"/>
      <c r="H1490" s="8"/>
      <c r="I1490" s="117"/>
      <c r="J1490" s="120"/>
      <c r="K1490" s="8"/>
      <c r="L1490" s="8"/>
      <c r="M1490" s="19"/>
    </row>
    <row r="1491" spans="1:13" s="11" customFormat="1">
      <c r="A1491" s="87"/>
      <c r="B1491" s="87"/>
      <c r="C1491" s="8"/>
      <c r="D1491" s="87"/>
      <c r="E1491" s="87"/>
      <c r="F1491" s="87"/>
      <c r="G1491" s="87"/>
      <c r="H1491" s="87"/>
      <c r="I1491" s="87"/>
      <c r="J1491" s="87"/>
      <c r="K1491" s="87"/>
      <c r="L1491" s="87"/>
      <c r="M1491" s="87"/>
    </row>
    <row r="1492" spans="1:13" s="11" customFormat="1">
      <c r="A1492" s="8"/>
      <c r="B1492" s="8"/>
      <c r="C1492" s="8"/>
      <c r="D1492" s="8"/>
      <c r="E1492" s="18"/>
      <c r="F1492" s="18"/>
      <c r="G1492" s="10"/>
      <c r="H1492" s="10"/>
      <c r="I1492" s="10"/>
      <c r="J1492" s="10"/>
      <c r="K1492" s="19"/>
      <c r="L1492" s="8"/>
      <c r="M1492" s="19"/>
    </row>
    <row r="1493" spans="1:13" s="11" customFormat="1">
      <c r="A1493" s="8"/>
      <c r="B1493" s="8"/>
      <c r="C1493" s="8"/>
      <c r="D1493" s="8"/>
      <c r="E1493" s="18"/>
      <c r="F1493" s="18"/>
      <c r="G1493" s="117"/>
      <c r="H1493" s="8"/>
      <c r="I1493" s="117"/>
      <c r="J1493" s="117"/>
      <c r="K1493" s="10"/>
      <c r="L1493" s="10"/>
      <c r="M1493" s="20"/>
    </row>
    <row r="1494" spans="1:13" s="11" customFormat="1">
      <c r="A1494" s="8"/>
      <c r="B1494" s="8"/>
      <c r="C1494" s="8"/>
      <c r="D1494" s="8"/>
      <c r="E1494" s="18"/>
      <c r="F1494" s="18"/>
      <c r="G1494" s="117"/>
      <c r="H1494" s="8"/>
      <c r="I1494" s="8"/>
      <c r="J1494" s="8"/>
      <c r="K1494" s="10"/>
      <c r="L1494" s="10"/>
      <c r="M1494" s="19"/>
    </row>
    <row r="1495" spans="1:13" s="11" customFormat="1">
      <c r="A1495" s="8"/>
      <c r="B1495" s="8"/>
      <c r="C1495" s="87"/>
      <c r="D1495" s="8"/>
      <c r="E1495" s="18"/>
      <c r="F1495" s="18"/>
      <c r="G1495" s="117"/>
      <c r="H1495" s="20"/>
      <c r="I1495" s="117"/>
      <c r="J1495" s="120"/>
      <c r="K1495" s="10"/>
      <c r="L1495" s="10"/>
      <c r="M1495" s="19"/>
    </row>
    <row r="1496" spans="1:13" s="11" customFormat="1">
      <c r="A1496" s="8"/>
      <c r="B1496" s="8"/>
      <c r="C1496" s="130"/>
      <c r="D1496" s="8"/>
      <c r="E1496" s="18"/>
      <c r="F1496" s="18"/>
      <c r="G1496" s="117"/>
      <c r="H1496" s="20"/>
      <c r="I1496" s="10"/>
      <c r="J1496" s="10"/>
      <c r="K1496" s="10"/>
      <c r="L1496" s="10"/>
      <c r="M1496" s="19"/>
    </row>
    <row r="1497" spans="1:13" s="11" customFormat="1">
      <c r="A1497" s="8"/>
      <c r="B1497" s="8"/>
      <c r="C1497" s="8"/>
      <c r="D1497" s="8"/>
      <c r="E1497" s="122"/>
      <c r="F1497" s="18"/>
      <c r="G1497" s="120"/>
      <c r="H1497" s="20"/>
      <c r="I1497" s="117"/>
      <c r="J1497" s="117"/>
      <c r="K1497" s="10"/>
      <c r="L1497" s="10"/>
      <c r="M1497" s="19"/>
    </row>
    <row r="1498" spans="1:13" s="11" customFormat="1">
      <c r="A1498" s="8"/>
      <c r="B1498" s="8"/>
      <c r="C1498" s="8"/>
      <c r="D1498" s="8"/>
      <c r="E1498" s="18"/>
      <c r="F1498" s="18"/>
      <c r="G1498" s="117"/>
      <c r="H1498" s="20"/>
      <c r="I1498" s="8"/>
      <c r="J1498" s="8"/>
      <c r="K1498" s="10"/>
      <c r="L1498" s="10"/>
      <c r="M1498" s="19"/>
    </row>
    <row r="1499" spans="1:13" s="11" customFormat="1">
      <c r="A1499" s="8"/>
      <c r="B1499" s="128"/>
      <c r="C1499" s="8"/>
      <c r="D1499" s="8"/>
      <c r="E1499" s="18"/>
      <c r="F1499" s="18"/>
      <c r="G1499" s="117"/>
      <c r="H1499" s="8"/>
      <c r="I1499" s="8"/>
      <c r="J1499" s="8"/>
      <c r="K1499" s="19"/>
      <c r="L1499" s="19"/>
      <c r="M1499" s="19"/>
    </row>
    <row r="1500" spans="1:13" s="11" customFormat="1">
      <c r="A1500" s="87"/>
      <c r="B1500" s="87"/>
      <c r="C1500" s="8"/>
      <c r="D1500" s="87"/>
      <c r="E1500" s="87"/>
      <c r="F1500" s="87"/>
      <c r="G1500" s="87"/>
      <c r="H1500" s="87"/>
      <c r="I1500" s="87"/>
      <c r="J1500" s="87"/>
      <c r="K1500" s="87"/>
      <c r="L1500" s="87"/>
      <c r="M1500" s="87"/>
    </row>
    <row r="1501" spans="1:13" s="11" customFormat="1">
      <c r="A1501" s="8"/>
      <c r="B1501" s="8"/>
      <c r="C1501" s="8"/>
      <c r="D1501" s="8"/>
      <c r="E1501" s="18"/>
      <c r="F1501" s="18"/>
      <c r="G1501" s="8"/>
      <c r="H1501" s="8"/>
      <c r="I1501" s="8"/>
      <c r="J1501" s="8"/>
      <c r="K1501" s="8"/>
      <c r="L1501" s="8"/>
      <c r="M1501" s="8"/>
    </row>
    <row r="1502" spans="1:13" s="11" customFormat="1">
      <c r="A1502" s="8"/>
      <c r="B1502" s="8"/>
      <c r="C1502" s="8"/>
      <c r="D1502" s="8"/>
      <c r="E1502" s="18"/>
      <c r="F1502" s="18"/>
      <c r="G1502" s="8"/>
      <c r="H1502" s="8"/>
      <c r="I1502" s="117"/>
      <c r="J1502" s="120"/>
      <c r="K1502" s="8"/>
      <c r="L1502" s="8"/>
      <c r="M1502" s="19"/>
    </row>
    <row r="1503" spans="1:13" s="11" customFormat="1">
      <c r="A1503" s="8"/>
      <c r="B1503" s="8"/>
      <c r="C1503" s="8"/>
      <c r="D1503" s="8"/>
      <c r="E1503" s="18"/>
      <c r="F1503" s="18"/>
      <c r="G1503" s="10"/>
      <c r="H1503" s="10"/>
      <c r="I1503" s="10"/>
      <c r="J1503" s="10"/>
      <c r="K1503" s="19"/>
      <c r="L1503" s="8"/>
      <c r="M1503" s="19"/>
    </row>
    <row r="1504" spans="1:13" s="11" customFormat="1">
      <c r="A1504" s="8"/>
      <c r="B1504" s="8"/>
      <c r="C1504" s="8"/>
      <c r="D1504" s="8"/>
      <c r="E1504" s="18"/>
      <c r="F1504" s="18"/>
      <c r="G1504" s="117"/>
      <c r="H1504" s="8"/>
      <c r="I1504" s="117"/>
      <c r="J1504" s="117"/>
      <c r="K1504" s="10"/>
      <c r="L1504" s="10"/>
      <c r="M1504" s="20"/>
    </row>
    <row r="1505" spans="1:13" s="11" customFormat="1">
      <c r="A1505" s="8"/>
      <c r="B1505" s="8"/>
      <c r="C1505" s="8"/>
      <c r="D1505" s="8"/>
      <c r="E1505" s="18"/>
      <c r="F1505" s="18"/>
      <c r="G1505" s="117"/>
      <c r="H1505" s="8"/>
      <c r="I1505" s="8"/>
      <c r="J1505" s="8"/>
      <c r="K1505" s="10"/>
      <c r="L1505" s="10"/>
      <c r="M1505" s="19"/>
    </row>
    <row r="1506" spans="1:13" s="11" customFormat="1">
      <c r="A1506" s="8"/>
      <c r="B1506" s="8"/>
      <c r="C1506" s="8"/>
      <c r="D1506" s="8"/>
      <c r="E1506" s="121"/>
      <c r="F1506" s="18"/>
      <c r="G1506" s="117"/>
      <c r="H1506" s="8"/>
      <c r="I1506" s="8"/>
      <c r="J1506" s="8"/>
      <c r="K1506" s="10"/>
      <c r="L1506" s="10"/>
      <c r="M1506" s="19"/>
    </row>
    <row r="1507" spans="1:13" s="11" customFormat="1">
      <c r="A1507" s="8"/>
      <c r="B1507" s="8"/>
      <c r="C1507" s="8"/>
      <c r="D1507" s="8"/>
      <c r="E1507" s="121"/>
      <c r="F1507" s="18"/>
      <c r="G1507" s="117"/>
      <c r="H1507" s="8"/>
      <c r="I1507" s="10"/>
      <c r="J1507" s="10"/>
      <c r="K1507" s="10"/>
      <c r="L1507" s="10"/>
      <c r="M1507" s="19"/>
    </row>
    <row r="1508" spans="1:13" s="11" customFormat="1">
      <c r="A1508" s="8"/>
      <c r="B1508" s="8"/>
      <c r="C1508" s="130"/>
      <c r="D1508" s="8"/>
      <c r="E1508" s="18"/>
      <c r="F1508" s="18"/>
      <c r="G1508" s="117"/>
      <c r="H1508" s="20"/>
      <c r="I1508" s="117"/>
      <c r="J1508" s="120"/>
      <c r="K1508" s="10"/>
      <c r="L1508" s="10"/>
      <c r="M1508" s="19"/>
    </row>
    <row r="1509" spans="1:13" s="11" customFormat="1">
      <c r="A1509" s="8"/>
      <c r="B1509" s="8"/>
      <c r="C1509" s="8"/>
      <c r="D1509" s="8"/>
      <c r="E1509" s="18"/>
      <c r="F1509" s="18"/>
      <c r="G1509" s="117"/>
      <c r="H1509" s="20"/>
      <c r="I1509" s="10"/>
      <c r="J1509" s="10"/>
      <c r="K1509" s="10"/>
      <c r="L1509" s="10"/>
      <c r="M1509" s="19"/>
    </row>
    <row r="1510" spans="1:13" s="11" customFormat="1">
      <c r="A1510" s="8"/>
      <c r="B1510" s="8"/>
      <c r="C1510" s="8"/>
      <c r="D1510" s="8"/>
      <c r="E1510" s="122"/>
      <c r="F1510" s="18"/>
      <c r="G1510" s="120"/>
      <c r="H1510" s="20"/>
      <c r="I1510" s="117"/>
      <c r="J1510" s="117"/>
      <c r="K1510" s="10"/>
      <c r="L1510" s="10"/>
      <c r="M1510" s="19"/>
    </row>
    <row r="1511" spans="1:13" s="11" customFormat="1">
      <c r="A1511" s="8"/>
      <c r="B1511" s="8"/>
      <c r="C1511" s="8"/>
      <c r="D1511" s="8"/>
      <c r="E1511" s="18"/>
      <c r="F1511" s="18"/>
      <c r="G1511" s="117"/>
      <c r="H1511" s="20"/>
      <c r="I1511" s="8"/>
      <c r="J1511" s="8"/>
      <c r="K1511" s="10"/>
      <c r="L1511" s="10"/>
      <c r="M1511" s="19"/>
    </row>
    <row r="1512" spans="1:13" s="11" customFormat="1">
      <c r="A1512" s="8"/>
      <c r="B1512" s="128"/>
      <c r="C1512" s="8"/>
      <c r="D1512" s="8"/>
      <c r="E1512" s="18"/>
      <c r="F1512" s="18"/>
      <c r="G1512" s="117"/>
      <c r="H1512" s="8"/>
      <c r="I1512" s="8"/>
      <c r="J1512" s="8"/>
      <c r="K1512" s="19"/>
      <c r="L1512" s="19"/>
      <c r="M1512" s="19"/>
    </row>
    <row r="1513" spans="1:13" s="11" customFormat="1">
      <c r="A1513" s="8"/>
      <c r="B1513" s="8"/>
      <c r="C1513" s="8"/>
      <c r="D1513" s="8"/>
      <c r="E1513" s="18"/>
      <c r="F1513" s="18"/>
      <c r="G1513" s="8"/>
      <c r="H1513" s="8"/>
      <c r="I1513" s="8"/>
      <c r="J1513" s="8"/>
      <c r="K1513" s="8"/>
      <c r="L1513" s="8"/>
      <c r="M1513" s="8"/>
    </row>
    <row r="1514" spans="1:13" s="11" customFormat="1">
      <c r="A1514" s="8"/>
      <c r="B1514" s="8"/>
      <c r="C1514" s="8"/>
      <c r="D1514" s="8"/>
      <c r="E1514" s="18"/>
      <c r="F1514" s="18"/>
      <c r="G1514" s="8"/>
      <c r="H1514" s="8"/>
      <c r="I1514" s="117"/>
      <c r="J1514" s="120"/>
      <c r="K1514" s="8"/>
      <c r="L1514" s="8"/>
      <c r="M1514" s="19"/>
    </row>
    <row r="1515" spans="1:13" s="11" customFormat="1">
      <c r="A1515" s="8"/>
      <c r="B1515" s="8"/>
      <c r="C1515" s="8"/>
      <c r="D1515" s="8"/>
      <c r="E1515" s="18"/>
      <c r="F1515" s="18"/>
      <c r="G1515" s="10"/>
      <c r="H1515" s="10"/>
      <c r="I1515" s="10"/>
      <c r="J1515" s="10"/>
      <c r="K1515" s="19"/>
      <c r="L1515" s="8"/>
      <c r="M1515" s="19"/>
    </row>
    <row r="1516" spans="1:13" s="11" customFormat="1">
      <c r="A1516" s="8"/>
      <c r="B1516" s="8"/>
      <c r="C1516" s="8"/>
      <c r="D1516" s="8"/>
      <c r="E1516" s="18"/>
      <c r="F1516" s="18"/>
      <c r="G1516" s="117"/>
      <c r="H1516" s="8"/>
      <c r="I1516" s="117"/>
      <c r="J1516" s="117"/>
      <c r="K1516" s="10"/>
      <c r="L1516" s="10"/>
      <c r="M1516" s="20"/>
    </row>
    <row r="1517" spans="1:13" s="11" customFormat="1">
      <c r="A1517" s="8"/>
      <c r="B1517" s="8"/>
      <c r="C1517" s="8"/>
      <c r="D1517" s="8"/>
      <c r="E1517" s="18"/>
      <c r="F1517" s="18"/>
      <c r="G1517" s="117"/>
      <c r="H1517" s="8"/>
      <c r="I1517" s="8"/>
      <c r="J1517" s="8"/>
      <c r="K1517" s="10"/>
      <c r="L1517" s="10"/>
      <c r="M1517" s="19"/>
    </row>
    <row r="1518" spans="1:13" s="11" customFormat="1">
      <c r="A1518" s="8"/>
      <c r="B1518" s="8"/>
      <c r="C1518" s="8"/>
      <c r="D1518" s="8"/>
      <c r="E1518" s="121"/>
      <c r="F1518" s="18"/>
      <c r="G1518" s="117"/>
      <c r="H1518" s="8"/>
      <c r="I1518" s="8"/>
      <c r="J1518" s="8"/>
      <c r="K1518" s="10"/>
      <c r="L1518" s="10"/>
      <c r="M1518" s="19"/>
    </row>
    <row r="1519" spans="1:13" s="11" customFormat="1">
      <c r="A1519" s="8"/>
      <c r="B1519" s="8"/>
      <c r="C1519" s="8"/>
      <c r="D1519" s="8"/>
      <c r="E1519" s="121"/>
      <c r="F1519" s="18"/>
      <c r="G1519" s="117"/>
      <c r="H1519" s="8"/>
      <c r="I1519" s="10"/>
      <c r="J1519" s="10"/>
      <c r="K1519" s="10"/>
      <c r="L1519" s="10"/>
      <c r="M1519" s="19"/>
    </row>
    <row r="1520" spans="1:13" s="11" customFormat="1">
      <c r="A1520" s="8"/>
      <c r="B1520" s="8"/>
      <c r="C1520" s="130"/>
      <c r="D1520" s="8"/>
      <c r="E1520" s="18"/>
      <c r="F1520" s="18"/>
      <c r="G1520" s="117"/>
      <c r="H1520" s="20"/>
      <c r="I1520" s="117"/>
      <c r="J1520" s="120"/>
      <c r="K1520" s="10"/>
      <c r="L1520" s="10"/>
      <c r="M1520" s="19"/>
    </row>
    <row r="1521" spans="1:13" s="11" customFormat="1">
      <c r="A1521" s="8"/>
      <c r="B1521" s="8"/>
      <c r="C1521" s="8"/>
      <c r="D1521" s="8"/>
      <c r="E1521" s="18"/>
      <c r="F1521" s="18"/>
      <c r="G1521" s="117"/>
      <c r="H1521" s="20"/>
      <c r="I1521" s="10"/>
      <c r="J1521" s="10"/>
      <c r="K1521" s="10"/>
      <c r="L1521" s="10"/>
      <c r="M1521" s="19"/>
    </row>
    <row r="1522" spans="1:13" s="11" customFormat="1">
      <c r="A1522" s="8"/>
      <c r="B1522" s="8"/>
      <c r="C1522" s="8"/>
      <c r="D1522" s="8"/>
      <c r="E1522" s="122"/>
      <c r="F1522" s="18"/>
      <c r="G1522" s="120"/>
      <c r="H1522" s="20"/>
      <c r="I1522" s="117"/>
      <c r="J1522" s="117"/>
      <c r="K1522" s="10"/>
      <c r="L1522" s="10"/>
      <c r="M1522" s="19"/>
    </row>
    <row r="1523" spans="1:13" s="11" customFormat="1">
      <c r="A1523" s="8"/>
      <c r="B1523" s="8"/>
      <c r="C1523" s="8"/>
      <c r="D1523" s="8"/>
      <c r="E1523" s="18"/>
      <c r="F1523" s="18"/>
      <c r="G1523" s="117"/>
      <c r="H1523" s="20"/>
      <c r="I1523" s="8"/>
      <c r="J1523" s="8"/>
      <c r="K1523" s="10"/>
      <c r="L1523" s="10"/>
      <c r="M1523" s="19"/>
    </row>
    <row r="1524" spans="1:13" s="11" customFormat="1">
      <c r="A1524" s="8"/>
      <c r="B1524" s="128"/>
      <c r="C1524" s="8"/>
      <c r="D1524" s="8"/>
      <c r="E1524" s="18"/>
      <c r="F1524" s="18"/>
      <c r="G1524" s="117"/>
      <c r="H1524" s="8"/>
      <c r="I1524" s="8"/>
      <c r="J1524" s="8"/>
      <c r="K1524" s="19"/>
      <c r="L1524" s="19"/>
      <c r="M1524" s="19"/>
    </row>
    <row r="1525" spans="1:13" s="11" customFormat="1">
      <c r="A1525" s="8"/>
      <c r="B1525" s="8"/>
      <c r="C1525" s="8"/>
      <c r="D1525" s="8"/>
      <c r="E1525" s="18"/>
      <c r="F1525" s="18"/>
      <c r="G1525" s="8"/>
      <c r="H1525" s="8"/>
      <c r="I1525" s="8"/>
      <c r="J1525" s="8"/>
      <c r="K1525" s="8"/>
      <c r="L1525" s="8"/>
      <c r="M1525" s="8"/>
    </row>
    <row r="1526" spans="1:13" s="11" customFormat="1">
      <c r="A1526" s="8"/>
      <c r="B1526" s="8"/>
      <c r="C1526" s="8"/>
      <c r="D1526" s="8"/>
      <c r="E1526" s="18"/>
      <c r="F1526" s="18"/>
      <c r="G1526" s="8"/>
      <c r="H1526" s="8"/>
      <c r="I1526" s="117"/>
      <c r="J1526" s="120"/>
      <c r="K1526" s="8"/>
      <c r="L1526" s="8"/>
      <c r="M1526" s="19"/>
    </row>
    <row r="1527" spans="1:13" s="11" customFormat="1">
      <c r="A1527" s="8"/>
      <c r="B1527" s="8"/>
      <c r="C1527" s="8"/>
      <c r="D1527" s="8"/>
      <c r="E1527" s="18"/>
      <c r="F1527" s="18"/>
      <c r="G1527" s="10"/>
      <c r="H1527" s="10"/>
      <c r="I1527" s="10"/>
      <c r="J1527" s="10"/>
      <c r="K1527" s="19"/>
      <c r="L1527" s="8"/>
      <c r="M1527" s="19"/>
    </row>
    <row r="1528" spans="1:13" s="11" customFormat="1">
      <c r="A1528" s="8"/>
      <c r="B1528" s="8"/>
      <c r="C1528" s="87"/>
      <c r="D1528" s="8"/>
      <c r="E1528" s="18"/>
      <c r="F1528" s="18"/>
      <c r="G1528" s="117"/>
      <c r="H1528" s="8"/>
      <c r="I1528" s="117"/>
      <c r="J1528" s="117"/>
      <c r="K1528" s="10"/>
      <c r="L1528" s="10"/>
      <c r="M1528" s="20"/>
    </row>
    <row r="1529" spans="1:13" s="11" customFormat="1">
      <c r="A1529" s="8"/>
      <c r="B1529" s="8"/>
      <c r="C1529" s="8"/>
      <c r="D1529" s="8"/>
      <c r="E1529" s="18"/>
      <c r="F1529" s="18"/>
      <c r="G1529" s="117"/>
      <c r="H1529" s="8"/>
      <c r="I1529" s="8"/>
      <c r="J1529" s="8"/>
      <c r="K1529" s="10"/>
      <c r="L1529" s="10"/>
      <c r="M1529" s="19"/>
    </row>
    <row r="1530" spans="1:13" s="11" customFormat="1">
      <c r="A1530" s="8"/>
      <c r="B1530" s="8"/>
      <c r="C1530" s="8"/>
      <c r="D1530" s="8"/>
      <c r="E1530" s="121"/>
      <c r="F1530" s="18"/>
      <c r="G1530" s="117"/>
      <c r="H1530" s="8"/>
      <c r="I1530" s="8"/>
      <c r="J1530" s="8"/>
      <c r="K1530" s="10"/>
      <c r="L1530" s="10"/>
      <c r="M1530" s="19"/>
    </row>
    <row r="1531" spans="1:13" s="11" customFormat="1">
      <c r="A1531" s="8"/>
      <c r="B1531" s="8"/>
      <c r="C1531" s="8"/>
      <c r="D1531" s="8"/>
      <c r="E1531" s="121"/>
      <c r="F1531" s="18"/>
      <c r="G1531" s="117"/>
      <c r="H1531" s="8"/>
      <c r="I1531" s="10"/>
      <c r="J1531" s="10"/>
      <c r="K1531" s="10"/>
      <c r="L1531" s="10"/>
      <c r="M1531" s="19"/>
    </row>
    <row r="1532" spans="1:13" s="11" customFormat="1">
      <c r="A1532" s="8"/>
      <c r="B1532" s="8"/>
      <c r="C1532" s="8"/>
      <c r="D1532" s="8"/>
      <c r="E1532" s="18"/>
      <c r="F1532" s="18"/>
      <c r="G1532" s="117"/>
      <c r="H1532" s="20"/>
      <c r="I1532" s="117"/>
      <c r="J1532" s="120"/>
      <c r="K1532" s="10"/>
      <c r="L1532" s="10"/>
      <c r="M1532" s="19"/>
    </row>
    <row r="1533" spans="1:13" s="11" customFormat="1">
      <c r="A1533" s="8"/>
      <c r="B1533" s="8"/>
      <c r="C1533" s="130"/>
      <c r="D1533" s="8"/>
      <c r="E1533" s="18"/>
      <c r="F1533" s="18"/>
      <c r="G1533" s="117"/>
      <c r="H1533" s="20"/>
      <c r="I1533" s="10"/>
      <c r="J1533" s="10"/>
      <c r="K1533" s="10"/>
      <c r="L1533" s="10"/>
      <c r="M1533" s="19"/>
    </row>
    <row r="1534" spans="1:13" s="11" customFormat="1">
      <c r="A1534" s="8"/>
      <c r="B1534" s="8"/>
      <c r="C1534" s="8"/>
      <c r="D1534" s="8"/>
      <c r="E1534" s="122"/>
      <c r="F1534" s="18"/>
      <c r="G1534" s="120"/>
      <c r="H1534" s="20"/>
      <c r="I1534" s="117"/>
      <c r="J1534" s="117"/>
      <c r="K1534" s="10"/>
      <c r="L1534" s="10"/>
      <c r="M1534" s="19"/>
    </row>
    <row r="1535" spans="1:13" s="11" customFormat="1">
      <c r="A1535" s="87"/>
      <c r="B1535" s="87"/>
      <c r="C1535" s="8"/>
      <c r="D1535" s="87"/>
      <c r="E1535" s="87"/>
      <c r="F1535" s="87"/>
      <c r="G1535" s="87"/>
      <c r="H1535" s="87"/>
      <c r="I1535" s="87"/>
      <c r="J1535" s="87"/>
      <c r="K1535" s="87"/>
      <c r="L1535" s="87"/>
      <c r="M1535" s="87"/>
    </row>
    <row r="1536" spans="1:13" s="11" customFormat="1">
      <c r="A1536" s="8"/>
      <c r="B1536" s="8"/>
      <c r="C1536" s="8"/>
      <c r="D1536" s="8"/>
      <c r="E1536" s="18"/>
      <c r="F1536" s="18"/>
      <c r="G1536" s="117"/>
      <c r="H1536" s="20"/>
      <c r="I1536" s="8"/>
      <c r="J1536" s="8"/>
      <c r="K1536" s="10"/>
      <c r="L1536" s="10"/>
      <c r="M1536" s="19"/>
    </row>
    <row r="1537" spans="1:13" s="11" customFormat="1">
      <c r="A1537" s="8"/>
      <c r="B1537" s="128"/>
      <c r="C1537" s="8"/>
      <c r="D1537" s="8"/>
      <c r="E1537" s="18"/>
      <c r="F1537" s="18"/>
      <c r="G1537" s="117"/>
      <c r="H1537" s="8"/>
      <c r="I1537" s="8"/>
      <c r="J1537" s="8"/>
      <c r="K1537" s="19"/>
      <c r="L1537" s="19"/>
      <c r="M1537" s="19"/>
    </row>
    <row r="1538" spans="1:13" s="11" customFormat="1">
      <c r="A1538" s="8"/>
      <c r="B1538" s="8"/>
      <c r="C1538" s="8"/>
      <c r="D1538" s="8"/>
      <c r="E1538" s="18"/>
      <c r="F1538" s="18"/>
      <c r="G1538" s="8"/>
      <c r="H1538" s="8"/>
      <c r="I1538" s="8"/>
      <c r="J1538" s="8"/>
      <c r="K1538" s="8"/>
      <c r="L1538" s="8"/>
      <c r="M1538" s="8"/>
    </row>
    <row r="1539" spans="1:13" s="11" customFormat="1">
      <c r="A1539" s="8"/>
      <c r="B1539" s="8"/>
      <c r="C1539" s="8"/>
      <c r="D1539" s="8"/>
      <c r="E1539" s="18"/>
      <c r="F1539" s="18"/>
      <c r="G1539" s="8"/>
      <c r="H1539" s="8"/>
      <c r="I1539" s="117"/>
      <c r="J1539" s="120"/>
      <c r="K1539" s="8"/>
      <c r="L1539" s="8"/>
      <c r="M1539" s="19"/>
    </row>
    <row r="1540" spans="1:13" s="11" customFormat="1">
      <c r="A1540" s="8"/>
      <c r="B1540" s="8"/>
      <c r="C1540" s="8"/>
      <c r="D1540" s="8"/>
      <c r="E1540" s="18"/>
      <c r="F1540" s="18"/>
      <c r="G1540" s="10"/>
      <c r="H1540" s="10"/>
      <c r="I1540" s="10"/>
      <c r="J1540" s="10"/>
      <c r="K1540" s="19"/>
      <c r="L1540" s="8"/>
      <c r="M1540" s="19"/>
    </row>
    <row r="1541" spans="1:13" s="11" customFormat="1">
      <c r="A1541" s="8"/>
      <c r="B1541" s="8"/>
      <c r="C1541" s="8"/>
      <c r="D1541" s="8"/>
      <c r="E1541" s="18"/>
      <c r="F1541" s="18"/>
      <c r="G1541" s="117"/>
      <c r="H1541" s="8"/>
      <c r="I1541" s="117"/>
      <c r="J1541" s="117"/>
      <c r="K1541" s="10"/>
      <c r="L1541" s="10"/>
      <c r="M1541" s="20"/>
    </row>
    <row r="1542" spans="1:13" s="11" customFormat="1">
      <c r="A1542" s="8"/>
      <c r="B1542" s="8"/>
      <c r="C1542" s="8"/>
      <c r="D1542" s="8"/>
      <c r="E1542" s="18"/>
      <c r="F1542" s="18"/>
      <c r="G1542" s="117"/>
      <c r="H1542" s="8"/>
      <c r="I1542" s="8"/>
      <c r="J1542" s="8"/>
      <c r="K1542" s="10"/>
      <c r="L1542" s="10"/>
      <c r="M1542" s="19"/>
    </row>
    <row r="1543" spans="1:13" s="11" customFormat="1">
      <c r="A1543" s="8"/>
      <c r="B1543" s="8"/>
      <c r="C1543" s="8"/>
      <c r="D1543" s="8"/>
      <c r="E1543" s="121"/>
      <c r="F1543" s="18"/>
      <c r="G1543" s="117"/>
      <c r="H1543" s="8"/>
      <c r="I1543" s="8"/>
      <c r="J1543" s="8"/>
      <c r="K1543" s="10"/>
      <c r="L1543" s="10"/>
      <c r="M1543" s="19"/>
    </row>
    <row r="1544" spans="1:13" s="11" customFormat="1">
      <c r="A1544" s="8"/>
      <c r="B1544" s="8"/>
      <c r="C1544" s="8"/>
      <c r="D1544" s="8"/>
      <c r="E1544" s="121"/>
      <c r="F1544" s="18"/>
      <c r="G1544" s="117"/>
      <c r="H1544" s="8"/>
      <c r="I1544" s="10"/>
      <c r="J1544" s="10"/>
      <c r="K1544" s="10"/>
      <c r="L1544" s="10"/>
      <c r="M1544" s="19"/>
    </row>
    <row r="1545" spans="1:13" s="11" customFormat="1">
      <c r="A1545" s="8"/>
      <c r="B1545" s="8"/>
      <c r="C1545" s="130"/>
      <c r="D1545" s="8"/>
      <c r="E1545" s="18"/>
      <c r="F1545" s="18"/>
      <c r="G1545" s="117"/>
      <c r="H1545" s="20"/>
      <c r="I1545" s="117"/>
      <c r="J1545" s="120"/>
      <c r="K1545" s="10"/>
      <c r="L1545" s="10"/>
      <c r="M1545" s="19"/>
    </row>
    <row r="1546" spans="1:13" s="11" customFormat="1">
      <c r="A1546" s="8"/>
      <c r="B1546" s="8"/>
      <c r="C1546" s="8"/>
      <c r="D1546" s="8"/>
      <c r="E1546" s="18"/>
      <c r="F1546" s="18"/>
      <c r="G1546" s="117"/>
      <c r="H1546" s="20"/>
      <c r="I1546" s="10"/>
      <c r="J1546" s="10"/>
      <c r="K1546" s="10"/>
      <c r="L1546" s="10"/>
      <c r="M1546" s="19"/>
    </row>
    <row r="1547" spans="1:13" s="11" customFormat="1">
      <c r="A1547" s="8"/>
      <c r="B1547" s="8"/>
      <c r="C1547" s="8"/>
      <c r="D1547" s="8"/>
      <c r="E1547" s="122"/>
      <c r="F1547" s="18"/>
      <c r="G1547" s="120"/>
      <c r="H1547" s="20"/>
      <c r="I1547" s="117"/>
      <c r="J1547" s="117"/>
      <c r="K1547" s="10"/>
      <c r="L1547" s="10"/>
      <c r="M1547" s="19"/>
    </row>
    <row r="1548" spans="1:13" s="11" customFormat="1">
      <c r="A1548" s="8"/>
      <c r="B1548" s="8"/>
      <c r="C1548" s="8"/>
      <c r="D1548" s="8"/>
      <c r="E1548" s="18"/>
      <c r="F1548" s="18"/>
      <c r="G1548" s="117"/>
      <c r="H1548" s="20"/>
      <c r="I1548" s="8"/>
      <c r="J1548" s="8"/>
      <c r="K1548" s="10"/>
      <c r="L1548" s="10"/>
      <c r="M1548" s="19"/>
    </row>
    <row r="1549" spans="1:13" s="11" customFormat="1">
      <c r="A1549" s="8"/>
      <c r="B1549" s="128"/>
      <c r="C1549" s="8"/>
      <c r="D1549" s="8"/>
      <c r="E1549" s="18"/>
      <c r="F1549" s="18"/>
      <c r="G1549" s="117"/>
      <c r="H1549" s="8"/>
      <c r="I1549" s="8"/>
      <c r="J1549" s="8"/>
      <c r="K1549" s="19"/>
      <c r="L1549" s="19"/>
      <c r="M1549" s="19"/>
    </row>
    <row r="1550" spans="1:13" s="11" customFormat="1">
      <c r="A1550" s="8"/>
      <c r="B1550" s="8"/>
      <c r="C1550" s="8"/>
      <c r="D1550" s="8"/>
      <c r="E1550" s="18"/>
      <c r="F1550" s="18"/>
      <c r="G1550" s="8"/>
      <c r="H1550" s="8"/>
      <c r="I1550" s="8"/>
      <c r="J1550" s="8"/>
      <c r="K1550" s="8"/>
      <c r="L1550" s="8"/>
      <c r="M1550" s="8"/>
    </row>
    <row r="1551" spans="1:13" s="11" customFormat="1">
      <c r="A1551" s="8"/>
      <c r="B1551" s="8"/>
      <c r="C1551" s="8"/>
      <c r="D1551" s="8"/>
      <c r="E1551" s="18"/>
      <c r="F1551" s="18"/>
      <c r="G1551" s="8"/>
      <c r="H1551" s="8"/>
      <c r="I1551" s="117"/>
      <c r="J1551" s="120"/>
      <c r="K1551" s="8"/>
      <c r="L1551" s="8"/>
      <c r="M1551" s="19"/>
    </row>
    <row r="1552" spans="1:13" s="11" customFormat="1">
      <c r="A1552" s="8"/>
      <c r="B1552" s="8"/>
      <c r="C1552" s="8"/>
      <c r="D1552" s="8"/>
      <c r="E1552" s="18"/>
      <c r="F1552" s="18"/>
      <c r="G1552" s="10"/>
      <c r="H1552" s="10"/>
      <c r="I1552" s="10"/>
      <c r="J1552" s="10"/>
      <c r="K1552" s="19"/>
      <c r="L1552" s="8"/>
      <c r="M1552" s="19"/>
    </row>
    <row r="1553" spans="1:13" s="11" customFormat="1">
      <c r="A1553" s="8"/>
      <c r="B1553" s="8"/>
      <c r="C1553" s="8"/>
      <c r="D1553" s="8"/>
      <c r="E1553" s="18"/>
      <c r="F1553" s="18"/>
      <c r="G1553" s="117"/>
      <c r="H1553" s="8"/>
      <c r="I1553" s="117"/>
      <c r="J1553" s="117"/>
      <c r="K1553" s="10"/>
      <c r="L1553" s="10"/>
      <c r="M1553" s="20"/>
    </row>
    <row r="1554" spans="1:13" s="11" customFormat="1">
      <c r="A1554" s="8"/>
      <c r="B1554" s="8"/>
      <c r="C1554" s="8"/>
      <c r="D1554" s="8"/>
      <c r="E1554" s="18"/>
      <c r="F1554" s="18"/>
      <c r="G1554" s="117"/>
      <c r="H1554" s="8"/>
      <c r="I1554" s="8"/>
      <c r="J1554" s="8"/>
      <c r="K1554" s="10"/>
      <c r="L1554" s="10"/>
      <c r="M1554" s="19"/>
    </row>
    <row r="1555" spans="1:13" s="11" customFormat="1">
      <c r="A1555" s="8"/>
      <c r="B1555" s="8"/>
      <c r="C1555" s="8"/>
      <c r="D1555" s="8"/>
      <c r="E1555" s="121"/>
      <c r="F1555" s="18"/>
      <c r="G1555" s="117"/>
      <c r="H1555" s="8"/>
      <c r="I1555" s="8"/>
      <c r="J1555" s="8"/>
      <c r="K1555" s="10"/>
      <c r="L1555" s="10"/>
      <c r="M1555" s="19"/>
    </row>
    <row r="1556" spans="1:13" s="11" customFormat="1">
      <c r="A1556" s="8"/>
      <c r="B1556" s="8"/>
      <c r="C1556" s="8"/>
      <c r="D1556" s="8"/>
      <c r="E1556" s="121"/>
      <c r="F1556" s="18"/>
      <c r="G1556" s="117"/>
      <c r="H1556" s="8"/>
      <c r="I1556" s="10"/>
      <c r="J1556" s="10"/>
      <c r="K1556" s="10"/>
      <c r="L1556" s="10"/>
      <c r="M1556" s="19"/>
    </row>
    <row r="1557" spans="1:13" s="11" customFormat="1">
      <c r="A1557" s="8"/>
      <c r="B1557" s="8"/>
      <c r="C1557" s="130"/>
      <c r="D1557" s="8"/>
      <c r="E1557" s="18"/>
      <c r="F1557" s="18"/>
      <c r="G1557" s="117"/>
      <c r="H1557" s="20"/>
      <c r="I1557" s="117"/>
      <c r="J1557" s="120"/>
      <c r="K1557" s="10"/>
      <c r="L1557" s="10"/>
      <c r="M1557" s="19"/>
    </row>
    <row r="1558" spans="1:13" s="11" customFormat="1">
      <c r="A1558" s="8"/>
      <c r="B1558" s="8"/>
      <c r="C1558" s="8"/>
      <c r="D1558" s="8"/>
      <c r="E1558" s="18"/>
      <c r="F1558" s="18"/>
      <c r="G1558" s="117"/>
      <c r="H1558" s="20"/>
      <c r="I1558" s="10"/>
      <c r="J1558" s="10"/>
      <c r="K1558" s="10"/>
      <c r="L1558" s="10"/>
      <c r="M1558" s="19"/>
    </row>
    <row r="1559" spans="1:13" s="11" customFormat="1">
      <c r="A1559" s="8"/>
      <c r="B1559" s="8"/>
      <c r="C1559" s="8"/>
      <c r="D1559" s="8"/>
      <c r="E1559" s="122"/>
      <c r="F1559" s="18"/>
      <c r="G1559" s="120"/>
      <c r="H1559" s="20"/>
      <c r="I1559" s="117"/>
      <c r="J1559" s="117"/>
      <c r="K1559" s="10"/>
      <c r="L1559" s="10"/>
      <c r="M1559" s="19"/>
    </row>
    <row r="1560" spans="1:13" s="11" customFormat="1">
      <c r="A1560" s="8"/>
      <c r="B1560" s="8"/>
      <c r="C1560" s="8"/>
      <c r="D1560" s="8"/>
      <c r="E1560" s="18"/>
      <c r="F1560" s="18"/>
      <c r="G1560" s="117"/>
      <c r="H1560" s="20"/>
      <c r="I1560" s="8"/>
      <c r="J1560" s="8"/>
      <c r="K1560" s="10"/>
      <c r="L1560" s="10"/>
      <c r="M1560" s="19"/>
    </row>
    <row r="1561" spans="1:13" s="11" customFormat="1">
      <c r="A1561" s="8"/>
      <c r="B1561" s="128"/>
      <c r="C1561" s="8"/>
      <c r="D1561" s="8"/>
      <c r="E1561" s="18"/>
      <c r="F1561" s="18"/>
      <c r="G1561" s="117"/>
      <c r="H1561" s="8"/>
      <c r="I1561" s="8"/>
      <c r="J1561" s="8"/>
      <c r="K1561" s="19"/>
      <c r="L1561" s="19"/>
      <c r="M1561" s="19"/>
    </row>
    <row r="1562" spans="1:13" s="11" customFormat="1">
      <c r="A1562" s="8"/>
      <c r="B1562" s="8"/>
      <c r="C1562" s="8"/>
      <c r="D1562" s="8"/>
      <c r="E1562" s="18"/>
      <c r="F1562" s="18"/>
      <c r="G1562" s="8"/>
      <c r="H1562" s="8"/>
      <c r="I1562" s="8"/>
      <c r="J1562" s="8"/>
      <c r="K1562" s="8"/>
      <c r="L1562" s="8"/>
      <c r="M1562" s="8"/>
    </row>
    <row r="1563" spans="1:13" s="11" customFormat="1">
      <c r="A1563" s="8"/>
      <c r="B1563" s="8"/>
      <c r="C1563" s="87"/>
      <c r="D1563" s="8"/>
      <c r="E1563" s="18"/>
      <c r="F1563" s="18"/>
      <c r="G1563" s="8"/>
      <c r="H1563" s="8"/>
      <c r="I1563" s="117"/>
      <c r="J1563" s="120"/>
      <c r="K1563" s="8"/>
      <c r="L1563" s="8"/>
      <c r="M1563" s="19"/>
    </row>
    <row r="1564" spans="1:13" s="11" customFormat="1">
      <c r="A1564" s="8"/>
      <c r="B1564" s="8"/>
      <c r="C1564" s="8"/>
      <c r="D1564" s="8"/>
      <c r="E1564" s="18"/>
      <c r="F1564" s="18"/>
      <c r="G1564" s="10"/>
      <c r="H1564" s="10"/>
      <c r="I1564" s="10"/>
      <c r="J1564" s="10"/>
      <c r="K1564" s="19"/>
      <c r="L1564" s="8"/>
      <c r="M1564" s="19"/>
    </row>
    <row r="1565" spans="1:13" s="11" customFormat="1">
      <c r="A1565" s="8"/>
      <c r="B1565" s="8"/>
      <c r="C1565" s="8"/>
      <c r="D1565" s="8"/>
      <c r="E1565" s="18"/>
      <c r="F1565" s="18"/>
      <c r="G1565" s="117"/>
      <c r="H1565" s="8"/>
      <c r="I1565" s="117"/>
      <c r="J1565" s="117"/>
      <c r="K1565" s="10"/>
      <c r="L1565" s="10"/>
      <c r="M1565" s="20"/>
    </row>
    <row r="1566" spans="1:13" s="11" customFormat="1">
      <c r="A1566" s="8"/>
      <c r="B1566" s="8"/>
      <c r="C1566" s="8"/>
      <c r="D1566" s="8"/>
      <c r="E1566" s="18"/>
      <c r="F1566" s="18"/>
      <c r="G1566" s="117"/>
      <c r="H1566" s="8"/>
      <c r="I1566" s="8"/>
      <c r="J1566" s="8"/>
      <c r="K1566" s="10"/>
      <c r="L1566" s="10"/>
      <c r="M1566" s="19"/>
    </row>
    <row r="1567" spans="1:13" s="11" customFormat="1">
      <c r="A1567" s="8"/>
      <c r="B1567" s="8"/>
      <c r="C1567" s="8"/>
      <c r="D1567" s="8"/>
      <c r="E1567" s="18"/>
      <c r="F1567" s="18"/>
      <c r="G1567" s="117"/>
      <c r="H1567" s="8"/>
      <c r="I1567" s="117"/>
      <c r="J1567" s="117"/>
      <c r="K1567" s="10"/>
      <c r="L1567" s="10"/>
      <c r="M1567" s="20"/>
    </row>
    <row r="1568" spans="1:13" s="11" customFormat="1">
      <c r="A1568" s="8"/>
      <c r="B1568" s="8"/>
      <c r="C1568" s="8"/>
      <c r="D1568" s="8"/>
      <c r="E1568" s="18"/>
      <c r="F1568" s="18"/>
      <c r="G1568" s="117"/>
      <c r="H1568" s="8"/>
      <c r="I1568" s="8"/>
      <c r="J1568" s="8"/>
      <c r="K1568" s="10"/>
      <c r="L1568" s="10"/>
      <c r="M1568" s="19"/>
    </row>
    <row r="1569" spans="1:13" s="11" customFormat="1">
      <c r="A1569" s="8"/>
      <c r="B1569" s="8"/>
      <c r="C1569" s="8"/>
      <c r="D1569" s="8"/>
      <c r="E1569" s="121"/>
      <c r="F1569" s="18"/>
      <c r="G1569" s="117"/>
      <c r="H1569" s="8"/>
      <c r="I1569" s="8"/>
      <c r="J1569" s="8"/>
      <c r="K1569" s="10"/>
      <c r="L1569" s="10"/>
      <c r="M1569" s="19"/>
    </row>
    <row r="1570" spans="1:13" s="11" customFormat="1">
      <c r="A1570" s="8"/>
      <c r="B1570" s="8"/>
      <c r="C1570" s="130"/>
      <c r="D1570" s="8"/>
      <c r="E1570" s="121"/>
      <c r="F1570" s="18"/>
      <c r="G1570" s="117"/>
      <c r="H1570" s="8"/>
      <c r="I1570" s="10"/>
      <c r="J1570" s="10"/>
      <c r="K1570" s="10"/>
      <c r="L1570" s="10"/>
      <c r="M1570" s="19"/>
    </row>
    <row r="1571" spans="1:13" s="11" customFormat="1">
      <c r="A1571" s="8"/>
      <c r="B1571" s="8"/>
      <c r="C1571" s="8"/>
      <c r="D1571" s="8"/>
      <c r="E1571" s="18"/>
      <c r="F1571" s="18"/>
      <c r="G1571" s="117"/>
      <c r="H1571" s="20"/>
      <c r="I1571" s="117"/>
      <c r="J1571" s="120"/>
      <c r="K1571" s="10"/>
      <c r="L1571" s="10"/>
      <c r="M1571" s="19"/>
    </row>
    <row r="1572" spans="1:13" s="11" customFormat="1">
      <c r="A1572" s="8"/>
      <c r="B1572" s="8"/>
      <c r="C1572" s="8"/>
      <c r="D1572" s="8"/>
      <c r="E1572" s="18"/>
      <c r="F1572" s="18"/>
      <c r="G1572" s="117"/>
      <c r="H1572" s="20"/>
      <c r="I1572" s="10"/>
      <c r="J1572" s="10"/>
      <c r="K1572" s="10"/>
      <c r="L1572" s="10"/>
      <c r="M1572" s="19"/>
    </row>
    <row r="1573" spans="1:13" s="11" customFormat="1">
      <c r="A1573" s="8"/>
      <c r="B1573" s="8"/>
      <c r="C1573" s="8"/>
      <c r="D1573" s="8"/>
      <c r="E1573" s="122"/>
      <c r="F1573" s="18"/>
      <c r="G1573" s="120"/>
      <c r="H1573" s="20"/>
      <c r="I1573" s="117"/>
      <c r="J1573" s="117"/>
      <c r="K1573" s="10"/>
      <c r="L1573" s="10"/>
      <c r="M1573" s="19"/>
    </row>
    <row r="1574" spans="1:13" s="11" customFormat="1">
      <c r="A1574" s="8"/>
      <c r="B1574" s="8"/>
      <c r="C1574" s="8"/>
      <c r="D1574" s="8"/>
      <c r="E1574" s="18"/>
      <c r="F1574" s="18"/>
      <c r="G1574" s="117"/>
      <c r="H1574" s="20"/>
      <c r="I1574" s="8"/>
      <c r="J1574" s="8"/>
      <c r="K1574" s="10"/>
      <c r="L1574" s="10"/>
      <c r="M1574" s="19"/>
    </row>
    <row r="1575" spans="1:13" s="11" customFormat="1">
      <c r="A1575" s="8"/>
      <c r="B1575" s="128"/>
      <c r="C1575" s="8"/>
      <c r="D1575" s="8"/>
      <c r="E1575" s="18"/>
      <c r="F1575" s="18"/>
      <c r="G1575" s="117"/>
      <c r="H1575" s="8"/>
      <c r="I1575" s="8"/>
      <c r="J1575" s="8"/>
      <c r="K1575" s="19"/>
      <c r="L1575" s="19"/>
      <c r="M1575" s="19"/>
    </row>
    <row r="1576" spans="1:13" s="11" customFormat="1">
      <c r="A1576" s="87"/>
      <c r="B1576" s="87"/>
      <c r="C1576" s="8"/>
      <c r="D1576" s="87"/>
      <c r="E1576" s="87"/>
      <c r="F1576" s="87"/>
      <c r="G1576" s="87"/>
      <c r="H1576" s="87"/>
      <c r="I1576" s="87"/>
      <c r="J1576" s="87"/>
      <c r="K1576" s="87"/>
      <c r="L1576" s="87"/>
      <c r="M1576" s="87"/>
    </row>
    <row r="1577" spans="1:13" s="11" customFormat="1">
      <c r="A1577" s="8"/>
      <c r="B1577" s="8"/>
      <c r="C1577" s="8"/>
      <c r="D1577" s="8"/>
      <c r="E1577" s="18"/>
      <c r="F1577" s="18"/>
      <c r="G1577" s="8"/>
      <c r="H1577" s="8"/>
      <c r="I1577" s="8"/>
      <c r="J1577" s="8"/>
      <c r="K1577" s="8"/>
      <c r="L1577" s="8"/>
      <c r="M1577" s="8"/>
    </row>
    <row r="1578" spans="1:13" s="11" customFormat="1">
      <c r="A1578" s="8"/>
      <c r="B1578" s="8"/>
      <c r="C1578" s="8"/>
      <c r="D1578" s="8"/>
      <c r="E1578" s="18"/>
      <c r="F1578" s="18"/>
      <c r="G1578" s="8"/>
      <c r="H1578" s="8"/>
      <c r="I1578" s="117"/>
      <c r="J1578" s="120"/>
      <c r="K1578" s="8"/>
      <c r="L1578" s="8"/>
      <c r="M1578" s="19"/>
    </row>
    <row r="1579" spans="1:13" s="11" customFormat="1">
      <c r="A1579" s="8"/>
      <c r="B1579" s="8"/>
      <c r="C1579" s="8"/>
      <c r="D1579" s="8"/>
      <c r="E1579" s="18"/>
      <c r="F1579" s="18"/>
      <c r="G1579" s="10"/>
      <c r="H1579" s="10"/>
      <c r="I1579" s="10"/>
      <c r="J1579" s="10"/>
      <c r="K1579" s="19"/>
      <c r="L1579" s="8"/>
      <c r="M1579" s="19"/>
    </row>
    <row r="1580" spans="1:13" s="11" customFormat="1">
      <c r="A1580" s="8"/>
      <c r="B1580" s="8"/>
      <c r="C1580" s="8"/>
      <c r="D1580" s="8"/>
      <c r="E1580" s="18"/>
      <c r="F1580" s="18"/>
      <c r="G1580" s="117"/>
      <c r="H1580" s="8"/>
      <c r="I1580" s="117"/>
      <c r="J1580" s="117"/>
      <c r="K1580" s="10"/>
      <c r="L1580" s="10"/>
      <c r="M1580" s="20"/>
    </row>
    <row r="1581" spans="1:13" s="11" customFormat="1">
      <c r="A1581" s="8"/>
      <c r="B1581" s="8"/>
      <c r="C1581" s="8"/>
      <c r="D1581" s="8"/>
      <c r="E1581" s="18"/>
      <c r="F1581" s="18"/>
      <c r="G1581" s="117"/>
      <c r="H1581" s="8"/>
      <c r="I1581" s="8"/>
      <c r="J1581" s="8"/>
      <c r="K1581" s="10"/>
      <c r="L1581" s="10"/>
      <c r="M1581" s="19"/>
    </row>
    <row r="1582" spans="1:13" s="11" customFormat="1">
      <c r="A1582" s="8"/>
      <c r="B1582" s="8"/>
      <c r="C1582" s="130"/>
      <c r="D1582" s="8"/>
      <c r="E1582" s="121"/>
      <c r="F1582" s="18"/>
      <c r="G1582" s="117"/>
      <c r="H1582" s="8"/>
      <c r="I1582" s="8"/>
      <c r="J1582" s="8"/>
      <c r="K1582" s="10"/>
      <c r="L1582" s="10"/>
      <c r="M1582" s="19"/>
    </row>
    <row r="1583" spans="1:13" s="11" customFormat="1">
      <c r="A1583" s="8"/>
      <c r="B1583" s="8"/>
      <c r="C1583" s="8"/>
      <c r="D1583" s="8"/>
      <c r="E1583" s="121"/>
      <c r="F1583" s="18"/>
      <c r="G1583" s="117"/>
      <c r="H1583" s="8"/>
      <c r="I1583" s="10"/>
      <c r="J1583" s="10"/>
      <c r="K1583" s="10"/>
      <c r="L1583" s="10"/>
      <c r="M1583" s="19"/>
    </row>
    <row r="1584" spans="1:13" s="11" customFormat="1">
      <c r="A1584" s="8"/>
      <c r="B1584" s="8"/>
      <c r="C1584" s="8"/>
      <c r="D1584" s="8"/>
      <c r="E1584" s="18"/>
      <c r="F1584" s="18"/>
      <c r="G1584" s="117"/>
      <c r="H1584" s="20"/>
      <c r="I1584" s="117"/>
      <c r="J1584" s="120"/>
      <c r="K1584" s="10"/>
      <c r="L1584" s="10"/>
      <c r="M1584" s="19"/>
    </row>
    <row r="1585" spans="1:13" s="11" customFormat="1">
      <c r="A1585" s="8"/>
      <c r="B1585" s="8"/>
      <c r="C1585" s="8"/>
      <c r="D1585" s="8"/>
      <c r="E1585" s="18"/>
      <c r="F1585" s="18"/>
      <c r="G1585" s="117"/>
      <c r="H1585" s="20"/>
      <c r="I1585" s="10"/>
      <c r="J1585" s="10"/>
      <c r="K1585" s="10"/>
      <c r="L1585" s="10"/>
      <c r="M1585" s="19"/>
    </row>
    <row r="1586" spans="1:13" s="11" customFormat="1">
      <c r="A1586" s="8"/>
      <c r="B1586" s="8"/>
      <c r="C1586" s="8"/>
      <c r="D1586" s="8"/>
      <c r="E1586" s="122"/>
      <c r="F1586" s="18"/>
      <c r="G1586" s="120"/>
      <c r="H1586" s="20"/>
      <c r="I1586" s="117"/>
      <c r="J1586" s="117"/>
      <c r="K1586" s="10"/>
      <c r="L1586" s="10"/>
      <c r="M1586" s="19"/>
    </row>
    <row r="1587" spans="1:13" s="11" customFormat="1">
      <c r="A1587" s="8"/>
      <c r="B1587" s="8"/>
      <c r="C1587" s="8"/>
      <c r="D1587" s="8"/>
      <c r="E1587" s="18"/>
      <c r="F1587" s="18"/>
      <c r="G1587" s="117"/>
      <c r="H1587" s="20"/>
      <c r="I1587" s="8"/>
      <c r="J1587" s="8"/>
      <c r="K1587" s="10"/>
      <c r="L1587" s="10"/>
      <c r="M1587" s="19"/>
    </row>
    <row r="1588" spans="1:13" s="11" customFormat="1">
      <c r="A1588" s="8"/>
      <c r="B1588" s="128"/>
      <c r="C1588" s="8"/>
      <c r="D1588" s="8"/>
      <c r="E1588" s="18"/>
      <c r="F1588" s="18"/>
      <c r="G1588" s="117"/>
      <c r="H1588" s="8"/>
      <c r="I1588" s="8"/>
      <c r="J1588" s="8"/>
      <c r="K1588" s="19"/>
      <c r="L1588" s="19"/>
      <c r="M1588" s="19"/>
    </row>
    <row r="1589" spans="1:13" s="11" customFormat="1">
      <c r="A1589" s="8"/>
      <c r="B1589" s="8"/>
      <c r="C1589" s="8"/>
      <c r="D1589" s="8"/>
      <c r="E1589" s="18"/>
      <c r="F1589" s="18"/>
      <c r="G1589" s="8"/>
      <c r="H1589" s="8"/>
      <c r="I1589" s="8"/>
      <c r="J1589" s="8"/>
      <c r="K1589" s="8"/>
      <c r="L1589" s="8"/>
      <c r="M1589" s="8"/>
    </row>
    <row r="1590" spans="1:13" s="11" customFormat="1">
      <c r="A1590" s="8"/>
      <c r="B1590" s="8"/>
      <c r="C1590" s="8"/>
      <c r="D1590" s="8"/>
      <c r="E1590" s="18"/>
      <c r="F1590" s="18"/>
      <c r="G1590" s="8"/>
      <c r="H1590" s="8"/>
      <c r="I1590" s="117"/>
      <c r="J1590" s="120"/>
      <c r="K1590" s="8"/>
      <c r="L1590" s="8"/>
      <c r="M1590" s="19"/>
    </row>
    <row r="1591" spans="1:13" s="11" customFormat="1">
      <c r="A1591" s="8"/>
      <c r="B1591" s="8"/>
      <c r="C1591" s="8"/>
      <c r="D1591" s="8"/>
      <c r="E1591" s="18"/>
      <c r="F1591" s="18"/>
      <c r="G1591" s="10"/>
      <c r="H1591" s="10"/>
      <c r="I1591" s="10"/>
      <c r="J1591" s="10"/>
      <c r="K1591" s="19"/>
      <c r="L1591" s="8"/>
      <c r="M1591" s="19"/>
    </row>
    <row r="1592" spans="1:13" s="11" customFormat="1">
      <c r="A1592" s="8"/>
      <c r="B1592" s="8"/>
      <c r="C1592" s="8"/>
      <c r="D1592" s="8"/>
      <c r="E1592" s="18"/>
      <c r="F1592" s="18"/>
      <c r="G1592" s="117"/>
      <c r="H1592" s="8"/>
      <c r="I1592" s="117"/>
      <c r="J1592" s="117"/>
      <c r="K1592" s="10"/>
      <c r="L1592" s="10"/>
      <c r="M1592" s="20"/>
    </row>
    <row r="1593" spans="1:13" s="11" customFormat="1">
      <c r="A1593" s="8"/>
      <c r="B1593" s="8"/>
      <c r="C1593" s="8"/>
      <c r="D1593" s="8"/>
      <c r="E1593" s="18"/>
      <c r="F1593" s="18"/>
      <c r="G1593" s="117"/>
      <c r="H1593" s="8"/>
      <c r="I1593" s="8"/>
      <c r="J1593" s="8"/>
      <c r="K1593" s="10"/>
      <c r="L1593" s="10"/>
      <c r="M1593" s="19"/>
    </row>
    <row r="1594" spans="1:13" s="11" customFormat="1">
      <c r="A1594" s="8"/>
      <c r="B1594" s="8"/>
      <c r="C1594" s="130"/>
      <c r="D1594" s="8"/>
      <c r="E1594" s="121"/>
      <c r="F1594" s="18"/>
      <c r="G1594" s="117"/>
      <c r="H1594" s="8"/>
      <c r="I1594" s="8"/>
      <c r="J1594" s="8"/>
      <c r="K1594" s="10"/>
      <c r="L1594" s="10"/>
      <c r="M1594" s="19"/>
    </row>
    <row r="1595" spans="1:13" s="11" customFormat="1">
      <c r="A1595" s="8"/>
      <c r="B1595" s="8"/>
      <c r="C1595" s="8"/>
      <c r="D1595" s="8"/>
      <c r="E1595" s="121"/>
      <c r="F1595" s="18"/>
      <c r="G1595" s="117"/>
      <c r="H1595" s="8"/>
      <c r="I1595" s="10"/>
      <c r="J1595" s="10"/>
      <c r="K1595" s="10"/>
      <c r="L1595" s="10"/>
      <c r="M1595" s="19"/>
    </row>
    <row r="1596" spans="1:13" s="11" customFormat="1">
      <c r="A1596" s="8"/>
      <c r="B1596" s="8"/>
      <c r="C1596" s="8"/>
      <c r="D1596" s="8"/>
      <c r="E1596" s="18"/>
      <c r="F1596" s="18"/>
      <c r="G1596" s="117"/>
      <c r="H1596" s="20"/>
      <c r="I1596" s="117"/>
      <c r="J1596" s="120"/>
      <c r="K1596" s="10"/>
      <c r="L1596" s="10"/>
      <c r="M1596" s="19"/>
    </row>
    <row r="1597" spans="1:13" s="11" customFormat="1">
      <c r="A1597" s="8"/>
      <c r="B1597" s="8"/>
      <c r="C1597" s="8"/>
      <c r="D1597" s="8"/>
      <c r="E1597" s="18"/>
      <c r="F1597" s="18"/>
      <c r="G1597" s="117"/>
      <c r="H1597" s="20"/>
      <c r="I1597" s="10"/>
      <c r="J1597" s="10"/>
      <c r="K1597" s="10"/>
      <c r="L1597" s="10"/>
      <c r="M1597" s="19"/>
    </row>
    <row r="1598" spans="1:13" s="11" customFormat="1">
      <c r="A1598" s="8"/>
      <c r="B1598" s="8"/>
      <c r="C1598" s="87"/>
      <c r="D1598" s="8"/>
      <c r="E1598" s="122"/>
      <c r="F1598" s="18"/>
      <c r="G1598" s="120"/>
      <c r="H1598" s="20"/>
      <c r="I1598" s="117"/>
      <c r="J1598" s="117"/>
      <c r="K1598" s="10"/>
      <c r="L1598" s="10"/>
      <c r="M1598" s="19"/>
    </row>
    <row r="1599" spans="1:13" s="11" customFormat="1">
      <c r="A1599" s="8"/>
      <c r="B1599" s="8"/>
      <c r="C1599" s="8"/>
      <c r="D1599" s="8"/>
      <c r="E1599" s="18"/>
      <c r="F1599" s="18"/>
      <c r="G1599" s="117"/>
      <c r="H1599" s="20"/>
      <c r="I1599" s="8"/>
      <c r="J1599" s="8"/>
      <c r="K1599" s="10"/>
      <c r="L1599" s="10"/>
      <c r="M1599" s="19"/>
    </row>
    <row r="1600" spans="1:13" s="11" customFormat="1">
      <c r="A1600" s="8"/>
      <c r="B1600" s="128"/>
      <c r="C1600" s="8"/>
      <c r="D1600" s="8"/>
      <c r="E1600" s="18"/>
      <c r="F1600" s="18"/>
      <c r="G1600" s="117"/>
      <c r="H1600" s="8"/>
      <c r="I1600" s="8"/>
      <c r="J1600" s="8"/>
      <c r="K1600" s="19"/>
      <c r="L1600" s="19"/>
      <c r="M1600" s="19"/>
    </row>
    <row r="1601" spans="1:13" s="11" customFormat="1">
      <c r="A1601" s="8"/>
      <c r="B1601" s="8"/>
      <c r="C1601" s="8"/>
      <c r="D1601" s="8"/>
      <c r="E1601" s="18"/>
      <c r="F1601" s="18"/>
      <c r="G1601" s="8"/>
      <c r="H1601" s="8"/>
      <c r="I1601" s="8"/>
      <c r="J1601" s="8"/>
      <c r="K1601" s="8"/>
      <c r="L1601" s="8"/>
      <c r="M1601" s="8"/>
    </row>
    <row r="1602" spans="1:13" s="11" customFormat="1">
      <c r="A1602" s="8"/>
      <c r="B1602" s="8"/>
      <c r="C1602" s="8"/>
      <c r="D1602" s="8"/>
      <c r="E1602" s="18"/>
      <c r="F1602" s="18"/>
      <c r="G1602" s="8"/>
      <c r="H1602" s="8"/>
      <c r="I1602" s="117"/>
      <c r="J1602" s="120"/>
      <c r="K1602" s="8"/>
      <c r="L1602" s="8"/>
      <c r="M1602" s="19"/>
    </row>
    <row r="1603" spans="1:13" s="11" customFormat="1">
      <c r="A1603" s="8"/>
      <c r="B1603" s="8"/>
      <c r="C1603" s="8"/>
      <c r="D1603" s="8"/>
      <c r="E1603" s="18"/>
      <c r="F1603" s="18"/>
      <c r="G1603" s="10"/>
      <c r="H1603" s="10"/>
      <c r="I1603" s="10"/>
      <c r="J1603" s="10"/>
      <c r="K1603" s="19"/>
      <c r="L1603" s="8"/>
      <c r="M1603" s="19"/>
    </row>
    <row r="1604" spans="1:13" s="11" customFormat="1">
      <c r="A1604" s="8"/>
      <c r="B1604" s="8"/>
      <c r="C1604" s="8"/>
      <c r="D1604" s="8"/>
      <c r="E1604" s="18"/>
      <c r="F1604" s="18"/>
      <c r="G1604" s="117"/>
      <c r="H1604" s="8"/>
      <c r="I1604" s="117"/>
      <c r="J1604" s="117"/>
      <c r="K1604" s="10"/>
      <c r="L1604" s="10"/>
      <c r="M1604" s="20"/>
    </row>
    <row r="1605" spans="1:13" s="11" customFormat="1">
      <c r="A1605" s="8"/>
      <c r="B1605" s="8"/>
      <c r="C1605" s="8"/>
      <c r="D1605" s="8"/>
      <c r="E1605" s="18"/>
      <c r="F1605" s="18"/>
      <c r="G1605" s="117"/>
      <c r="H1605" s="8"/>
      <c r="I1605" s="8"/>
      <c r="J1605" s="8"/>
      <c r="K1605" s="10"/>
      <c r="L1605" s="10"/>
      <c r="M1605" s="19"/>
    </row>
    <row r="1606" spans="1:13" s="11" customFormat="1">
      <c r="A1606" s="8"/>
      <c r="B1606" s="8"/>
      <c r="C1606" s="8"/>
      <c r="D1606" s="8"/>
      <c r="E1606" s="121"/>
      <c r="F1606" s="18"/>
      <c r="G1606" s="117"/>
      <c r="H1606" s="8"/>
      <c r="I1606" s="8"/>
      <c r="J1606" s="8"/>
      <c r="K1606" s="10"/>
      <c r="L1606" s="10"/>
      <c r="M1606" s="19"/>
    </row>
    <row r="1607" spans="1:13" s="11" customFormat="1">
      <c r="A1607" s="8"/>
      <c r="B1607" s="8"/>
      <c r="C1607" s="130"/>
      <c r="D1607" s="8"/>
      <c r="E1607" s="121"/>
      <c r="F1607" s="18"/>
      <c r="G1607" s="117"/>
      <c r="H1607" s="8"/>
      <c r="I1607" s="10"/>
      <c r="J1607" s="10"/>
      <c r="K1607" s="10"/>
      <c r="L1607" s="10"/>
      <c r="M1607" s="19"/>
    </row>
    <row r="1608" spans="1:13" s="11" customFormat="1">
      <c r="A1608" s="8"/>
      <c r="B1608" s="8"/>
      <c r="C1608" s="8"/>
      <c r="D1608" s="8"/>
      <c r="E1608" s="18"/>
      <c r="F1608" s="18"/>
      <c r="G1608" s="117"/>
      <c r="H1608" s="20"/>
      <c r="I1608" s="117"/>
      <c r="J1608" s="120"/>
      <c r="K1608" s="10"/>
      <c r="L1608" s="10"/>
      <c r="M1608" s="19"/>
    </row>
    <row r="1609" spans="1:13" s="11" customFormat="1">
      <c r="A1609" s="8"/>
      <c r="B1609" s="8"/>
      <c r="C1609" s="8"/>
      <c r="D1609" s="8"/>
      <c r="E1609" s="18"/>
      <c r="F1609" s="18"/>
      <c r="G1609" s="117"/>
      <c r="H1609" s="20"/>
      <c r="I1609" s="10"/>
      <c r="J1609" s="10"/>
      <c r="K1609" s="10"/>
      <c r="L1609" s="10"/>
      <c r="M1609" s="19"/>
    </row>
    <row r="1610" spans="1:13" s="11" customFormat="1">
      <c r="A1610" s="8"/>
      <c r="B1610" s="8"/>
      <c r="C1610" s="8"/>
      <c r="D1610" s="8"/>
      <c r="E1610" s="122"/>
      <c r="F1610" s="18"/>
      <c r="G1610" s="120"/>
      <c r="H1610" s="20"/>
      <c r="I1610" s="117"/>
      <c r="J1610" s="117"/>
      <c r="K1610" s="10"/>
      <c r="L1610" s="10"/>
      <c r="M1610" s="19"/>
    </row>
    <row r="1611" spans="1:13" s="11" customFormat="1">
      <c r="A1611" s="87"/>
      <c r="B1611" s="87"/>
      <c r="C1611" s="8"/>
      <c r="D1611" s="87"/>
      <c r="E1611" s="87"/>
      <c r="F1611" s="87"/>
      <c r="G1611" s="87"/>
      <c r="H1611" s="87"/>
      <c r="I1611" s="87"/>
      <c r="J1611" s="87"/>
      <c r="K1611" s="87"/>
      <c r="L1611" s="87"/>
      <c r="M1611" s="87"/>
    </row>
    <row r="1612" spans="1:13" s="11" customFormat="1">
      <c r="A1612" s="8"/>
      <c r="B1612" s="8"/>
      <c r="C1612" s="8"/>
      <c r="D1612" s="8"/>
      <c r="E1612" s="18"/>
      <c r="F1612" s="18"/>
      <c r="G1612" s="117"/>
      <c r="H1612" s="20"/>
      <c r="I1612" s="8"/>
      <c r="J1612" s="8"/>
      <c r="K1612" s="10"/>
      <c r="L1612" s="10"/>
      <c r="M1612" s="19"/>
    </row>
    <row r="1613" spans="1:13" s="11" customFormat="1">
      <c r="A1613" s="8"/>
      <c r="B1613" s="128"/>
      <c r="C1613" s="8"/>
      <c r="D1613" s="8"/>
      <c r="E1613" s="18"/>
      <c r="F1613" s="18"/>
      <c r="G1613" s="117"/>
      <c r="H1613" s="8"/>
      <c r="I1613" s="8"/>
      <c r="J1613" s="8"/>
      <c r="K1613" s="19"/>
      <c r="L1613" s="19"/>
      <c r="M1613" s="19"/>
    </row>
    <row r="1614" spans="1:13" s="11" customFormat="1">
      <c r="A1614" s="8"/>
      <c r="B1614" s="8"/>
      <c r="C1614" s="8"/>
      <c r="D1614" s="8"/>
      <c r="E1614" s="18"/>
      <c r="F1614" s="18"/>
      <c r="G1614" s="8"/>
      <c r="H1614" s="8"/>
      <c r="I1614" s="8"/>
      <c r="J1614" s="8"/>
      <c r="K1614" s="8"/>
      <c r="L1614" s="8"/>
      <c r="M1614" s="8"/>
    </row>
    <row r="1615" spans="1:13" s="11" customFormat="1">
      <c r="A1615" s="8"/>
      <c r="B1615" s="8"/>
      <c r="C1615" s="8"/>
      <c r="D1615" s="8"/>
      <c r="E1615" s="18"/>
      <c r="F1615" s="18"/>
      <c r="G1615" s="8"/>
      <c r="H1615" s="8"/>
      <c r="I1615" s="117"/>
      <c r="J1615" s="120"/>
      <c r="K1615" s="8"/>
      <c r="L1615" s="8"/>
      <c r="M1615" s="19"/>
    </row>
    <row r="1616" spans="1:13" s="11" customFormat="1">
      <c r="A1616" s="8"/>
      <c r="B1616" s="8"/>
      <c r="C1616" s="8"/>
      <c r="D1616" s="8"/>
      <c r="E1616" s="18"/>
      <c r="F1616" s="18"/>
      <c r="G1616" s="10"/>
      <c r="H1616" s="10"/>
      <c r="I1616" s="10"/>
      <c r="J1616" s="10"/>
      <c r="K1616" s="19"/>
      <c r="L1616" s="8"/>
      <c r="M1616" s="19"/>
    </row>
    <row r="1617" spans="1:13" s="11" customFormat="1">
      <c r="A1617" s="8"/>
      <c r="B1617" s="8"/>
      <c r="C1617" s="8"/>
      <c r="D1617" s="8"/>
      <c r="E1617" s="18"/>
      <c r="F1617" s="18"/>
      <c r="G1617" s="117"/>
      <c r="H1617" s="8"/>
      <c r="I1617" s="117"/>
      <c r="J1617" s="117"/>
      <c r="K1617" s="10"/>
      <c r="L1617" s="10"/>
      <c r="M1617" s="20"/>
    </row>
    <row r="1618" spans="1:13" s="11" customFormat="1">
      <c r="A1618" s="8"/>
      <c r="B1618" s="8"/>
      <c r="C1618" s="8"/>
      <c r="D1618" s="8"/>
      <c r="E1618" s="18"/>
      <c r="F1618" s="18"/>
      <c r="G1618" s="117"/>
      <c r="H1618" s="8"/>
      <c r="I1618" s="8"/>
      <c r="J1618" s="8"/>
      <c r="K1618" s="10"/>
      <c r="L1618" s="10"/>
      <c r="M1618" s="19"/>
    </row>
    <row r="1619" spans="1:13" s="11" customFormat="1">
      <c r="A1619" s="8"/>
      <c r="B1619" s="8"/>
      <c r="C1619" s="130"/>
      <c r="D1619" s="8"/>
      <c r="E1619" s="121"/>
      <c r="F1619" s="18"/>
      <c r="G1619" s="117"/>
      <c r="H1619" s="8"/>
      <c r="I1619" s="8"/>
      <c r="J1619" s="8"/>
      <c r="K1619" s="10"/>
      <c r="L1619" s="10"/>
      <c r="M1619" s="19"/>
    </row>
    <row r="1620" spans="1:13" s="11" customFormat="1">
      <c r="A1620" s="8"/>
      <c r="B1620" s="8"/>
      <c r="C1620" s="8"/>
      <c r="D1620" s="8"/>
      <c r="E1620" s="121"/>
      <c r="F1620" s="18"/>
      <c r="G1620" s="117"/>
      <c r="H1620" s="8"/>
      <c r="I1620" s="10"/>
      <c r="J1620" s="10"/>
      <c r="K1620" s="10"/>
      <c r="L1620" s="10"/>
      <c r="M1620" s="19"/>
    </row>
    <row r="1621" spans="1:13" s="11" customFormat="1">
      <c r="A1621" s="8"/>
      <c r="B1621" s="8"/>
      <c r="C1621" s="8"/>
      <c r="D1621" s="8"/>
      <c r="E1621" s="18"/>
      <c r="F1621" s="18"/>
      <c r="G1621" s="117"/>
      <c r="H1621" s="20"/>
      <c r="I1621" s="117"/>
      <c r="J1621" s="120"/>
      <c r="K1621" s="10"/>
      <c r="L1621" s="10"/>
      <c r="M1621" s="19"/>
    </row>
    <row r="1622" spans="1:13" s="11" customFormat="1">
      <c r="A1622" s="8"/>
      <c r="B1622" s="8"/>
      <c r="C1622" s="8"/>
      <c r="D1622" s="8"/>
      <c r="E1622" s="18"/>
      <c r="F1622" s="18"/>
      <c r="G1622" s="117"/>
      <c r="H1622" s="20"/>
      <c r="I1622" s="10"/>
      <c r="J1622" s="10"/>
      <c r="K1622" s="10"/>
      <c r="L1622" s="10"/>
      <c r="M1622" s="19"/>
    </row>
    <row r="1623" spans="1:13" s="11" customFormat="1">
      <c r="A1623" s="8"/>
      <c r="B1623" s="8"/>
      <c r="C1623" s="8"/>
      <c r="D1623" s="8"/>
      <c r="E1623" s="122"/>
      <c r="F1623" s="18"/>
      <c r="G1623" s="120"/>
      <c r="H1623" s="20"/>
      <c r="I1623" s="117"/>
      <c r="J1623" s="117"/>
      <c r="K1623" s="10"/>
      <c r="L1623" s="10"/>
      <c r="M1623" s="19"/>
    </row>
    <row r="1624" spans="1:13" s="11" customFormat="1">
      <c r="A1624" s="8"/>
      <c r="B1624" s="8"/>
      <c r="C1624" s="8"/>
      <c r="D1624" s="8"/>
      <c r="E1624" s="18"/>
      <c r="F1624" s="18"/>
      <c r="G1624" s="117"/>
      <c r="H1624" s="20"/>
      <c r="I1624" s="8"/>
      <c r="J1624" s="8"/>
      <c r="K1624" s="10"/>
      <c r="L1624" s="10"/>
      <c r="M1624" s="19"/>
    </row>
    <row r="1625" spans="1:13" s="11" customFormat="1">
      <c r="A1625" s="8"/>
      <c r="B1625" s="128"/>
      <c r="C1625" s="8"/>
      <c r="D1625" s="8"/>
      <c r="E1625" s="18"/>
      <c r="F1625" s="18"/>
      <c r="G1625" s="117"/>
      <c r="H1625" s="8"/>
      <c r="I1625" s="8"/>
      <c r="J1625" s="8"/>
      <c r="K1625" s="19"/>
      <c r="L1625" s="19"/>
      <c r="M1625" s="19"/>
    </row>
    <row r="1626" spans="1:13" s="11" customFormat="1">
      <c r="A1626" s="8"/>
      <c r="B1626" s="8"/>
      <c r="C1626" s="8"/>
      <c r="D1626" s="8"/>
      <c r="E1626" s="18"/>
      <c r="F1626" s="18"/>
      <c r="G1626" s="8"/>
      <c r="H1626" s="8"/>
      <c r="I1626" s="8"/>
      <c r="J1626" s="8"/>
      <c r="K1626" s="8"/>
      <c r="L1626" s="8"/>
      <c r="M1626" s="8"/>
    </row>
    <row r="1627" spans="1:13" s="11" customFormat="1">
      <c r="A1627" s="8"/>
      <c r="B1627" s="8"/>
      <c r="C1627" s="8"/>
      <c r="D1627" s="8"/>
      <c r="E1627" s="18"/>
      <c r="F1627" s="18"/>
      <c r="G1627" s="8"/>
      <c r="H1627" s="8"/>
      <c r="I1627" s="117"/>
      <c r="J1627" s="120"/>
      <c r="K1627" s="8"/>
      <c r="L1627" s="8"/>
      <c r="M1627" s="19"/>
    </row>
    <row r="1628" spans="1:13" s="11" customFormat="1">
      <c r="A1628" s="8"/>
      <c r="B1628" s="8"/>
      <c r="C1628" s="8"/>
      <c r="D1628" s="8"/>
      <c r="E1628" s="18"/>
      <c r="F1628" s="18"/>
      <c r="G1628" s="10"/>
      <c r="H1628" s="10"/>
      <c r="I1628" s="10"/>
      <c r="J1628" s="10"/>
      <c r="K1628" s="19"/>
      <c r="L1628" s="8"/>
      <c r="M1628" s="19"/>
    </row>
    <row r="1629" spans="1:13" s="11" customFormat="1">
      <c r="A1629" s="8"/>
      <c r="B1629" s="8"/>
      <c r="C1629" s="8"/>
      <c r="D1629" s="8"/>
      <c r="E1629" s="18"/>
      <c r="F1629" s="18"/>
      <c r="G1629" s="117"/>
      <c r="H1629" s="8"/>
      <c r="I1629" s="117"/>
      <c r="J1629" s="117"/>
      <c r="K1629" s="10"/>
      <c r="L1629" s="10"/>
      <c r="M1629" s="20"/>
    </row>
    <row r="1630" spans="1:13" s="11" customFormat="1">
      <c r="A1630" s="8"/>
      <c r="B1630" s="8"/>
      <c r="C1630" s="8"/>
      <c r="D1630" s="8"/>
      <c r="E1630" s="18"/>
      <c r="F1630" s="18"/>
      <c r="G1630" s="117"/>
      <c r="H1630" s="8"/>
      <c r="I1630" s="8"/>
      <c r="J1630" s="8"/>
      <c r="K1630" s="10"/>
      <c r="L1630" s="10"/>
      <c r="M1630" s="19"/>
    </row>
    <row r="1631" spans="1:13" s="11" customFormat="1">
      <c r="A1631" s="8"/>
      <c r="B1631" s="8"/>
      <c r="C1631" s="130"/>
      <c r="D1631" s="8"/>
      <c r="E1631" s="121"/>
      <c r="F1631" s="18"/>
      <c r="G1631" s="117"/>
      <c r="H1631" s="8"/>
      <c r="I1631" s="8"/>
      <c r="J1631" s="8"/>
      <c r="K1631" s="10"/>
      <c r="L1631" s="10"/>
      <c r="M1631" s="19"/>
    </row>
    <row r="1632" spans="1:13" s="11" customFormat="1">
      <c r="A1632" s="8"/>
      <c r="B1632" s="8"/>
      <c r="C1632" s="8"/>
      <c r="D1632" s="8"/>
      <c r="E1632" s="121"/>
      <c r="F1632" s="18"/>
      <c r="G1632" s="117"/>
      <c r="H1632" s="8"/>
      <c r="I1632" s="10"/>
      <c r="J1632" s="10"/>
      <c r="K1632" s="10"/>
      <c r="L1632" s="10"/>
      <c r="M1632" s="19"/>
    </row>
    <row r="1633" spans="1:13" s="11" customFormat="1">
      <c r="A1633" s="8"/>
      <c r="B1633" s="8"/>
      <c r="C1633" s="87"/>
      <c r="D1633" s="8"/>
      <c r="E1633" s="18"/>
      <c r="F1633" s="18"/>
      <c r="G1633" s="117"/>
      <c r="H1633" s="20"/>
      <c r="I1633" s="117"/>
      <c r="J1633" s="120"/>
      <c r="K1633" s="10"/>
      <c r="L1633" s="10"/>
      <c r="M1633" s="19"/>
    </row>
    <row r="1634" spans="1:13" s="11" customFormat="1">
      <c r="A1634" s="8"/>
      <c r="B1634" s="8"/>
      <c r="C1634" s="8"/>
      <c r="D1634" s="8"/>
      <c r="E1634" s="18"/>
      <c r="F1634" s="18"/>
      <c r="G1634" s="117"/>
      <c r="H1634" s="20"/>
      <c r="I1634" s="10"/>
      <c r="J1634" s="10"/>
      <c r="K1634" s="10"/>
      <c r="L1634" s="10"/>
      <c r="M1634" s="19"/>
    </row>
    <row r="1635" spans="1:13" s="11" customFormat="1">
      <c r="A1635" s="8"/>
      <c r="B1635" s="8"/>
      <c r="C1635" s="8"/>
      <c r="D1635" s="8"/>
      <c r="E1635" s="122"/>
      <c r="F1635" s="18"/>
      <c r="G1635" s="120"/>
      <c r="H1635" s="20"/>
      <c r="I1635" s="117"/>
      <c r="J1635" s="117"/>
      <c r="K1635" s="10"/>
      <c r="L1635" s="10"/>
      <c r="M1635" s="19"/>
    </row>
    <row r="1636" spans="1:13" s="11" customFormat="1">
      <c r="A1636" s="8"/>
      <c r="B1636" s="8"/>
      <c r="C1636" s="8"/>
      <c r="D1636" s="8"/>
      <c r="E1636" s="18"/>
      <c r="F1636" s="18"/>
      <c r="G1636" s="117"/>
      <c r="H1636" s="20"/>
      <c r="I1636" s="8"/>
      <c r="J1636" s="8"/>
      <c r="K1636" s="10"/>
      <c r="L1636" s="10"/>
      <c r="M1636" s="19"/>
    </row>
    <row r="1637" spans="1:13" s="11" customFormat="1">
      <c r="A1637" s="8"/>
      <c r="B1637" s="128"/>
      <c r="C1637" s="8"/>
      <c r="D1637" s="8"/>
      <c r="E1637" s="18"/>
      <c r="F1637" s="18"/>
      <c r="G1637" s="117"/>
      <c r="H1637" s="8"/>
      <c r="I1637" s="8"/>
      <c r="J1637" s="8"/>
      <c r="K1637" s="19"/>
      <c r="L1637" s="19"/>
      <c r="M1637" s="19"/>
    </row>
    <row r="1638" spans="1:13" s="11" customFormat="1">
      <c r="A1638" s="8"/>
      <c r="B1638" s="8"/>
      <c r="C1638" s="8"/>
      <c r="D1638" s="8"/>
      <c r="E1638" s="18"/>
      <c r="F1638" s="18"/>
      <c r="G1638" s="8"/>
      <c r="H1638" s="8"/>
      <c r="I1638" s="8"/>
      <c r="J1638" s="8"/>
      <c r="K1638" s="8"/>
      <c r="L1638" s="8"/>
      <c r="M1638" s="8"/>
    </row>
    <row r="1639" spans="1:13" s="11" customFormat="1">
      <c r="A1639" s="8"/>
      <c r="B1639" s="8"/>
      <c r="C1639" s="8"/>
      <c r="D1639" s="8"/>
      <c r="E1639" s="18"/>
      <c r="F1639" s="18"/>
      <c r="G1639" s="8"/>
      <c r="H1639" s="8"/>
      <c r="I1639" s="117"/>
      <c r="J1639" s="120"/>
      <c r="K1639" s="8"/>
      <c r="L1639" s="8"/>
      <c r="M1639" s="19"/>
    </row>
    <row r="1640" spans="1:13" s="11" customFormat="1">
      <c r="A1640" s="8"/>
      <c r="B1640" s="8"/>
      <c r="C1640" s="8"/>
      <c r="D1640" s="8"/>
      <c r="E1640" s="18"/>
      <c r="F1640" s="18"/>
      <c r="G1640" s="10"/>
      <c r="H1640" s="10"/>
      <c r="I1640" s="10"/>
      <c r="J1640" s="10"/>
      <c r="K1640" s="19"/>
      <c r="L1640" s="8"/>
      <c r="M1640" s="19"/>
    </row>
    <row r="1641" spans="1:13" s="11" customFormat="1">
      <c r="A1641" s="8"/>
      <c r="B1641" s="8"/>
      <c r="C1641" s="8"/>
      <c r="D1641" s="8"/>
      <c r="E1641" s="18"/>
      <c r="F1641" s="18"/>
      <c r="G1641" s="117"/>
      <c r="H1641" s="8"/>
      <c r="I1641" s="117"/>
      <c r="J1641" s="117"/>
      <c r="K1641" s="10"/>
      <c r="L1641" s="10"/>
      <c r="M1641" s="20"/>
    </row>
    <row r="1642" spans="1:13" s="11" customFormat="1">
      <c r="A1642" s="8"/>
      <c r="B1642" s="8"/>
      <c r="C1642" s="87"/>
      <c r="D1642" s="8"/>
      <c r="E1642" s="18"/>
      <c r="F1642" s="18"/>
      <c r="G1642" s="117"/>
      <c r="H1642" s="8"/>
      <c r="I1642" s="8"/>
      <c r="J1642" s="8"/>
      <c r="K1642" s="10"/>
      <c r="L1642" s="10"/>
      <c r="M1642" s="19"/>
    </row>
    <row r="1643" spans="1:13" s="11" customFormat="1">
      <c r="A1643" s="8"/>
      <c r="B1643" s="8"/>
      <c r="C1643" s="130"/>
      <c r="D1643" s="8"/>
      <c r="E1643" s="121"/>
      <c r="F1643" s="18"/>
      <c r="G1643" s="117"/>
      <c r="H1643" s="8"/>
      <c r="I1643" s="8"/>
      <c r="J1643" s="8"/>
      <c r="K1643" s="10"/>
      <c r="L1643" s="10"/>
      <c r="M1643" s="19"/>
    </row>
    <row r="1644" spans="1:13" s="11" customFormat="1">
      <c r="A1644" s="8"/>
      <c r="B1644" s="8"/>
      <c r="C1644" s="8"/>
      <c r="D1644" s="8"/>
      <c r="E1644" s="121"/>
      <c r="F1644" s="18"/>
      <c r="G1644" s="117"/>
      <c r="H1644" s="8"/>
      <c r="I1644" s="10"/>
      <c r="J1644" s="10"/>
      <c r="K1644" s="10"/>
      <c r="L1644" s="10"/>
      <c r="M1644" s="19"/>
    </row>
    <row r="1645" spans="1:13" s="11" customFormat="1">
      <c r="A1645" s="8"/>
      <c r="B1645" s="8"/>
      <c r="C1645" s="8"/>
      <c r="D1645" s="8"/>
      <c r="E1645" s="18"/>
      <c r="F1645" s="18"/>
      <c r="G1645" s="117"/>
      <c r="H1645" s="20"/>
      <c r="I1645" s="117"/>
      <c r="J1645" s="120"/>
      <c r="K1645" s="10"/>
      <c r="L1645" s="10"/>
      <c r="M1645" s="19"/>
    </row>
    <row r="1646" spans="1:13" s="11" customFormat="1">
      <c r="A1646" s="87"/>
      <c r="B1646" s="87"/>
      <c r="C1646" s="8"/>
      <c r="D1646" s="87"/>
      <c r="E1646" s="87"/>
      <c r="F1646" s="87"/>
      <c r="G1646" s="87"/>
      <c r="H1646" s="87"/>
      <c r="I1646" s="87"/>
      <c r="J1646" s="87"/>
      <c r="K1646" s="87"/>
      <c r="L1646" s="87"/>
      <c r="M1646" s="87"/>
    </row>
    <row r="1647" spans="1:13" s="11" customFormat="1">
      <c r="A1647" s="8"/>
      <c r="B1647" s="8"/>
      <c r="C1647" s="8"/>
      <c r="D1647" s="8"/>
      <c r="E1647" s="18"/>
      <c r="F1647" s="18"/>
      <c r="G1647" s="117"/>
      <c r="H1647" s="20"/>
      <c r="I1647" s="10"/>
      <c r="J1647" s="10"/>
      <c r="K1647" s="10"/>
      <c r="L1647" s="10"/>
      <c r="M1647" s="19"/>
    </row>
    <row r="1648" spans="1:13" s="11" customFormat="1">
      <c r="A1648" s="8"/>
      <c r="B1648" s="8"/>
      <c r="C1648" s="8"/>
      <c r="D1648" s="8"/>
      <c r="E1648" s="122"/>
      <c r="F1648" s="18"/>
      <c r="G1648" s="120"/>
      <c r="H1648" s="20"/>
      <c r="I1648" s="117"/>
      <c r="J1648" s="117"/>
      <c r="K1648" s="10"/>
      <c r="L1648" s="10"/>
      <c r="M1648" s="19"/>
    </row>
    <row r="1649" spans="1:13" s="11" customFormat="1">
      <c r="A1649" s="8"/>
      <c r="B1649" s="8"/>
      <c r="C1649" s="8"/>
      <c r="D1649" s="8"/>
      <c r="E1649" s="18"/>
      <c r="F1649" s="18"/>
      <c r="G1649" s="117"/>
      <c r="H1649" s="20"/>
      <c r="I1649" s="8"/>
      <c r="J1649" s="8"/>
      <c r="K1649" s="10"/>
      <c r="L1649" s="10"/>
      <c r="M1649" s="19"/>
    </row>
    <row r="1650" spans="1:13" s="11" customFormat="1">
      <c r="A1650" s="8"/>
      <c r="B1650" s="128"/>
      <c r="C1650" s="8"/>
      <c r="D1650" s="8"/>
      <c r="E1650" s="18"/>
      <c r="F1650" s="18"/>
      <c r="G1650" s="117"/>
      <c r="H1650" s="8"/>
      <c r="I1650" s="8"/>
      <c r="J1650" s="8"/>
      <c r="K1650" s="19"/>
      <c r="L1650" s="19"/>
      <c r="M1650" s="19"/>
    </row>
    <row r="1651" spans="1:13" s="11" customFormat="1">
      <c r="A1651" s="8"/>
      <c r="B1651" s="8"/>
      <c r="C1651" s="8"/>
      <c r="D1651" s="8"/>
      <c r="E1651" s="18"/>
      <c r="F1651" s="18"/>
      <c r="G1651" s="8"/>
      <c r="H1651" s="8"/>
      <c r="I1651" s="8"/>
      <c r="J1651" s="8"/>
      <c r="K1651" s="8"/>
      <c r="L1651" s="8"/>
      <c r="M1651" s="8"/>
    </row>
    <row r="1652" spans="1:13" s="11" customFormat="1">
      <c r="A1652" s="8"/>
      <c r="B1652" s="8"/>
      <c r="C1652" s="8"/>
      <c r="D1652" s="8"/>
      <c r="E1652" s="18"/>
      <c r="F1652" s="18"/>
      <c r="G1652" s="8"/>
      <c r="H1652" s="8"/>
      <c r="I1652" s="117"/>
      <c r="J1652" s="120"/>
      <c r="K1652" s="8"/>
      <c r="L1652" s="8"/>
      <c r="M1652" s="19"/>
    </row>
    <row r="1653" spans="1:13" s="11" customFormat="1">
      <c r="A1653" s="8"/>
      <c r="B1653" s="8"/>
      <c r="C1653" s="8"/>
      <c r="D1653" s="8"/>
      <c r="E1653" s="18"/>
      <c r="F1653" s="18"/>
      <c r="G1653" s="10"/>
      <c r="H1653" s="10"/>
      <c r="I1653" s="10"/>
      <c r="J1653" s="10"/>
      <c r="K1653" s="19"/>
      <c r="L1653" s="8"/>
      <c r="M1653" s="19"/>
    </row>
    <row r="1654" spans="1:13" s="11" customFormat="1">
      <c r="A1654" s="8"/>
      <c r="B1654" s="8"/>
      <c r="C1654" s="8"/>
      <c r="D1654" s="8"/>
      <c r="E1654" s="18"/>
      <c r="F1654" s="18"/>
      <c r="G1654" s="117"/>
      <c r="H1654" s="8"/>
      <c r="I1654" s="117"/>
      <c r="J1654" s="117"/>
      <c r="K1654" s="10"/>
      <c r="L1654" s="10"/>
      <c r="M1654" s="20"/>
    </row>
    <row r="1655" spans="1:13" s="11" customFormat="1">
      <c r="A1655" s="8"/>
      <c r="B1655" s="8"/>
      <c r="C1655" s="130"/>
      <c r="D1655" s="8"/>
      <c r="E1655" s="18"/>
      <c r="F1655" s="18"/>
      <c r="G1655" s="117"/>
      <c r="H1655" s="8"/>
      <c r="I1655" s="8"/>
      <c r="J1655" s="8"/>
      <c r="K1655" s="10"/>
      <c r="L1655" s="10"/>
      <c r="M1655" s="19"/>
    </row>
    <row r="1656" spans="1:13" s="11" customFormat="1">
      <c r="A1656" s="8"/>
      <c r="B1656" s="8"/>
      <c r="C1656" s="8"/>
      <c r="D1656" s="8"/>
      <c r="E1656" s="121"/>
      <c r="F1656" s="18"/>
      <c r="G1656" s="117"/>
      <c r="H1656" s="8"/>
      <c r="I1656" s="8"/>
      <c r="J1656" s="8"/>
      <c r="K1656" s="10"/>
      <c r="L1656" s="10"/>
      <c r="M1656" s="19"/>
    </row>
    <row r="1657" spans="1:13" s="11" customFormat="1">
      <c r="A1657" s="8"/>
      <c r="B1657" s="8"/>
      <c r="C1657" s="8"/>
      <c r="D1657" s="8"/>
      <c r="E1657" s="18"/>
      <c r="F1657" s="18"/>
      <c r="G1657" s="8"/>
      <c r="H1657" s="8"/>
      <c r="I1657" s="117"/>
      <c r="J1657" s="120"/>
      <c r="K1657" s="8"/>
      <c r="L1657" s="8"/>
      <c r="M1657" s="19"/>
    </row>
    <row r="1658" spans="1:13" s="11" customFormat="1">
      <c r="A1658" s="8"/>
      <c r="B1658" s="8"/>
      <c r="C1658" s="8"/>
      <c r="D1658" s="8"/>
      <c r="E1658" s="18"/>
      <c r="F1658" s="18"/>
      <c r="G1658" s="10"/>
      <c r="H1658" s="10"/>
      <c r="I1658" s="10"/>
      <c r="J1658" s="10"/>
      <c r="K1658" s="19"/>
      <c r="L1658" s="8"/>
      <c r="M1658" s="19"/>
    </row>
    <row r="1659" spans="1:13" s="11" customFormat="1">
      <c r="A1659" s="8"/>
      <c r="B1659" s="8"/>
      <c r="C1659" s="8"/>
      <c r="D1659" s="8"/>
      <c r="E1659" s="18"/>
      <c r="F1659" s="18"/>
      <c r="G1659" s="117"/>
      <c r="H1659" s="8"/>
      <c r="I1659" s="117"/>
      <c r="J1659" s="117"/>
      <c r="K1659" s="10"/>
      <c r="L1659" s="10"/>
      <c r="M1659" s="20"/>
    </row>
    <row r="1660" spans="1:13" s="11" customFormat="1">
      <c r="A1660" s="8"/>
      <c r="B1660" s="8"/>
      <c r="C1660" s="8"/>
      <c r="D1660" s="8"/>
      <c r="E1660" s="18"/>
      <c r="F1660" s="18"/>
      <c r="G1660" s="117"/>
      <c r="H1660" s="8"/>
      <c r="I1660" s="8"/>
      <c r="J1660" s="8"/>
      <c r="K1660" s="10"/>
      <c r="L1660" s="10"/>
      <c r="M1660" s="19"/>
    </row>
    <row r="1661" spans="1:13" s="11" customFormat="1">
      <c r="A1661" s="8"/>
      <c r="B1661" s="8"/>
      <c r="C1661" s="8"/>
      <c r="D1661" s="8"/>
      <c r="E1661" s="121"/>
      <c r="F1661" s="18"/>
      <c r="G1661" s="117"/>
      <c r="H1661" s="8"/>
      <c r="I1661" s="8"/>
      <c r="J1661" s="8"/>
      <c r="K1661" s="10"/>
      <c r="L1661" s="10"/>
      <c r="M1661" s="19"/>
    </row>
    <row r="1662" spans="1:13" s="11" customFormat="1">
      <c r="A1662" s="87"/>
      <c r="B1662" s="87"/>
      <c r="C1662" s="8"/>
      <c r="D1662" s="87"/>
      <c r="E1662" s="87"/>
      <c r="F1662" s="87"/>
      <c r="G1662" s="87"/>
      <c r="H1662" s="87"/>
      <c r="I1662" s="87"/>
      <c r="J1662" s="87"/>
      <c r="K1662" s="87"/>
      <c r="L1662" s="87"/>
      <c r="M1662" s="87"/>
    </row>
    <row r="1663" spans="1:13" s="11" customFormat="1">
      <c r="A1663" s="8"/>
      <c r="B1663" s="8"/>
      <c r="C1663" s="8"/>
      <c r="D1663" s="8"/>
      <c r="E1663" s="121"/>
      <c r="F1663" s="18"/>
      <c r="G1663" s="117"/>
      <c r="H1663" s="8"/>
      <c r="I1663" s="10"/>
      <c r="J1663" s="10"/>
      <c r="K1663" s="10"/>
      <c r="L1663" s="10"/>
      <c r="M1663" s="19"/>
    </row>
    <row r="1664" spans="1:13" s="11" customFormat="1">
      <c r="A1664" s="8"/>
      <c r="B1664" s="8"/>
      <c r="C1664" s="8"/>
      <c r="D1664" s="8"/>
      <c r="E1664" s="18"/>
      <c r="F1664" s="18"/>
      <c r="G1664" s="117"/>
      <c r="H1664" s="20"/>
      <c r="I1664" s="117"/>
      <c r="J1664" s="120"/>
      <c r="K1664" s="10"/>
      <c r="L1664" s="10"/>
      <c r="M1664" s="19"/>
    </row>
    <row r="1665" spans="1:13" s="11" customFormat="1">
      <c r="A1665" s="8"/>
      <c r="B1665" s="8"/>
      <c r="C1665" s="8"/>
      <c r="D1665" s="8"/>
      <c r="E1665" s="18"/>
      <c r="F1665" s="18"/>
      <c r="G1665" s="117"/>
      <c r="H1665" s="20"/>
      <c r="I1665" s="10"/>
      <c r="J1665" s="10"/>
      <c r="K1665" s="10"/>
      <c r="L1665" s="10"/>
      <c r="M1665" s="19"/>
    </row>
    <row r="1666" spans="1:13" s="11" customFormat="1">
      <c r="A1666" s="8"/>
      <c r="B1666" s="8"/>
      <c r="C1666" s="8"/>
      <c r="D1666" s="8"/>
      <c r="E1666" s="122"/>
      <c r="F1666" s="18"/>
      <c r="G1666" s="120"/>
      <c r="H1666" s="20"/>
      <c r="I1666" s="117"/>
      <c r="J1666" s="117"/>
      <c r="K1666" s="10"/>
      <c r="L1666" s="10"/>
      <c r="M1666" s="19"/>
    </row>
    <row r="1667" spans="1:13" s="11" customFormat="1">
      <c r="A1667" s="8"/>
      <c r="B1667" s="8"/>
      <c r="C1667" s="130"/>
      <c r="D1667" s="8"/>
      <c r="E1667" s="18"/>
      <c r="F1667" s="18"/>
      <c r="G1667" s="117"/>
      <c r="H1667" s="20"/>
      <c r="I1667" s="8"/>
      <c r="J1667" s="8"/>
      <c r="K1667" s="10"/>
      <c r="L1667" s="10"/>
      <c r="M1667" s="19"/>
    </row>
    <row r="1668" spans="1:13" s="11" customFormat="1">
      <c r="A1668" s="8"/>
      <c r="B1668" s="128"/>
      <c r="C1668" s="8"/>
      <c r="D1668" s="8"/>
      <c r="E1668" s="18"/>
      <c r="F1668" s="18"/>
      <c r="G1668" s="117"/>
      <c r="H1668" s="8"/>
      <c r="I1668" s="8"/>
      <c r="J1668" s="8"/>
      <c r="K1668" s="19"/>
      <c r="L1668" s="19"/>
      <c r="M1668" s="19"/>
    </row>
    <row r="1669" spans="1:13" s="11" customFormat="1">
      <c r="A1669" s="8"/>
      <c r="B1669" s="8"/>
      <c r="C1669" s="8"/>
      <c r="D1669" s="8"/>
      <c r="E1669" s="18"/>
      <c r="F1669" s="18"/>
      <c r="G1669" s="8"/>
      <c r="H1669" s="8"/>
      <c r="I1669" s="8"/>
      <c r="J1669" s="8"/>
      <c r="K1669" s="8"/>
      <c r="L1669" s="8"/>
      <c r="M1669" s="8"/>
    </row>
    <row r="1670" spans="1:13" s="11" customFormat="1">
      <c r="A1670" s="8"/>
      <c r="B1670" s="8"/>
      <c r="C1670" s="8"/>
      <c r="D1670" s="8"/>
      <c r="E1670" s="18"/>
      <c r="F1670" s="18"/>
      <c r="G1670" s="8"/>
      <c r="H1670" s="8"/>
      <c r="I1670" s="117"/>
      <c r="J1670" s="120"/>
      <c r="K1670" s="8"/>
      <c r="L1670" s="8"/>
      <c r="M1670" s="19"/>
    </row>
    <row r="1671" spans="1:13" s="11" customFormat="1">
      <c r="A1671" s="8"/>
      <c r="B1671" s="8"/>
      <c r="C1671" s="8"/>
      <c r="D1671" s="8"/>
      <c r="E1671" s="18"/>
      <c r="F1671" s="18"/>
      <c r="G1671" s="10"/>
      <c r="H1671" s="10"/>
      <c r="I1671" s="10"/>
      <c r="J1671" s="10"/>
      <c r="K1671" s="19"/>
      <c r="L1671" s="8"/>
      <c r="M1671" s="19"/>
    </row>
    <row r="1672" spans="1:13" s="11" customFormat="1">
      <c r="A1672" s="8"/>
      <c r="B1672" s="8"/>
      <c r="C1672" s="8"/>
      <c r="D1672" s="8"/>
      <c r="E1672" s="18"/>
      <c r="F1672" s="18"/>
      <c r="G1672" s="117"/>
      <c r="H1672" s="8"/>
      <c r="I1672" s="117"/>
      <c r="J1672" s="117"/>
      <c r="K1672" s="10"/>
      <c r="L1672" s="10"/>
      <c r="M1672" s="20"/>
    </row>
    <row r="1673" spans="1:13" s="11" customFormat="1">
      <c r="A1673" s="8"/>
      <c r="B1673" s="8"/>
      <c r="C1673" s="8"/>
      <c r="D1673" s="8"/>
      <c r="E1673" s="18"/>
      <c r="F1673" s="18"/>
      <c r="G1673" s="117"/>
      <c r="H1673" s="8"/>
      <c r="I1673" s="8"/>
      <c r="J1673" s="8"/>
      <c r="K1673" s="10"/>
      <c r="L1673" s="10"/>
      <c r="M1673" s="19"/>
    </row>
    <row r="1674" spans="1:13" s="11" customFormat="1">
      <c r="A1674" s="8"/>
      <c r="B1674" s="8"/>
      <c r="C1674" s="8"/>
      <c r="D1674" s="8"/>
      <c r="E1674" s="121"/>
      <c r="F1674" s="18"/>
      <c r="G1674" s="117"/>
      <c r="H1674" s="8"/>
      <c r="I1674" s="8"/>
      <c r="J1674" s="8"/>
      <c r="K1674" s="10"/>
      <c r="L1674" s="10"/>
      <c r="M1674" s="19"/>
    </row>
    <row r="1675" spans="1:13" s="11" customFormat="1">
      <c r="A1675" s="8"/>
      <c r="B1675" s="8"/>
      <c r="C1675" s="8"/>
      <c r="D1675" s="8"/>
      <c r="E1675" s="121"/>
      <c r="F1675" s="18"/>
      <c r="G1675" s="117"/>
      <c r="H1675" s="8"/>
      <c r="I1675" s="10"/>
      <c r="J1675" s="10"/>
      <c r="K1675" s="10"/>
      <c r="L1675" s="10"/>
      <c r="M1675" s="19"/>
    </row>
    <row r="1676" spans="1:13" s="11" customFormat="1">
      <c r="A1676" s="8"/>
      <c r="B1676" s="8"/>
      <c r="C1676" s="8"/>
      <c r="D1676" s="8"/>
      <c r="E1676" s="18"/>
      <c r="F1676" s="18"/>
      <c r="G1676" s="117"/>
      <c r="H1676" s="20"/>
      <c r="I1676" s="117"/>
      <c r="J1676" s="120"/>
      <c r="K1676" s="10"/>
      <c r="L1676" s="10"/>
      <c r="M1676" s="19"/>
    </row>
    <row r="1677" spans="1:13" s="11" customFormat="1">
      <c r="A1677" s="8"/>
      <c r="B1677" s="8"/>
      <c r="C1677" s="87"/>
      <c r="D1677" s="8"/>
      <c r="E1677" s="18"/>
      <c r="F1677" s="18"/>
      <c r="G1677" s="117"/>
      <c r="H1677" s="20"/>
      <c r="I1677" s="10"/>
      <c r="J1677" s="10"/>
      <c r="K1677" s="10"/>
      <c r="L1677" s="10"/>
      <c r="M1677" s="19"/>
    </row>
    <row r="1678" spans="1:13" s="11" customFormat="1">
      <c r="A1678" s="8"/>
      <c r="B1678" s="8"/>
      <c r="C1678" s="8"/>
      <c r="D1678" s="8"/>
      <c r="E1678" s="122"/>
      <c r="F1678" s="18"/>
      <c r="G1678" s="120"/>
      <c r="H1678" s="20"/>
      <c r="I1678" s="117"/>
      <c r="J1678" s="117"/>
      <c r="K1678" s="10"/>
      <c r="L1678" s="10"/>
      <c r="M1678" s="19"/>
    </row>
    <row r="1679" spans="1:13" s="11" customFormat="1">
      <c r="A1679" s="8"/>
      <c r="B1679" s="8"/>
      <c r="C1679" s="8"/>
      <c r="D1679" s="8"/>
      <c r="E1679" s="18"/>
      <c r="F1679" s="18"/>
      <c r="G1679" s="117"/>
      <c r="H1679" s="20"/>
      <c r="I1679" s="8"/>
      <c r="J1679" s="8"/>
      <c r="K1679" s="10"/>
      <c r="L1679" s="10"/>
      <c r="M1679" s="19"/>
    </row>
    <row r="1680" spans="1:13" s="11" customFormat="1">
      <c r="A1680" s="8"/>
      <c r="B1680" s="128"/>
      <c r="C1680" s="130"/>
      <c r="D1680" s="8"/>
      <c r="E1680" s="18"/>
      <c r="F1680" s="18"/>
      <c r="G1680" s="117"/>
      <c r="H1680" s="8"/>
      <c r="I1680" s="8"/>
      <c r="J1680" s="8"/>
      <c r="K1680" s="19"/>
      <c r="L1680" s="19"/>
      <c r="M1680" s="19"/>
    </row>
    <row r="1681" spans="1:13" s="11" customFormat="1">
      <c r="A1681" s="8"/>
      <c r="B1681" s="8"/>
      <c r="C1681" s="8"/>
      <c r="D1681" s="8"/>
      <c r="E1681" s="18"/>
      <c r="F1681" s="18"/>
      <c r="G1681" s="8"/>
      <c r="H1681" s="8"/>
      <c r="I1681" s="8"/>
      <c r="J1681" s="8"/>
      <c r="K1681" s="8"/>
      <c r="L1681" s="8"/>
      <c r="M1681" s="8"/>
    </row>
    <row r="1682" spans="1:13" s="11" customFormat="1">
      <c r="A1682" s="8"/>
      <c r="B1682" s="8"/>
      <c r="C1682" s="8"/>
      <c r="D1682" s="8"/>
      <c r="E1682" s="18"/>
      <c r="F1682" s="18"/>
      <c r="G1682" s="8"/>
      <c r="H1682" s="8"/>
      <c r="I1682" s="117"/>
      <c r="J1682" s="120"/>
      <c r="K1682" s="8"/>
      <c r="L1682" s="8"/>
      <c r="M1682" s="19"/>
    </row>
    <row r="1683" spans="1:13" s="11" customFormat="1">
      <c r="A1683" s="8"/>
      <c r="B1683" s="8"/>
      <c r="C1683" s="8"/>
      <c r="D1683" s="8"/>
      <c r="E1683" s="18"/>
      <c r="F1683" s="18"/>
      <c r="G1683" s="10"/>
      <c r="H1683" s="10"/>
      <c r="I1683" s="10"/>
      <c r="J1683" s="10"/>
      <c r="K1683" s="19"/>
      <c r="L1683" s="8"/>
      <c r="M1683" s="19"/>
    </row>
    <row r="1684" spans="1:13" s="11" customFormat="1">
      <c r="A1684" s="8"/>
      <c r="B1684" s="8"/>
      <c r="C1684" s="8"/>
      <c r="D1684" s="8"/>
      <c r="E1684" s="18"/>
      <c r="F1684" s="18"/>
      <c r="G1684" s="117"/>
      <c r="H1684" s="8"/>
      <c r="I1684" s="117"/>
      <c r="J1684" s="117"/>
      <c r="K1684" s="10"/>
      <c r="L1684" s="10"/>
      <c r="M1684" s="20"/>
    </row>
    <row r="1685" spans="1:13" s="11" customFormat="1">
      <c r="A1685" s="8"/>
      <c r="B1685" s="8"/>
      <c r="C1685" s="8"/>
      <c r="D1685" s="8"/>
      <c r="E1685" s="18"/>
      <c r="F1685" s="18"/>
      <c r="G1685" s="117"/>
      <c r="H1685" s="8"/>
      <c r="I1685" s="8"/>
      <c r="J1685" s="8"/>
      <c r="K1685" s="10"/>
      <c r="L1685" s="10"/>
      <c r="M1685" s="19"/>
    </row>
    <row r="1686" spans="1:13" s="11" customFormat="1">
      <c r="A1686" s="8"/>
      <c r="B1686" s="8"/>
      <c r="C1686" s="8"/>
      <c r="D1686" s="8"/>
      <c r="E1686" s="121"/>
      <c r="F1686" s="18"/>
      <c r="G1686" s="117"/>
      <c r="H1686" s="8"/>
      <c r="I1686" s="8"/>
      <c r="J1686" s="8"/>
      <c r="K1686" s="10"/>
      <c r="L1686" s="10"/>
      <c r="M1686" s="19"/>
    </row>
    <row r="1687" spans="1:13" s="11" customFormat="1">
      <c r="A1687" s="8"/>
      <c r="B1687" s="8"/>
      <c r="C1687" s="8"/>
      <c r="D1687" s="8"/>
      <c r="E1687" s="121"/>
      <c r="F1687" s="18"/>
      <c r="G1687" s="117"/>
      <c r="H1687" s="8"/>
      <c r="I1687" s="10"/>
      <c r="J1687" s="10"/>
      <c r="K1687" s="10"/>
      <c r="L1687" s="10"/>
      <c r="M1687" s="19"/>
    </row>
    <row r="1688" spans="1:13" s="11" customFormat="1">
      <c r="A1688" s="8"/>
      <c r="B1688" s="8"/>
      <c r="C1688" s="8"/>
      <c r="D1688" s="8"/>
      <c r="E1688" s="18"/>
      <c r="F1688" s="18"/>
      <c r="G1688" s="117"/>
      <c r="H1688" s="20"/>
      <c r="I1688" s="117"/>
      <c r="J1688" s="120"/>
      <c r="K1688" s="10"/>
      <c r="L1688" s="10"/>
      <c r="M1688" s="19"/>
    </row>
    <row r="1689" spans="1:13" s="11" customFormat="1">
      <c r="A1689" s="8"/>
      <c r="B1689" s="8"/>
      <c r="C1689" s="8"/>
      <c r="D1689" s="8"/>
      <c r="E1689" s="18"/>
      <c r="F1689" s="18"/>
      <c r="G1689" s="117"/>
      <c r="H1689" s="20"/>
      <c r="I1689" s="10"/>
      <c r="J1689" s="10"/>
      <c r="K1689" s="10"/>
      <c r="L1689" s="10"/>
      <c r="M1689" s="19"/>
    </row>
    <row r="1690" spans="1:13" s="11" customFormat="1">
      <c r="A1690" s="8"/>
      <c r="B1690" s="8"/>
      <c r="C1690" s="8"/>
      <c r="D1690" s="8"/>
      <c r="E1690" s="122"/>
      <c r="F1690" s="18"/>
      <c r="G1690" s="120"/>
      <c r="H1690" s="20"/>
      <c r="I1690" s="117"/>
      <c r="J1690" s="117"/>
      <c r="K1690" s="10"/>
      <c r="L1690" s="10"/>
      <c r="M1690" s="19"/>
    </row>
    <row r="1691" spans="1:13" s="11" customFormat="1">
      <c r="A1691" s="8"/>
      <c r="B1691" s="8"/>
      <c r="C1691" s="8"/>
      <c r="D1691" s="8"/>
      <c r="E1691" s="18"/>
      <c r="F1691" s="18"/>
      <c r="G1691" s="117"/>
      <c r="H1691" s="20"/>
      <c r="I1691" s="8"/>
      <c r="J1691" s="8"/>
      <c r="K1691" s="10"/>
      <c r="L1691" s="10"/>
      <c r="M1691" s="19"/>
    </row>
    <row r="1692" spans="1:13" s="11" customFormat="1">
      <c r="A1692" s="8"/>
      <c r="B1692" s="128"/>
      <c r="C1692" s="130"/>
      <c r="D1692" s="8"/>
      <c r="E1692" s="18"/>
      <c r="F1692" s="18"/>
      <c r="G1692" s="117"/>
      <c r="H1692" s="8"/>
      <c r="I1692" s="8"/>
      <c r="J1692" s="8"/>
      <c r="K1692" s="19"/>
      <c r="L1692" s="19"/>
      <c r="M1692" s="19"/>
    </row>
    <row r="1693" spans="1:13" s="11" customFormat="1">
      <c r="A1693" s="8"/>
      <c r="B1693" s="8"/>
      <c r="C1693" s="8"/>
      <c r="D1693" s="8"/>
      <c r="E1693" s="18"/>
      <c r="F1693" s="18"/>
      <c r="G1693" s="8"/>
      <c r="H1693" s="8"/>
      <c r="I1693" s="8"/>
      <c r="J1693" s="8"/>
      <c r="K1693" s="8"/>
      <c r="L1693" s="8"/>
      <c r="M1693" s="8"/>
    </row>
    <row r="1694" spans="1:13" s="11" customFormat="1">
      <c r="A1694" s="8"/>
      <c r="B1694" s="8"/>
      <c r="C1694" s="8"/>
      <c r="D1694" s="8"/>
      <c r="E1694" s="18"/>
      <c r="F1694" s="18"/>
      <c r="G1694" s="8"/>
      <c r="H1694" s="8"/>
      <c r="I1694" s="117"/>
      <c r="J1694" s="120"/>
      <c r="K1694" s="8"/>
      <c r="L1694" s="8"/>
      <c r="M1694" s="19"/>
    </row>
    <row r="1695" spans="1:13" s="11" customFormat="1">
      <c r="A1695" s="8"/>
      <c r="B1695" s="8"/>
      <c r="C1695" s="8"/>
      <c r="D1695" s="8"/>
      <c r="E1695" s="18"/>
      <c r="F1695" s="18"/>
      <c r="G1695" s="10"/>
      <c r="H1695" s="10"/>
      <c r="I1695" s="10"/>
      <c r="J1695" s="10"/>
      <c r="K1695" s="19"/>
      <c r="L1695" s="8"/>
      <c r="M1695" s="19"/>
    </row>
    <row r="1696" spans="1:13" s="11" customFormat="1">
      <c r="A1696" s="8"/>
      <c r="B1696" s="8"/>
      <c r="C1696" s="8"/>
      <c r="D1696" s="8"/>
      <c r="E1696" s="18"/>
      <c r="F1696" s="18"/>
      <c r="G1696" s="117"/>
      <c r="H1696" s="8"/>
      <c r="I1696" s="117"/>
      <c r="J1696" s="117"/>
      <c r="K1696" s="10"/>
      <c r="L1696" s="10"/>
      <c r="M1696" s="20"/>
    </row>
    <row r="1697" spans="1:13" s="11" customFormat="1">
      <c r="A1697" s="87"/>
      <c r="B1697" s="87"/>
      <c r="C1697" s="8"/>
      <c r="D1697" s="87"/>
      <c r="E1697" s="87"/>
      <c r="F1697" s="87"/>
      <c r="G1697" s="87"/>
      <c r="H1697" s="87"/>
      <c r="I1697" s="87"/>
      <c r="J1697" s="87"/>
      <c r="K1697" s="87"/>
      <c r="L1697" s="87"/>
      <c r="M1697" s="87"/>
    </row>
    <row r="1698" spans="1:13" s="11" customFormat="1">
      <c r="A1698" s="8"/>
      <c r="B1698" s="8"/>
      <c r="C1698" s="8"/>
      <c r="D1698" s="8"/>
      <c r="E1698" s="18"/>
      <c r="F1698" s="18"/>
      <c r="G1698" s="117"/>
      <c r="H1698" s="8"/>
      <c r="I1698" s="8"/>
      <c r="J1698" s="8"/>
      <c r="K1698" s="10"/>
      <c r="L1698" s="10"/>
      <c r="M1698" s="19"/>
    </row>
    <row r="1699" spans="1:13" s="11" customFormat="1">
      <c r="A1699" s="8"/>
      <c r="B1699" s="8"/>
      <c r="C1699" s="8"/>
      <c r="D1699" s="8"/>
      <c r="E1699" s="121"/>
      <c r="F1699" s="18"/>
      <c r="G1699" s="117"/>
      <c r="H1699" s="8"/>
      <c r="I1699" s="8"/>
      <c r="J1699" s="8"/>
      <c r="K1699" s="10"/>
      <c r="L1699" s="10"/>
      <c r="M1699" s="19"/>
    </row>
    <row r="1700" spans="1:13" s="11" customFormat="1">
      <c r="A1700" s="8"/>
      <c r="B1700" s="8"/>
      <c r="C1700" s="8"/>
      <c r="D1700" s="8"/>
      <c r="E1700" s="121"/>
      <c r="F1700" s="18"/>
      <c r="G1700" s="117"/>
      <c r="H1700" s="8"/>
      <c r="I1700" s="10"/>
      <c r="J1700" s="10"/>
      <c r="K1700" s="10"/>
      <c r="L1700" s="10"/>
      <c r="M1700" s="19"/>
    </row>
    <row r="1701" spans="1:13" s="11" customFormat="1">
      <c r="A1701" s="8"/>
      <c r="B1701" s="8"/>
      <c r="C1701" s="8"/>
      <c r="D1701" s="8"/>
      <c r="E1701" s="18"/>
      <c r="F1701" s="18"/>
      <c r="G1701" s="117"/>
      <c r="H1701" s="20"/>
      <c r="I1701" s="117"/>
      <c r="J1701" s="120"/>
      <c r="K1701" s="10"/>
      <c r="L1701" s="10"/>
      <c r="M1701" s="19"/>
    </row>
    <row r="1702" spans="1:13" s="11" customFormat="1">
      <c r="A1702" s="8"/>
      <c r="B1702" s="8"/>
      <c r="C1702" s="8"/>
      <c r="D1702" s="8"/>
      <c r="E1702" s="18"/>
      <c r="F1702" s="18"/>
      <c r="G1702" s="117"/>
      <c r="H1702" s="20"/>
      <c r="I1702" s="10"/>
      <c r="J1702" s="10"/>
      <c r="K1702" s="10"/>
      <c r="L1702" s="10"/>
      <c r="M1702" s="19"/>
    </row>
    <row r="1703" spans="1:13" s="11" customFormat="1">
      <c r="A1703" s="8"/>
      <c r="B1703" s="8"/>
      <c r="C1703" s="8"/>
      <c r="D1703" s="8"/>
      <c r="E1703" s="122"/>
      <c r="F1703" s="18"/>
      <c r="G1703" s="120"/>
      <c r="H1703" s="20"/>
      <c r="I1703" s="117"/>
      <c r="J1703" s="117"/>
      <c r="K1703" s="10"/>
      <c r="L1703" s="10"/>
      <c r="M1703" s="19"/>
    </row>
    <row r="1704" spans="1:13" s="11" customFormat="1">
      <c r="A1704" s="8"/>
      <c r="B1704" s="8"/>
      <c r="C1704" s="130"/>
      <c r="D1704" s="8"/>
      <c r="E1704" s="18"/>
      <c r="F1704" s="18"/>
      <c r="G1704" s="117"/>
      <c r="H1704" s="20"/>
      <c r="I1704" s="8"/>
      <c r="J1704" s="8"/>
      <c r="K1704" s="10"/>
      <c r="L1704" s="10"/>
      <c r="M1704" s="19"/>
    </row>
    <row r="1705" spans="1:13" s="11" customFormat="1">
      <c r="A1705" s="8"/>
      <c r="B1705" s="128"/>
      <c r="C1705" s="8"/>
      <c r="D1705" s="8"/>
      <c r="E1705" s="18"/>
      <c r="F1705" s="18"/>
      <c r="G1705" s="117"/>
      <c r="H1705" s="8"/>
      <c r="I1705" s="8"/>
      <c r="J1705" s="8"/>
      <c r="K1705" s="19"/>
      <c r="L1705" s="19"/>
      <c r="M1705" s="19"/>
    </row>
    <row r="1706" spans="1:13" s="11" customFormat="1">
      <c r="A1706" s="8"/>
      <c r="B1706" s="8"/>
      <c r="C1706" s="8"/>
      <c r="D1706" s="8"/>
      <c r="E1706" s="18"/>
      <c r="F1706" s="18"/>
      <c r="G1706" s="8"/>
      <c r="H1706" s="8"/>
      <c r="I1706" s="8"/>
      <c r="J1706" s="8"/>
      <c r="K1706" s="8"/>
      <c r="L1706" s="8"/>
      <c r="M1706" s="8"/>
    </row>
    <row r="1707" spans="1:13" s="11" customFormat="1">
      <c r="A1707" s="8"/>
      <c r="B1707" s="8"/>
      <c r="C1707" s="8"/>
      <c r="D1707" s="8"/>
      <c r="E1707" s="18"/>
      <c r="F1707" s="18"/>
      <c r="G1707" s="8"/>
      <c r="H1707" s="8"/>
      <c r="I1707" s="117"/>
      <c r="J1707" s="120"/>
      <c r="K1707" s="8"/>
      <c r="L1707" s="8"/>
      <c r="M1707" s="19"/>
    </row>
    <row r="1708" spans="1:13" s="11" customFormat="1">
      <c r="A1708" s="8"/>
      <c r="B1708" s="8"/>
      <c r="C1708" s="8"/>
      <c r="D1708" s="8"/>
      <c r="E1708" s="18"/>
      <c r="F1708" s="18"/>
      <c r="G1708" s="10"/>
      <c r="H1708" s="10"/>
      <c r="I1708" s="10"/>
      <c r="J1708" s="10"/>
      <c r="K1708" s="19"/>
      <c r="L1708" s="8"/>
      <c r="M1708" s="19"/>
    </row>
    <row r="1709" spans="1:13" s="11" customFormat="1">
      <c r="A1709" s="8"/>
      <c r="B1709" s="8"/>
      <c r="C1709" s="8"/>
      <c r="D1709" s="8"/>
      <c r="E1709" s="18"/>
      <c r="F1709" s="18"/>
      <c r="G1709" s="117"/>
      <c r="H1709" s="8"/>
      <c r="I1709" s="117"/>
      <c r="J1709" s="117"/>
      <c r="K1709" s="10"/>
      <c r="L1709" s="10"/>
      <c r="M1709" s="20"/>
    </row>
    <row r="1710" spans="1:13" s="11" customFormat="1">
      <c r="A1710" s="8"/>
      <c r="B1710" s="8"/>
      <c r="C1710" s="8"/>
      <c r="D1710" s="8"/>
      <c r="E1710" s="18"/>
      <c r="F1710" s="18"/>
      <c r="G1710" s="117"/>
      <c r="H1710" s="8"/>
      <c r="I1710" s="8"/>
      <c r="J1710" s="8"/>
      <c r="K1710" s="10"/>
      <c r="L1710" s="10"/>
      <c r="M1710" s="19"/>
    </row>
    <row r="1711" spans="1:13" s="11" customFormat="1">
      <c r="A1711" s="8"/>
      <c r="B1711" s="8"/>
      <c r="C1711" s="8"/>
      <c r="D1711" s="8"/>
      <c r="E1711" s="121"/>
      <c r="F1711" s="18"/>
      <c r="G1711" s="117"/>
      <c r="H1711" s="8"/>
      <c r="I1711" s="8"/>
      <c r="J1711" s="8"/>
      <c r="K1711" s="10"/>
      <c r="L1711" s="10"/>
      <c r="M1711" s="19"/>
    </row>
    <row r="1712" spans="1:13" s="11" customFormat="1">
      <c r="A1712" s="8"/>
      <c r="B1712" s="8"/>
      <c r="C1712" s="8"/>
      <c r="D1712" s="8"/>
      <c r="E1712" s="121"/>
      <c r="F1712" s="18"/>
      <c r="G1712" s="117"/>
      <c r="H1712" s="8"/>
      <c r="I1712" s="10"/>
      <c r="J1712" s="10"/>
      <c r="K1712" s="10"/>
      <c r="L1712" s="10"/>
      <c r="M1712" s="19"/>
    </row>
    <row r="1713" spans="1:13" s="11" customFormat="1">
      <c r="A1713" s="8"/>
      <c r="B1713" s="8"/>
      <c r="C1713" s="8"/>
      <c r="D1713" s="8"/>
      <c r="E1713" s="18"/>
      <c r="F1713" s="18"/>
      <c r="G1713" s="117"/>
      <c r="H1713" s="20"/>
      <c r="I1713" s="117"/>
      <c r="J1713" s="120"/>
      <c r="K1713" s="10"/>
      <c r="L1713" s="10"/>
      <c r="M1713" s="19"/>
    </row>
    <row r="1714" spans="1:13" s="11" customFormat="1">
      <c r="A1714" s="8"/>
      <c r="B1714" s="8"/>
      <c r="C1714" s="8"/>
      <c r="D1714" s="8"/>
      <c r="E1714" s="18"/>
      <c r="F1714" s="18"/>
      <c r="G1714" s="117"/>
      <c r="H1714" s="20"/>
      <c r="I1714" s="10"/>
      <c r="J1714" s="10"/>
      <c r="K1714" s="10"/>
      <c r="L1714" s="10"/>
      <c r="M1714" s="19"/>
    </row>
    <row r="1715" spans="1:13" s="11" customFormat="1">
      <c r="A1715" s="8"/>
      <c r="B1715" s="8"/>
      <c r="C1715" s="8"/>
      <c r="D1715" s="8"/>
      <c r="E1715" s="122"/>
      <c r="F1715" s="18"/>
      <c r="G1715" s="120"/>
      <c r="H1715" s="20"/>
      <c r="I1715" s="117"/>
      <c r="J1715" s="117"/>
      <c r="K1715" s="10"/>
      <c r="L1715" s="10"/>
      <c r="M1715" s="19"/>
    </row>
    <row r="1716" spans="1:13" s="11" customFormat="1">
      <c r="A1716" s="8"/>
      <c r="B1716" s="8"/>
      <c r="C1716" s="8"/>
      <c r="D1716" s="8"/>
      <c r="E1716" s="18"/>
      <c r="F1716" s="18"/>
      <c r="G1716" s="117"/>
      <c r="H1716" s="20"/>
      <c r="I1716" s="8"/>
      <c r="J1716" s="8"/>
      <c r="K1716" s="10"/>
      <c r="L1716" s="10"/>
      <c r="M1716" s="19"/>
    </row>
    <row r="1717" spans="1:13" s="11" customFormat="1">
      <c r="A1717" s="8"/>
      <c r="B1717" s="128"/>
      <c r="C1717" s="8"/>
      <c r="D1717" s="8"/>
      <c r="E1717" s="18"/>
      <c r="F1717" s="18"/>
      <c r="G1717" s="117"/>
      <c r="H1717" s="8"/>
      <c r="I1717" s="8"/>
      <c r="J1717" s="8"/>
      <c r="K1717" s="19"/>
      <c r="L1717" s="19"/>
      <c r="M1717" s="19"/>
    </row>
    <row r="1718" spans="1:13" s="11" customFormat="1">
      <c r="A1718" s="8"/>
      <c r="B1718" s="8"/>
      <c r="C1718" s="87"/>
      <c r="D1718" s="8"/>
      <c r="E1718" s="18"/>
      <c r="F1718" s="121"/>
      <c r="G1718" s="8"/>
      <c r="H1718" s="118"/>
      <c r="I1718" s="19"/>
      <c r="J1718" s="118"/>
      <c r="K1718" s="8"/>
      <c r="L1718" s="118"/>
      <c r="M1718" s="118"/>
    </row>
    <row r="1719" spans="1:13" s="11" customFormat="1">
      <c r="A1719" s="8"/>
      <c r="B1719" s="8"/>
      <c r="C1719" s="130"/>
      <c r="D1719" s="8"/>
      <c r="E1719" s="18"/>
      <c r="F1719" s="18"/>
      <c r="G1719" s="8"/>
      <c r="H1719" s="118"/>
      <c r="I1719" s="19"/>
      <c r="J1719" s="118"/>
      <c r="K1719" s="8"/>
      <c r="L1719" s="118"/>
      <c r="M1719" s="118"/>
    </row>
    <row r="1720" spans="1:13" s="11" customFormat="1">
      <c r="A1720" s="8"/>
      <c r="B1720" s="8"/>
      <c r="C1720" s="8"/>
      <c r="D1720" s="8"/>
      <c r="E1720" s="18"/>
      <c r="F1720" s="121"/>
      <c r="G1720" s="8"/>
      <c r="H1720" s="118"/>
      <c r="I1720" s="19"/>
      <c r="J1720" s="118"/>
      <c r="K1720" s="8"/>
      <c r="L1720" s="118"/>
      <c r="M1720" s="118"/>
    </row>
    <row r="1721" spans="1:13" s="11" customFormat="1">
      <c r="A1721" s="8"/>
      <c r="B1721" s="8"/>
      <c r="C1721" s="8"/>
      <c r="D1721" s="8"/>
      <c r="E1721" s="18"/>
      <c r="F1721" s="18"/>
      <c r="G1721" s="8"/>
      <c r="H1721" s="118"/>
      <c r="I1721" s="19"/>
      <c r="J1721" s="118"/>
      <c r="K1721" s="8"/>
      <c r="L1721" s="118"/>
      <c r="M1721" s="118"/>
    </row>
    <row r="1722" spans="1:13" s="11" customFormat="1">
      <c r="A1722" s="8"/>
      <c r="B1722" s="8"/>
      <c r="C1722" s="8"/>
      <c r="D1722" s="8"/>
      <c r="E1722" s="8"/>
      <c r="F1722" s="8"/>
      <c r="G1722" s="8"/>
      <c r="H1722" s="118"/>
      <c r="I1722" s="8"/>
      <c r="J1722" s="118"/>
      <c r="K1722" s="8"/>
      <c r="L1722" s="118"/>
      <c r="M1722" s="118"/>
    </row>
    <row r="1723" spans="1:13" s="11" customFormat="1">
      <c r="A1723" s="8"/>
      <c r="B1723" s="8"/>
      <c r="C1723" s="8"/>
      <c r="D1723" s="8"/>
      <c r="E1723" s="18"/>
      <c r="F1723" s="18"/>
      <c r="G1723" s="8"/>
      <c r="H1723" s="118"/>
      <c r="I1723" s="19"/>
      <c r="J1723" s="118"/>
      <c r="K1723" s="8"/>
      <c r="L1723" s="118"/>
      <c r="M1723" s="118"/>
    </row>
    <row r="1724" spans="1:13" s="11" customFormat="1">
      <c r="A1724" s="8"/>
      <c r="B1724" s="8"/>
      <c r="C1724" s="8"/>
      <c r="D1724" s="8"/>
      <c r="E1724" s="18"/>
      <c r="F1724" s="18"/>
      <c r="G1724" s="8"/>
      <c r="H1724" s="8"/>
      <c r="I1724" s="19"/>
      <c r="J1724" s="118"/>
      <c r="K1724" s="8"/>
      <c r="L1724" s="8"/>
      <c r="M1724" s="118"/>
    </row>
    <row r="1725" spans="1:13" s="11" customFormat="1">
      <c r="A1725" s="8"/>
      <c r="B1725" s="8"/>
      <c r="C1725" s="8"/>
      <c r="D1725" s="8"/>
      <c r="E1725" s="18"/>
      <c r="F1725" s="18"/>
      <c r="G1725" s="8"/>
      <c r="H1725" s="118"/>
      <c r="I1725" s="19"/>
      <c r="J1725" s="118"/>
      <c r="K1725" s="8"/>
      <c r="L1725" s="118"/>
      <c r="M1725" s="118"/>
    </row>
    <row r="1726" spans="1:13" s="11" customFormat="1">
      <c r="A1726" s="8"/>
      <c r="B1726" s="8"/>
      <c r="C1726" s="8"/>
      <c r="D1726" s="8"/>
      <c r="E1726" s="18"/>
      <c r="F1726" s="18"/>
      <c r="G1726" s="8"/>
      <c r="H1726" s="118"/>
      <c r="I1726" s="19"/>
      <c r="J1726" s="118"/>
      <c r="K1726" s="8"/>
      <c r="L1726" s="118"/>
      <c r="M1726" s="118"/>
    </row>
    <row r="1727" spans="1:13" s="11" customFormat="1">
      <c r="A1727" s="8"/>
      <c r="B1727" s="8"/>
      <c r="C1727" s="8"/>
      <c r="D1727" s="8"/>
      <c r="E1727" s="18"/>
      <c r="F1727" s="18"/>
      <c r="G1727" s="8"/>
      <c r="H1727" s="118"/>
      <c r="I1727" s="19"/>
      <c r="J1727" s="118"/>
      <c r="K1727" s="8"/>
      <c r="L1727" s="118"/>
      <c r="M1727" s="118"/>
    </row>
    <row r="1728" spans="1:13" s="11" customFormat="1">
      <c r="C1728" s="8"/>
    </row>
    <row r="1729" spans="1:13" s="11" customFormat="1">
      <c r="C1729" s="8"/>
    </row>
    <row r="1730" spans="1:13" s="11" customFormat="1">
      <c r="C1730" s="8"/>
    </row>
    <row r="1731" spans="1:13" s="11" customFormat="1">
      <c r="C1731" s="130"/>
    </row>
    <row r="1732" spans="1:13" s="11" customFormat="1">
      <c r="A1732" s="87"/>
      <c r="B1732" s="87"/>
      <c r="C1732" s="8"/>
      <c r="D1732" s="87"/>
      <c r="E1732" s="87"/>
      <c r="F1732" s="87"/>
      <c r="G1732" s="87"/>
      <c r="H1732" s="87"/>
      <c r="I1732" s="87"/>
      <c r="J1732" s="87"/>
      <c r="K1732" s="87"/>
      <c r="L1732" s="87"/>
      <c r="M1732" s="87"/>
    </row>
    <row r="1733" spans="1:13" s="11" customFormat="1">
      <c r="A1733" s="8"/>
      <c r="B1733" s="8"/>
      <c r="C1733" s="8"/>
      <c r="D1733" s="8"/>
      <c r="E1733" s="18"/>
      <c r="F1733" s="18"/>
      <c r="G1733" s="8"/>
      <c r="H1733" s="8"/>
      <c r="I1733" s="8"/>
      <c r="J1733" s="8"/>
      <c r="K1733" s="8"/>
      <c r="L1733" s="8"/>
      <c r="M1733" s="8"/>
    </row>
    <row r="1734" spans="1:13" s="11" customFormat="1">
      <c r="A1734" s="8"/>
      <c r="B1734" s="128"/>
      <c r="C1734" s="8"/>
      <c r="D1734" s="8"/>
      <c r="E1734" s="18"/>
      <c r="F1734" s="18"/>
      <c r="G1734" s="117"/>
      <c r="H1734" s="8"/>
      <c r="I1734" s="8"/>
      <c r="J1734" s="8"/>
      <c r="K1734" s="19"/>
      <c r="L1734" s="19"/>
      <c r="M1734" s="19"/>
    </row>
    <row r="1735" spans="1:13" s="11" customFormat="1">
      <c r="A1735" s="8"/>
      <c r="B1735" s="8"/>
      <c r="C1735" s="8"/>
      <c r="D1735" s="8"/>
      <c r="E1735" s="18"/>
      <c r="F1735" s="18"/>
      <c r="G1735" s="8"/>
      <c r="H1735" s="8"/>
      <c r="I1735" s="8"/>
      <c r="J1735" s="8"/>
      <c r="K1735" s="8"/>
      <c r="L1735" s="8"/>
      <c r="M1735" s="8"/>
    </row>
    <row r="1736" spans="1:13" s="11" customFormat="1">
      <c r="A1736" s="8"/>
      <c r="B1736" s="8"/>
      <c r="C1736" s="8"/>
      <c r="D1736" s="8"/>
      <c r="E1736" s="18"/>
      <c r="F1736" s="18"/>
      <c r="G1736" s="8"/>
      <c r="H1736" s="8"/>
      <c r="I1736" s="8"/>
      <c r="J1736" s="8"/>
      <c r="K1736" s="8"/>
      <c r="L1736" s="8"/>
      <c r="M1736" s="8"/>
    </row>
    <row r="1737" spans="1:13" s="11" customFormat="1">
      <c r="A1737" s="8"/>
      <c r="B1737" s="8"/>
      <c r="C1737" s="8"/>
      <c r="D1737" s="8"/>
      <c r="E1737" s="18"/>
      <c r="F1737" s="18"/>
      <c r="G1737" s="8"/>
      <c r="H1737" s="8"/>
      <c r="I1737" s="117"/>
      <c r="J1737" s="120"/>
      <c r="K1737" s="8"/>
      <c r="L1737" s="8"/>
      <c r="M1737" s="19"/>
    </row>
    <row r="1738" spans="1:13" s="11" customFormat="1">
      <c r="A1738" s="8"/>
      <c r="B1738" s="8"/>
      <c r="C1738" s="8"/>
      <c r="D1738" s="8"/>
      <c r="E1738" s="18"/>
      <c r="F1738" s="18"/>
      <c r="G1738" s="10"/>
      <c r="H1738" s="10"/>
      <c r="I1738" s="10"/>
      <c r="J1738" s="10"/>
      <c r="K1738" s="19"/>
      <c r="L1738" s="8"/>
      <c r="M1738" s="19"/>
    </row>
    <row r="1739" spans="1:13" s="11" customFormat="1">
      <c r="A1739" s="8"/>
      <c r="B1739" s="8"/>
      <c r="C1739" s="8"/>
      <c r="D1739" s="8"/>
      <c r="E1739" s="18"/>
      <c r="F1739" s="18"/>
      <c r="G1739" s="117"/>
      <c r="H1739" s="8"/>
      <c r="I1739" s="10"/>
      <c r="J1739" s="10"/>
      <c r="K1739" s="10"/>
      <c r="L1739" s="10"/>
      <c r="M1739" s="20"/>
    </row>
    <row r="1740" spans="1:13" s="11" customFormat="1">
      <c r="A1740" s="8"/>
      <c r="B1740" s="8"/>
      <c r="C1740" s="8"/>
      <c r="D1740" s="8"/>
      <c r="E1740" s="18"/>
      <c r="F1740" s="18"/>
      <c r="G1740" s="117"/>
      <c r="H1740" s="8"/>
      <c r="I1740" s="117"/>
      <c r="J1740" s="117"/>
      <c r="K1740" s="10"/>
      <c r="L1740" s="10"/>
      <c r="M1740" s="19"/>
    </row>
    <row r="1741" spans="1:13" s="11" customFormat="1">
      <c r="A1741" s="8"/>
      <c r="B1741" s="8"/>
      <c r="C1741" s="8"/>
      <c r="D1741" s="8"/>
      <c r="E1741" s="121"/>
      <c r="F1741" s="18"/>
      <c r="G1741" s="117"/>
      <c r="H1741" s="8"/>
      <c r="I1741" s="8"/>
      <c r="J1741" s="8"/>
      <c r="K1741" s="10"/>
      <c r="L1741" s="10"/>
      <c r="M1741" s="19"/>
    </row>
    <row r="1742" spans="1:13" s="11" customFormat="1">
      <c r="A1742" s="8"/>
      <c r="B1742" s="8"/>
      <c r="C1742" s="8"/>
      <c r="D1742" s="8"/>
      <c r="E1742" s="121"/>
      <c r="F1742" s="18"/>
      <c r="G1742" s="117"/>
      <c r="H1742" s="8"/>
      <c r="I1742" s="8"/>
      <c r="J1742" s="8"/>
      <c r="K1742" s="10"/>
      <c r="L1742" s="10"/>
      <c r="M1742" s="19"/>
    </row>
    <row r="1743" spans="1:13" s="11" customFormat="1">
      <c r="A1743" s="8"/>
      <c r="B1743" s="8"/>
      <c r="C1743" s="130"/>
      <c r="D1743" s="8"/>
      <c r="E1743" s="18"/>
      <c r="F1743" s="18"/>
      <c r="G1743" s="117"/>
      <c r="H1743" s="20"/>
      <c r="I1743" s="10"/>
      <c r="J1743" s="10"/>
      <c r="K1743" s="10"/>
      <c r="L1743" s="10"/>
      <c r="M1743" s="19"/>
    </row>
    <row r="1744" spans="1:13" s="11" customFormat="1">
      <c r="A1744" s="8"/>
      <c r="B1744" s="8"/>
      <c r="C1744" s="8"/>
      <c r="D1744" s="8"/>
      <c r="E1744" s="18"/>
      <c r="F1744" s="18"/>
      <c r="G1744" s="120"/>
      <c r="H1744" s="20"/>
      <c r="I1744" s="10"/>
      <c r="J1744" s="10"/>
      <c r="K1744" s="10"/>
      <c r="L1744" s="10"/>
      <c r="M1744" s="19"/>
    </row>
    <row r="1745" spans="1:13" s="11" customFormat="1">
      <c r="A1745" s="8"/>
      <c r="B1745" s="8"/>
      <c r="C1745" s="8"/>
      <c r="D1745" s="8"/>
      <c r="E1745" s="18"/>
      <c r="F1745" s="18"/>
      <c r="G1745" s="117"/>
      <c r="H1745" s="20"/>
      <c r="I1745" s="117"/>
      <c r="J1745" s="117"/>
      <c r="K1745" s="10"/>
      <c r="L1745" s="10"/>
      <c r="M1745" s="19"/>
    </row>
    <row r="1746" spans="1:13" s="11" customFormat="1">
      <c r="A1746" s="8"/>
      <c r="B1746" s="128"/>
      <c r="C1746" s="8"/>
      <c r="D1746" s="8"/>
      <c r="E1746" s="18"/>
      <c r="F1746" s="18"/>
      <c r="G1746" s="117"/>
      <c r="H1746" s="8"/>
      <c r="I1746" s="8"/>
      <c r="J1746" s="8"/>
      <c r="K1746" s="19"/>
      <c r="L1746" s="19"/>
      <c r="M1746" s="19"/>
    </row>
    <row r="1747" spans="1:13" s="11" customFormat="1">
      <c r="A1747" s="8"/>
      <c r="B1747" s="8"/>
      <c r="C1747" s="8"/>
      <c r="D1747" s="8"/>
      <c r="E1747" s="18"/>
      <c r="F1747" s="18"/>
      <c r="G1747" s="8"/>
      <c r="H1747" s="8"/>
      <c r="I1747" s="8"/>
      <c r="J1747" s="8"/>
      <c r="K1747" s="8"/>
      <c r="L1747" s="8"/>
      <c r="M1747" s="8"/>
    </row>
    <row r="1748" spans="1:13" s="11" customFormat="1">
      <c r="A1748" s="8"/>
      <c r="B1748" s="8"/>
      <c r="C1748" s="8"/>
      <c r="D1748" s="8"/>
      <c r="E1748" s="18"/>
      <c r="F1748" s="18"/>
      <c r="G1748" s="8"/>
      <c r="H1748" s="8"/>
      <c r="I1748" s="8"/>
      <c r="J1748" s="8"/>
      <c r="K1748" s="8"/>
      <c r="L1748" s="8"/>
      <c r="M1748" s="8"/>
    </row>
    <row r="1749" spans="1:13" s="11" customFormat="1">
      <c r="A1749" s="8"/>
      <c r="B1749" s="8"/>
      <c r="C1749" s="8"/>
      <c r="D1749" s="8"/>
      <c r="E1749" s="18"/>
      <c r="F1749" s="18"/>
      <c r="G1749" s="8"/>
      <c r="H1749" s="8"/>
      <c r="I1749" s="117"/>
      <c r="J1749" s="120"/>
      <c r="K1749" s="8"/>
      <c r="L1749" s="8"/>
      <c r="M1749" s="19"/>
    </row>
    <row r="1750" spans="1:13" s="11" customFormat="1">
      <c r="A1750" s="8"/>
      <c r="B1750" s="8"/>
      <c r="C1750" s="8"/>
      <c r="D1750" s="8"/>
      <c r="E1750" s="18"/>
      <c r="F1750" s="18"/>
      <c r="G1750" s="10"/>
      <c r="H1750" s="10"/>
      <c r="I1750" s="10"/>
      <c r="J1750" s="10"/>
      <c r="K1750" s="19"/>
      <c r="L1750" s="8"/>
      <c r="M1750" s="19"/>
    </row>
    <row r="1751" spans="1:13" s="11" customFormat="1">
      <c r="A1751" s="8"/>
      <c r="B1751" s="8"/>
      <c r="C1751" s="8"/>
      <c r="D1751" s="8"/>
      <c r="E1751" s="18"/>
      <c r="F1751" s="18"/>
      <c r="G1751" s="117"/>
      <c r="H1751" s="8"/>
      <c r="I1751" s="10"/>
      <c r="J1751" s="10"/>
      <c r="K1751" s="10"/>
      <c r="L1751" s="10"/>
      <c r="M1751" s="20"/>
    </row>
    <row r="1752" spans="1:13" s="11" customFormat="1">
      <c r="A1752" s="8"/>
      <c r="B1752" s="8"/>
      <c r="C1752" s="8"/>
      <c r="D1752" s="8"/>
      <c r="E1752" s="18"/>
      <c r="F1752" s="18"/>
      <c r="G1752" s="117"/>
      <c r="H1752" s="8"/>
      <c r="I1752" s="117"/>
      <c r="J1752" s="117"/>
      <c r="K1752" s="10"/>
      <c r="L1752" s="10"/>
      <c r="M1752" s="19"/>
    </row>
    <row r="1753" spans="1:13" s="11" customFormat="1">
      <c r="A1753" s="8"/>
      <c r="B1753" s="8"/>
      <c r="C1753" s="87"/>
      <c r="D1753" s="8"/>
      <c r="E1753" s="121"/>
      <c r="F1753" s="18"/>
      <c r="G1753" s="117"/>
      <c r="H1753" s="8"/>
      <c r="I1753" s="8"/>
      <c r="J1753" s="8"/>
      <c r="K1753" s="10"/>
      <c r="L1753" s="10"/>
      <c r="M1753" s="19"/>
    </row>
    <row r="1754" spans="1:13" s="11" customFormat="1">
      <c r="A1754" s="8"/>
      <c r="B1754" s="8"/>
      <c r="C1754" s="8"/>
      <c r="D1754" s="8"/>
      <c r="E1754" s="121"/>
      <c r="F1754" s="18"/>
      <c r="G1754" s="117"/>
      <c r="H1754" s="8"/>
      <c r="I1754" s="8"/>
      <c r="J1754" s="8"/>
      <c r="K1754" s="10"/>
      <c r="L1754" s="10"/>
      <c r="M1754" s="19"/>
    </row>
    <row r="1755" spans="1:13" s="11" customFormat="1">
      <c r="A1755" s="8"/>
      <c r="B1755" s="8"/>
      <c r="C1755" s="8"/>
      <c r="D1755" s="8"/>
      <c r="E1755" s="18"/>
      <c r="F1755" s="18"/>
      <c r="G1755" s="117"/>
      <c r="H1755" s="20"/>
      <c r="I1755" s="10"/>
      <c r="J1755" s="10"/>
      <c r="K1755" s="10"/>
      <c r="L1755" s="10"/>
      <c r="M1755" s="19"/>
    </row>
    <row r="1756" spans="1:13" s="11" customFormat="1">
      <c r="A1756" s="8"/>
      <c r="B1756" s="8"/>
      <c r="C1756" s="130"/>
      <c r="D1756" s="8"/>
      <c r="E1756" s="18"/>
      <c r="F1756" s="18"/>
      <c r="G1756" s="120"/>
      <c r="H1756" s="20"/>
      <c r="I1756" s="10"/>
      <c r="J1756" s="10"/>
      <c r="K1756" s="10"/>
      <c r="L1756" s="10"/>
      <c r="M1756" s="19"/>
    </row>
    <row r="1757" spans="1:13" s="11" customFormat="1">
      <c r="A1757" s="8"/>
      <c r="B1757" s="8"/>
      <c r="C1757" s="8"/>
      <c r="D1757" s="8"/>
      <c r="E1757" s="18"/>
      <c r="F1757" s="18"/>
      <c r="G1757" s="117"/>
      <c r="H1757" s="20"/>
      <c r="I1757" s="117"/>
      <c r="J1757" s="117"/>
      <c r="K1757" s="10"/>
      <c r="L1757" s="10"/>
      <c r="M1757" s="19"/>
    </row>
    <row r="1758" spans="1:13" s="11" customFormat="1">
      <c r="A1758" s="8"/>
      <c r="B1758" s="128"/>
      <c r="C1758" s="8"/>
      <c r="D1758" s="8"/>
      <c r="E1758" s="18"/>
      <c r="F1758" s="18"/>
      <c r="G1758" s="117"/>
      <c r="H1758" s="8"/>
      <c r="I1758" s="8"/>
      <c r="J1758" s="8"/>
      <c r="K1758" s="19"/>
      <c r="L1758" s="19"/>
      <c r="M1758" s="19"/>
    </row>
    <row r="1759" spans="1:13" s="11" customFormat="1">
      <c r="A1759" s="8"/>
      <c r="B1759" s="8"/>
      <c r="C1759" s="8"/>
      <c r="D1759" s="8"/>
      <c r="E1759" s="18"/>
      <c r="F1759" s="18"/>
    </row>
    <row r="1760" spans="1:13" s="11" customFormat="1">
      <c r="A1760" s="8"/>
      <c r="B1760" s="8"/>
      <c r="C1760" s="8"/>
      <c r="D1760" s="8"/>
      <c r="E1760" s="18"/>
      <c r="F1760" s="18"/>
      <c r="G1760" s="8"/>
      <c r="H1760" s="8"/>
      <c r="I1760" s="117"/>
      <c r="J1760" s="120"/>
      <c r="K1760" s="8"/>
      <c r="L1760" s="8"/>
      <c r="M1760" s="19"/>
    </row>
    <row r="1761" spans="1:13" s="11" customFormat="1">
      <c r="A1761" s="8"/>
      <c r="B1761" s="8"/>
      <c r="C1761" s="8"/>
      <c r="D1761" s="8"/>
      <c r="E1761" s="18"/>
      <c r="F1761" s="18"/>
      <c r="G1761" s="8"/>
      <c r="H1761" s="8"/>
      <c r="I1761" s="117"/>
      <c r="J1761" s="120"/>
      <c r="K1761" s="8"/>
      <c r="L1761" s="8"/>
      <c r="M1761" s="19"/>
    </row>
    <row r="1762" spans="1:13" s="11" customFormat="1">
      <c r="A1762" s="8"/>
      <c r="B1762" s="8"/>
      <c r="C1762" s="8"/>
      <c r="D1762" s="8"/>
      <c r="E1762" s="18"/>
      <c r="F1762" s="18"/>
      <c r="G1762" s="10"/>
      <c r="H1762" s="10"/>
      <c r="I1762" s="10"/>
      <c r="J1762" s="10"/>
      <c r="K1762" s="19"/>
      <c r="L1762" s="8"/>
      <c r="M1762" s="19"/>
    </row>
    <row r="1763" spans="1:13" s="11" customFormat="1">
      <c r="A1763" s="8"/>
      <c r="B1763" s="8"/>
      <c r="C1763" s="8"/>
      <c r="D1763" s="8"/>
      <c r="E1763" s="18"/>
      <c r="F1763" s="18"/>
      <c r="G1763" s="117"/>
      <c r="H1763" s="8"/>
      <c r="I1763" s="10"/>
      <c r="J1763" s="10"/>
      <c r="K1763" s="10"/>
      <c r="L1763" s="10"/>
      <c r="M1763" s="20"/>
    </row>
    <row r="1764" spans="1:13" s="11" customFormat="1">
      <c r="A1764" s="8"/>
      <c r="B1764" s="8"/>
      <c r="C1764" s="8"/>
      <c r="D1764" s="8"/>
      <c r="E1764" s="18"/>
      <c r="F1764" s="18"/>
      <c r="G1764" s="117"/>
      <c r="H1764" s="8"/>
      <c r="I1764" s="117"/>
      <c r="J1764" s="117"/>
      <c r="K1764" s="10"/>
      <c r="L1764" s="10"/>
      <c r="M1764" s="19"/>
    </row>
    <row r="1765" spans="1:13" s="11" customFormat="1">
      <c r="A1765" s="8"/>
      <c r="B1765" s="8"/>
      <c r="C1765" s="8"/>
      <c r="D1765" s="8"/>
      <c r="E1765" s="121"/>
      <c r="F1765" s="18"/>
      <c r="G1765" s="117"/>
      <c r="H1765" s="8"/>
      <c r="I1765" s="8"/>
      <c r="J1765" s="8"/>
      <c r="K1765" s="10"/>
      <c r="L1765" s="10"/>
      <c r="M1765" s="19"/>
    </row>
    <row r="1766" spans="1:13" s="11" customFormat="1">
      <c r="A1766" s="8"/>
      <c r="B1766" s="8"/>
      <c r="C1766" s="8"/>
      <c r="D1766" s="8"/>
      <c r="E1766" s="121"/>
      <c r="F1766" s="18"/>
      <c r="G1766" s="117"/>
      <c r="H1766" s="8"/>
      <c r="I1766" s="8"/>
      <c r="J1766" s="8"/>
      <c r="K1766" s="10"/>
      <c r="L1766" s="10"/>
      <c r="M1766" s="19"/>
    </row>
    <row r="1767" spans="1:13" s="11" customFormat="1">
      <c r="A1767" s="87"/>
      <c r="B1767" s="87"/>
      <c r="C1767" s="8"/>
      <c r="D1767" s="87"/>
      <c r="E1767" s="87"/>
      <c r="F1767" s="87"/>
      <c r="G1767" s="87"/>
      <c r="H1767" s="87"/>
      <c r="I1767" s="87"/>
      <c r="J1767" s="87"/>
      <c r="K1767" s="87"/>
      <c r="L1767" s="87"/>
      <c r="M1767" s="87"/>
    </row>
    <row r="1768" spans="1:13" s="11" customFormat="1">
      <c r="A1768" s="8"/>
      <c r="B1768" s="8"/>
      <c r="C1768" s="130"/>
      <c r="D1768" s="8"/>
      <c r="E1768" s="18"/>
      <c r="F1768" s="18"/>
      <c r="G1768" s="117"/>
      <c r="H1768" s="20"/>
      <c r="I1768" s="10"/>
      <c r="J1768" s="10"/>
      <c r="K1768" s="10"/>
      <c r="L1768" s="10"/>
      <c r="M1768" s="19"/>
    </row>
    <row r="1769" spans="1:13" s="11" customFormat="1">
      <c r="A1769" s="8"/>
      <c r="B1769" s="8"/>
      <c r="C1769" s="8"/>
      <c r="D1769" s="8"/>
      <c r="E1769" s="18"/>
      <c r="F1769" s="18"/>
      <c r="G1769" s="120"/>
      <c r="H1769" s="20"/>
      <c r="I1769" s="10"/>
      <c r="J1769" s="10"/>
      <c r="K1769" s="10"/>
      <c r="L1769" s="10"/>
      <c r="M1769" s="19"/>
    </row>
    <row r="1770" spans="1:13" s="11" customFormat="1">
      <c r="A1770" s="8"/>
      <c r="B1770" s="8"/>
      <c r="C1770" s="8"/>
      <c r="D1770" s="8"/>
      <c r="E1770" s="18"/>
      <c r="F1770" s="18"/>
      <c r="G1770" s="117"/>
      <c r="H1770" s="20"/>
      <c r="I1770" s="117"/>
      <c r="J1770" s="117"/>
      <c r="K1770" s="10"/>
      <c r="L1770" s="10"/>
      <c r="M1770" s="19"/>
    </row>
    <row r="1771" spans="1:13" s="11" customFormat="1">
      <c r="A1771" s="8"/>
      <c r="B1771" s="128"/>
      <c r="C1771" s="8"/>
      <c r="D1771" s="8"/>
      <c r="E1771" s="18"/>
      <c r="F1771" s="18"/>
      <c r="G1771" s="117"/>
      <c r="H1771" s="8"/>
      <c r="I1771" s="8"/>
      <c r="J1771" s="8"/>
      <c r="K1771" s="19"/>
      <c r="L1771" s="19"/>
      <c r="M1771" s="19"/>
    </row>
    <row r="1772" spans="1:13" s="11" customFormat="1">
      <c r="A1772" s="8"/>
      <c r="B1772" s="8"/>
      <c r="C1772" s="8"/>
      <c r="D1772" s="8"/>
      <c r="E1772" s="18"/>
      <c r="F1772" s="18"/>
    </row>
    <row r="1773" spans="1:13" s="11" customFormat="1">
      <c r="A1773" s="8"/>
      <c r="B1773" s="8"/>
      <c r="C1773" s="8"/>
      <c r="D1773" s="8"/>
      <c r="E1773" s="18"/>
      <c r="F1773" s="18"/>
      <c r="G1773" s="8"/>
      <c r="H1773" s="8"/>
      <c r="I1773" s="117"/>
      <c r="J1773" s="120"/>
      <c r="K1773" s="8"/>
      <c r="L1773" s="8"/>
      <c r="M1773" s="19"/>
    </row>
    <row r="1774" spans="1:13" s="11" customFormat="1">
      <c r="A1774" s="8"/>
      <c r="B1774" s="8"/>
      <c r="C1774" s="8"/>
      <c r="D1774" s="8"/>
      <c r="E1774" s="18"/>
      <c r="F1774" s="18"/>
      <c r="G1774" s="8"/>
      <c r="H1774" s="8"/>
      <c r="I1774" s="117"/>
      <c r="J1774" s="120"/>
      <c r="K1774" s="8"/>
      <c r="L1774" s="8"/>
      <c r="M1774" s="19"/>
    </row>
    <row r="1775" spans="1:13" s="11" customFormat="1">
      <c r="A1775" s="8"/>
      <c r="B1775" s="8"/>
      <c r="C1775" s="8"/>
      <c r="D1775" s="8"/>
      <c r="E1775" s="18"/>
      <c r="F1775" s="18"/>
      <c r="G1775" s="10"/>
      <c r="H1775" s="10"/>
      <c r="I1775" s="10"/>
      <c r="J1775" s="10"/>
      <c r="K1775" s="19"/>
      <c r="L1775" s="8"/>
      <c r="M1775" s="19"/>
    </row>
    <row r="1776" spans="1:13" s="11" customFormat="1">
      <c r="A1776" s="8"/>
      <c r="B1776" s="8"/>
      <c r="C1776" s="8"/>
      <c r="D1776" s="8"/>
      <c r="E1776" s="18"/>
      <c r="F1776" s="18"/>
      <c r="G1776" s="117"/>
      <c r="H1776" s="8"/>
      <c r="I1776" s="10"/>
      <c r="J1776" s="10"/>
      <c r="K1776" s="10"/>
      <c r="L1776" s="10"/>
      <c r="M1776" s="20"/>
    </row>
    <row r="1777" spans="1:13" s="11" customFormat="1">
      <c r="A1777" s="8"/>
      <c r="B1777" s="8"/>
      <c r="C1777" s="8"/>
      <c r="D1777" s="8"/>
      <c r="E1777" s="18"/>
      <c r="F1777" s="18"/>
      <c r="G1777" s="117"/>
      <c r="H1777" s="8"/>
      <c r="I1777" s="117"/>
      <c r="J1777" s="117"/>
      <c r="K1777" s="10"/>
      <c r="L1777" s="10"/>
      <c r="M1777" s="19"/>
    </row>
    <row r="1778" spans="1:13" s="11" customFormat="1">
      <c r="A1778" s="8"/>
      <c r="B1778" s="8"/>
      <c r="C1778" s="8"/>
      <c r="D1778" s="8"/>
      <c r="E1778" s="121"/>
      <c r="F1778" s="18"/>
      <c r="G1778" s="117"/>
      <c r="H1778" s="8"/>
      <c r="I1778" s="8"/>
      <c r="J1778" s="8"/>
      <c r="K1778" s="10"/>
      <c r="L1778" s="10"/>
      <c r="M1778" s="19"/>
    </row>
    <row r="1779" spans="1:13" s="11" customFormat="1">
      <c r="A1779" s="8"/>
      <c r="B1779" s="8"/>
      <c r="C1779" s="8"/>
      <c r="D1779" s="8"/>
      <c r="E1779" s="121"/>
      <c r="F1779" s="18"/>
      <c r="G1779" s="117"/>
      <c r="H1779" s="8"/>
      <c r="I1779" s="8"/>
      <c r="J1779" s="8"/>
      <c r="K1779" s="10"/>
      <c r="L1779" s="10"/>
      <c r="M1779" s="19"/>
    </row>
    <row r="1780" spans="1:13" s="11" customFormat="1">
      <c r="A1780" s="8"/>
      <c r="B1780" s="8"/>
      <c r="C1780" s="130"/>
      <c r="D1780" s="8"/>
      <c r="E1780" s="18"/>
      <c r="F1780" s="18"/>
      <c r="G1780" s="117"/>
      <c r="H1780" s="20"/>
      <c r="I1780" s="10"/>
      <c r="J1780" s="10"/>
      <c r="K1780" s="10"/>
      <c r="L1780" s="10"/>
      <c r="M1780" s="19"/>
    </row>
    <row r="1781" spans="1:13" s="11" customFormat="1">
      <c r="A1781" s="8"/>
      <c r="B1781" s="8"/>
      <c r="C1781" s="8"/>
      <c r="D1781" s="8"/>
      <c r="E1781" s="18"/>
      <c r="F1781" s="18"/>
      <c r="G1781" s="120"/>
      <c r="H1781" s="20"/>
      <c r="I1781" s="10"/>
      <c r="J1781" s="10"/>
      <c r="K1781" s="10"/>
      <c r="L1781" s="10"/>
      <c r="M1781" s="19"/>
    </row>
    <row r="1782" spans="1:13" s="11" customFormat="1">
      <c r="A1782" s="8"/>
      <c r="B1782" s="8"/>
      <c r="C1782" s="8"/>
      <c r="D1782" s="8"/>
      <c r="E1782" s="18"/>
      <c r="F1782" s="18"/>
      <c r="G1782" s="117"/>
      <c r="H1782" s="20"/>
      <c r="I1782" s="117"/>
      <c r="J1782" s="117"/>
      <c r="K1782" s="10"/>
      <c r="L1782" s="10"/>
      <c r="M1782" s="19"/>
    </row>
    <row r="1783" spans="1:13" s="11" customFormat="1">
      <c r="A1783" s="8"/>
      <c r="B1783" s="128"/>
      <c r="C1783" s="8"/>
      <c r="D1783" s="8"/>
      <c r="E1783" s="18"/>
      <c r="F1783" s="18"/>
      <c r="G1783" s="117"/>
      <c r="H1783" s="8"/>
      <c r="I1783" s="8"/>
      <c r="J1783" s="8"/>
      <c r="K1783" s="19"/>
      <c r="L1783" s="19"/>
      <c r="M1783" s="19"/>
    </row>
    <row r="1784" spans="1:13" s="11" customFormat="1">
      <c r="A1784" s="8"/>
      <c r="B1784" s="8"/>
      <c r="C1784" s="8"/>
      <c r="D1784" s="8"/>
      <c r="E1784" s="18"/>
      <c r="F1784" s="18"/>
    </row>
    <row r="1785" spans="1:13" s="11" customFormat="1">
      <c r="A1785" s="8"/>
      <c r="B1785" s="8"/>
      <c r="C1785" s="8"/>
      <c r="D1785" s="8"/>
      <c r="E1785" s="18"/>
      <c r="F1785" s="18"/>
      <c r="G1785" s="8"/>
      <c r="H1785" s="8"/>
      <c r="I1785" s="117"/>
      <c r="J1785" s="120"/>
      <c r="K1785" s="8"/>
      <c r="L1785" s="8"/>
      <c r="M1785" s="19"/>
    </row>
    <row r="1786" spans="1:13" s="11" customFormat="1">
      <c r="A1786" s="8"/>
      <c r="B1786" s="8"/>
      <c r="C1786" s="8"/>
      <c r="D1786" s="8"/>
      <c r="E1786" s="18"/>
      <c r="F1786" s="18"/>
      <c r="G1786" s="8"/>
      <c r="H1786" s="8"/>
      <c r="I1786" s="117"/>
      <c r="J1786" s="120"/>
      <c r="K1786" s="8"/>
      <c r="L1786" s="8"/>
      <c r="M1786" s="19"/>
    </row>
    <row r="1787" spans="1:13" s="11" customFormat="1">
      <c r="A1787" s="8"/>
      <c r="B1787" s="8"/>
      <c r="C1787" s="8"/>
      <c r="D1787" s="8"/>
      <c r="E1787" s="18"/>
      <c r="F1787" s="18"/>
      <c r="G1787" s="10"/>
      <c r="H1787" s="10"/>
      <c r="I1787" s="10"/>
      <c r="J1787" s="10"/>
      <c r="K1787" s="19"/>
      <c r="L1787" s="8"/>
      <c r="M1787" s="19"/>
    </row>
    <row r="1788" spans="1:13" s="11" customFormat="1">
      <c r="A1788" s="8"/>
      <c r="B1788" s="8"/>
      <c r="C1788" s="87"/>
      <c r="D1788" s="8"/>
      <c r="E1788" s="18"/>
      <c r="F1788" s="18"/>
      <c r="G1788" s="117"/>
      <c r="H1788" s="8"/>
      <c r="I1788" s="10"/>
      <c r="J1788" s="10"/>
      <c r="K1788" s="10"/>
      <c r="L1788" s="10"/>
      <c r="M1788" s="20"/>
    </row>
    <row r="1789" spans="1:13" s="11" customFormat="1">
      <c r="A1789" s="8"/>
      <c r="B1789" s="8"/>
      <c r="C1789" s="8"/>
      <c r="D1789" s="8"/>
      <c r="E1789" s="18"/>
      <c r="F1789" s="18"/>
      <c r="G1789" s="117"/>
      <c r="H1789" s="8"/>
      <c r="I1789" s="117"/>
      <c r="J1789" s="117"/>
      <c r="K1789" s="10"/>
      <c r="L1789" s="10"/>
      <c r="M1789" s="19"/>
    </row>
    <row r="1790" spans="1:13" s="11" customFormat="1">
      <c r="A1790" s="8"/>
      <c r="B1790" s="8"/>
      <c r="C1790" s="8"/>
      <c r="D1790" s="8"/>
      <c r="E1790" s="121"/>
      <c r="F1790" s="18"/>
      <c r="G1790" s="117"/>
      <c r="H1790" s="8"/>
      <c r="I1790" s="8"/>
      <c r="J1790" s="8"/>
      <c r="K1790" s="10"/>
      <c r="L1790" s="10"/>
      <c r="M1790" s="19"/>
    </row>
    <row r="1791" spans="1:13" s="11" customFormat="1">
      <c r="A1791" s="8"/>
      <c r="B1791" s="8"/>
      <c r="C1791" s="8"/>
      <c r="D1791" s="8"/>
      <c r="E1791" s="121"/>
      <c r="F1791" s="18"/>
      <c r="G1791" s="117"/>
      <c r="H1791" s="8"/>
      <c r="I1791" s="8"/>
      <c r="J1791" s="8"/>
      <c r="K1791" s="10"/>
      <c r="L1791" s="10"/>
      <c r="M1791" s="19"/>
    </row>
    <row r="1792" spans="1:13" s="11" customFormat="1">
      <c r="A1792" s="8"/>
      <c r="B1792" s="8"/>
      <c r="C1792" s="8"/>
      <c r="D1792" s="8"/>
      <c r="E1792" s="18"/>
      <c r="F1792" s="18"/>
      <c r="G1792" s="117"/>
      <c r="H1792" s="20"/>
      <c r="I1792" s="10"/>
      <c r="J1792" s="10"/>
      <c r="K1792" s="10"/>
      <c r="L1792" s="10"/>
      <c r="M1792" s="19"/>
    </row>
    <row r="1793" spans="1:13" s="11" customFormat="1">
      <c r="A1793" s="8"/>
      <c r="B1793" s="8"/>
      <c r="C1793" s="130"/>
      <c r="D1793" s="8"/>
      <c r="E1793" s="18"/>
      <c r="F1793" s="18"/>
      <c r="G1793" s="120"/>
      <c r="H1793" s="20"/>
      <c r="I1793" s="10"/>
      <c r="J1793" s="10"/>
      <c r="K1793" s="10"/>
      <c r="L1793" s="10"/>
      <c r="M1793" s="19"/>
    </row>
    <row r="1794" spans="1:13" s="11" customFormat="1">
      <c r="A1794" s="8"/>
      <c r="B1794" s="8"/>
      <c r="C1794" s="8"/>
      <c r="D1794" s="8"/>
      <c r="E1794" s="18"/>
      <c r="F1794" s="18"/>
      <c r="G1794" s="117"/>
      <c r="H1794" s="20"/>
      <c r="I1794" s="117"/>
      <c r="J1794" s="117"/>
      <c r="K1794" s="10"/>
      <c r="L1794" s="10"/>
      <c r="M1794" s="19"/>
    </row>
    <row r="1795" spans="1:13" s="11" customFormat="1">
      <c r="A1795" s="8"/>
      <c r="B1795" s="128"/>
      <c r="C1795" s="8"/>
      <c r="D1795" s="8"/>
      <c r="E1795" s="18"/>
      <c r="F1795" s="18"/>
      <c r="G1795" s="117"/>
      <c r="H1795" s="8"/>
      <c r="I1795" s="8"/>
      <c r="J1795" s="8"/>
      <c r="K1795" s="19"/>
      <c r="L1795" s="19"/>
      <c r="M1795" s="19"/>
    </row>
    <row r="1796" spans="1:13" s="11" customFormat="1">
      <c r="A1796" s="8"/>
      <c r="B1796" s="8"/>
      <c r="C1796" s="8"/>
      <c r="D1796" s="8"/>
      <c r="E1796" s="18"/>
      <c r="F1796" s="18"/>
    </row>
    <row r="1797" spans="1:13" s="11" customFormat="1">
      <c r="A1797" s="8"/>
      <c r="B1797" s="8"/>
      <c r="C1797" s="8"/>
      <c r="D1797" s="8"/>
      <c r="E1797" s="18"/>
      <c r="F1797" s="18"/>
      <c r="G1797" s="8"/>
      <c r="H1797" s="8"/>
      <c r="I1797" s="117"/>
      <c r="J1797" s="120"/>
      <c r="K1797" s="8"/>
      <c r="L1797" s="8"/>
      <c r="M1797" s="19"/>
    </row>
    <row r="1798" spans="1:13" s="11" customFormat="1">
      <c r="A1798" s="8"/>
      <c r="B1798" s="8"/>
      <c r="C1798" s="8"/>
      <c r="D1798" s="8"/>
      <c r="E1798" s="18"/>
      <c r="F1798" s="18"/>
      <c r="G1798" s="8"/>
      <c r="H1798" s="8"/>
      <c r="I1798" s="117"/>
      <c r="J1798" s="120"/>
      <c r="K1798" s="8"/>
      <c r="L1798" s="8"/>
      <c r="M1798" s="19"/>
    </row>
    <row r="1799" spans="1:13" s="11" customFormat="1">
      <c r="A1799" s="8"/>
      <c r="B1799" s="8"/>
      <c r="C1799" s="8"/>
      <c r="D1799" s="8"/>
      <c r="E1799" s="18"/>
      <c r="F1799" s="18"/>
      <c r="G1799" s="10"/>
      <c r="H1799" s="10"/>
      <c r="I1799" s="10"/>
      <c r="J1799" s="10"/>
      <c r="K1799" s="19"/>
      <c r="L1799" s="8"/>
      <c r="M1799" s="19"/>
    </row>
    <row r="1800" spans="1:13" s="11" customFormat="1">
      <c r="A1800" s="8"/>
      <c r="B1800" s="8"/>
      <c r="C1800" s="8"/>
      <c r="D1800" s="8"/>
      <c r="E1800" s="18"/>
      <c r="F1800" s="18"/>
      <c r="G1800" s="117"/>
      <c r="H1800" s="8"/>
      <c r="I1800" s="10"/>
      <c r="J1800" s="10"/>
      <c r="K1800" s="10"/>
      <c r="L1800" s="10"/>
      <c r="M1800" s="20"/>
    </row>
    <row r="1801" spans="1:13" s="11" customFormat="1">
      <c r="A1801" s="8"/>
      <c r="B1801" s="8"/>
      <c r="C1801" s="8"/>
      <c r="D1801" s="8"/>
      <c r="E1801" s="18"/>
      <c r="F1801" s="18"/>
      <c r="G1801" s="117"/>
      <c r="H1801" s="8"/>
      <c r="I1801" s="117"/>
      <c r="J1801" s="117"/>
      <c r="K1801" s="10"/>
      <c r="L1801" s="10"/>
      <c r="M1801" s="19"/>
    </row>
    <row r="1802" spans="1:13" s="11" customFormat="1">
      <c r="A1802" s="87"/>
      <c r="B1802" s="87"/>
      <c r="C1802" s="8"/>
      <c r="D1802" s="87"/>
      <c r="E1802" s="87"/>
      <c r="F1802" s="87"/>
      <c r="G1802" s="87"/>
      <c r="H1802" s="87"/>
      <c r="I1802" s="87"/>
      <c r="J1802" s="87"/>
      <c r="K1802" s="87"/>
      <c r="L1802" s="87"/>
      <c r="M1802" s="87"/>
    </row>
    <row r="1803" spans="1:13" s="11" customFormat="1">
      <c r="A1803" s="8"/>
      <c r="B1803" s="8"/>
      <c r="C1803" s="8"/>
      <c r="D1803" s="8"/>
      <c r="E1803" s="121"/>
      <c r="F1803" s="18"/>
      <c r="G1803" s="117"/>
      <c r="H1803" s="8"/>
      <c r="I1803" s="8"/>
      <c r="J1803" s="8"/>
      <c r="K1803" s="10"/>
      <c r="L1803" s="10"/>
      <c r="M1803" s="19"/>
    </row>
    <row r="1804" spans="1:13" s="11" customFormat="1">
      <c r="A1804" s="8"/>
      <c r="B1804" s="8"/>
      <c r="C1804" s="87"/>
      <c r="D1804" s="8"/>
      <c r="E1804" s="121"/>
      <c r="F1804" s="18"/>
      <c r="G1804" s="117"/>
      <c r="H1804" s="8"/>
      <c r="I1804" s="8"/>
      <c r="J1804" s="8"/>
      <c r="K1804" s="10"/>
      <c r="L1804" s="10"/>
      <c r="M1804" s="19"/>
    </row>
    <row r="1805" spans="1:13" s="11" customFormat="1">
      <c r="A1805" s="8"/>
      <c r="B1805" s="8"/>
      <c r="C1805" s="8"/>
      <c r="D1805" s="8"/>
      <c r="E1805" s="18"/>
      <c r="F1805" s="18"/>
      <c r="G1805" s="117"/>
      <c r="H1805" s="20"/>
      <c r="I1805" s="10"/>
      <c r="J1805" s="10"/>
      <c r="K1805" s="10"/>
      <c r="L1805" s="10"/>
      <c r="M1805" s="19"/>
    </row>
    <row r="1806" spans="1:13" s="11" customFormat="1">
      <c r="A1806" s="8"/>
      <c r="B1806" s="8"/>
      <c r="C1806" s="8"/>
      <c r="D1806" s="8"/>
      <c r="E1806" s="18"/>
      <c r="F1806" s="18"/>
      <c r="G1806" s="120"/>
      <c r="H1806" s="20"/>
      <c r="I1806" s="10"/>
      <c r="J1806" s="10"/>
      <c r="K1806" s="10"/>
      <c r="L1806" s="10"/>
      <c r="M1806" s="19"/>
    </row>
    <row r="1807" spans="1:13" s="11" customFormat="1">
      <c r="A1807" s="8"/>
      <c r="B1807" s="8"/>
      <c r="C1807" s="8"/>
      <c r="D1807" s="8"/>
      <c r="E1807" s="18"/>
      <c r="F1807" s="18"/>
      <c r="G1807" s="117"/>
      <c r="H1807" s="20"/>
      <c r="I1807" s="117"/>
      <c r="J1807" s="117"/>
      <c r="K1807" s="10"/>
      <c r="L1807" s="10"/>
      <c r="M1807" s="19"/>
    </row>
    <row r="1808" spans="1:13" s="11" customFormat="1">
      <c r="A1808" s="8"/>
      <c r="B1808" s="128"/>
      <c r="C1808" s="8"/>
      <c r="D1808" s="8"/>
      <c r="E1808" s="18"/>
      <c r="F1808" s="18"/>
      <c r="G1808" s="117"/>
      <c r="H1808" s="8"/>
      <c r="I1808" s="8"/>
      <c r="J1808" s="8"/>
      <c r="K1808" s="19"/>
      <c r="L1808" s="19"/>
      <c r="M1808" s="19"/>
    </row>
    <row r="1809" spans="1:13" s="11" customFormat="1">
      <c r="A1809" s="8"/>
      <c r="B1809" s="8"/>
      <c r="C1809" s="8"/>
      <c r="D1809" s="8"/>
      <c r="E1809" s="18"/>
      <c r="F1809" s="18"/>
      <c r="G1809" s="8"/>
      <c r="H1809" s="8"/>
      <c r="I1809" s="8"/>
      <c r="J1809" s="8"/>
      <c r="K1809" s="8"/>
      <c r="L1809" s="8"/>
      <c r="M1809" s="8"/>
    </row>
    <row r="1810" spans="1:13" s="11" customFormat="1">
      <c r="A1810" s="8"/>
      <c r="B1810" s="8"/>
      <c r="C1810" s="8"/>
      <c r="D1810" s="8"/>
      <c r="E1810" s="18"/>
      <c r="F1810" s="18"/>
      <c r="G1810" s="8"/>
      <c r="H1810" s="8"/>
      <c r="I1810" s="8"/>
      <c r="J1810" s="8"/>
      <c r="K1810" s="8"/>
      <c r="L1810" s="8"/>
      <c r="M1810" s="8"/>
    </row>
    <row r="1811" spans="1:13" s="11" customFormat="1">
      <c r="A1811" s="8"/>
      <c r="B1811" s="8"/>
      <c r="C1811" s="130"/>
      <c r="D1811" s="8"/>
      <c r="E1811" s="18"/>
      <c r="F1811" s="18"/>
      <c r="G1811" s="8"/>
      <c r="H1811" s="8"/>
      <c r="I1811" s="117"/>
      <c r="J1811" s="120"/>
      <c r="K1811" s="8"/>
      <c r="L1811" s="8"/>
      <c r="M1811" s="19"/>
    </row>
    <row r="1812" spans="1:13" s="11" customFormat="1">
      <c r="A1812" s="8"/>
      <c r="B1812" s="8"/>
      <c r="C1812" s="8"/>
      <c r="D1812" s="8"/>
      <c r="E1812" s="18"/>
      <c r="F1812" s="18"/>
      <c r="G1812" s="10"/>
      <c r="H1812" s="10"/>
      <c r="I1812" s="10"/>
      <c r="J1812" s="10"/>
      <c r="K1812" s="19"/>
      <c r="L1812" s="8"/>
      <c r="M1812" s="19"/>
    </row>
    <row r="1813" spans="1:13" s="11" customFormat="1">
      <c r="A1813" s="8"/>
      <c r="B1813" s="8"/>
      <c r="C1813" s="8"/>
      <c r="D1813" s="8"/>
      <c r="E1813" s="18"/>
      <c r="F1813" s="18"/>
      <c r="G1813" s="117"/>
      <c r="H1813" s="8"/>
      <c r="I1813" s="10"/>
      <c r="J1813" s="10"/>
      <c r="K1813" s="10"/>
      <c r="L1813" s="10"/>
      <c r="M1813" s="20"/>
    </row>
    <row r="1814" spans="1:13" s="11" customFormat="1">
      <c r="A1814" s="8"/>
      <c r="B1814" s="8"/>
      <c r="C1814" s="8"/>
      <c r="D1814" s="8"/>
      <c r="E1814" s="18"/>
      <c r="F1814" s="18"/>
      <c r="G1814" s="117"/>
      <c r="H1814" s="8"/>
      <c r="I1814" s="117"/>
      <c r="J1814" s="117"/>
      <c r="K1814" s="10"/>
      <c r="L1814" s="10"/>
      <c r="M1814" s="19"/>
    </row>
    <row r="1815" spans="1:13" s="11" customFormat="1">
      <c r="A1815" s="8"/>
      <c r="B1815" s="8"/>
      <c r="C1815" s="8"/>
      <c r="D1815" s="8"/>
      <c r="E1815" s="121"/>
      <c r="F1815" s="18"/>
      <c r="G1815" s="117"/>
      <c r="H1815" s="8"/>
      <c r="I1815" s="8"/>
      <c r="J1815" s="8"/>
      <c r="K1815" s="10"/>
      <c r="L1815" s="10"/>
      <c r="M1815" s="19"/>
    </row>
    <row r="1816" spans="1:13" s="11" customFormat="1">
      <c r="A1816" s="8"/>
      <c r="B1816" s="8"/>
      <c r="C1816" s="8"/>
      <c r="D1816" s="8"/>
      <c r="E1816" s="121"/>
      <c r="F1816" s="18"/>
      <c r="G1816" s="117"/>
      <c r="H1816" s="8"/>
      <c r="I1816" s="8"/>
      <c r="J1816" s="8"/>
      <c r="K1816" s="10"/>
      <c r="L1816" s="10"/>
      <c r="M1816" s="19"/>
    </row>
    <row r="1817" spans="1:13" s="11" customFormat="1">
      <c r="A1817" s="8"/>
      <c r="B1817" s="8"/>
      <c r="C1817" s="8"/>
      <c r="D1817" s="8"/>
      <c r="E1817" s="18"/>
      <c r="F1817" s="18"/>
      <c r="G1817" s="117"/>
      <c r="H1817" s="20"/>
      <c r="I1817" s="10"/>
      <c r="J1817" s="10"/>
      <c r="K1817" s="10"/>
      <c r="L1817" s="10"/>
      <c r="M1817" s="19"/>
    </row>
    <row r="1818" spans="1:13" s="11" customFormat="1">
      <c r="A1818" s="8"/>
      <c r="B1818" s="8"/>
      <c r="C1818" s="8"/>
      <c r="D1818" s="8"/>
      <c r="E1818" s="18"/>
      <c r="F1818" s="18"/>
      <c r="G1818" s="120"/>
      <c r="H1818" s="20"/>
      <c r="I1818" s="10"/>
      <c r="J1818" s="10"/>
      <c r="K1818" s="10"/>
      <c r="L1818" s="10"/>
      <c r="M1818" s="19"/>
    </row>
    <row r="1819" spans="1:13" s="11" customFormat="1">
      <c r="A1819" s="8"/>
      <c r="B1819" s="8"/>
      <c r="C1819" s="8"/>
      <c r="D1819" s="8"/>
      <c r="E1819" s="18"/>
      <c r="F1819" s="18"/>
      <c r="G1819" s="117"/>
      <c r="H1819" s="20"/>
      <c r="I1819" s="117"/>
      <c r="J1819" s="117"/>
      <c r="K1819" s="10"/>
      <c r="L1819" s="10"/>
      <c r="M1819" s="19"/>
    </row>
    <row r="1820" spans="1:13" s="11" customFormat="1">
      <c r="A1820" s="8"/>
      <c r="B1820" s="128"/>
      <c r="C1820" s="8"/>
      <c r="D1820" s="8"/>
      <c r="E1820" s="18"/>
      <c r="F1820" s="18"/>
      <c r="G1820" s="117"/>
      <c r="H1820" s="8"/>
      <c r="I1820" s="8"/>
      <c r="J1820" s="8"/>
      <c r="K1820" s="19"/>
      <c r="L1820" s="19"/>
      <c r="M1820" s="19"/>
    </row>
    <row r="1821" spans="1:13" s="11" customFormat="1">
      <c r="A1821" s="8"/>
      <c r="B1821" s="8"/>
      <c r="C1821" s="8"/>
      <c r="D1821" s="8"/>
      <c r="E1821" s="18"/>
      <c r="F1821" s="18"/>
      <c r="G1821" s="8"/>
      <c r="H1821" s="8"/>
      <c r="I1821" s="8"/>
      <c r="J1821" s="8"/>
      <c r="K1821" s="8"/>
      <c r="L1821" s="8"/>
      <c r="M1821" s="8"/>
    </row>
    <row r="1822" spans="1:13" s="11" customFormat="1">
      <c r="A1822" s="8"/>
      <c r="B1822" s="8"/>
      <c r="C1822" s="8"/>
      <c r="D1822" s="8"/>
      <c r="E1822" s="18"/>
      <c r="F1822" s="18"/>
      <c r="G1822" s="8"/>
      <c r="H1822" s="8"/>
      <c r="I1822" s="8"/>
      <c r="J1822" s="8"/>
      <c r="K1822" s="8"/>
      <c r="L1822" s="8"/>
      <c r="M1822" s="8"/>
    </row>
    <row r="1823" spans="1:13" s="11" customFormat="1">
      <c r="A1823" s="8"/>
      <c r="B1823" s="8"/>
      <c r="C1823" s="130"/>
      <c r="D1823" s="8"/>
      <c r="E1823" s="18"/>
      <c r="F1823" s="18"/>
      <c r="G1823" s="8"/>
      <c r="H1823" s="8"/>
      <c r="I1823" s="117"/>
      <c r="J1823" s="120"/>
      <c r="K1823" s="8"/>
      <c r="L1823" s="8"/>
      <c r="M1823" s="19"/>
    </row>
    <row r="1824" spans="1:13" s="11" customFormat="1">
      <c r="A1824" s="8"/>
      <c r="B1824" s="8"/>
      <c r="C1824" s="8"/>
      <c r="D1824" s="8"/>
      <c r="E1824" s="18"/>
      <c r="F1824" s="18"/>
      <c r="G1824" s="10"/>
      <c r="H1824" s="10"/>
      <c r="I1824" s="10"/>
      <c r="J1824" s="10"/>
      <c r="K1824" s="19"/>
      <c r="L1824" s="8"/>
      <c r="M1824" s="19"/>
    </row>
    <row r="1825" spans="1:13" s="11" customFormat="1">
      <c r="A1825" s="8"/>
      <c r="B1825" s="8"/>
      <c r="C1825" s="8"/>
      <c r="D1825" s="8"/>
      <c r="E1825" s="18"/>
      <c r="F1825" s="18"/>
      <c r="G1825" s="117"/>
      <c r="H1825" s="8"/>
      <c r="I1825" s="10"/>
      <c r="J1825" s="10"/>
      <c r="K1825" s="10"/>
      <c r="L1825" s="10"/>
      <c r="M1825" s="20"/>
    </row>
    <row r="1826" spans="1:13" s="11" customFormat="1">
      <c r="A1826" s="8"/>
      <c r="B1826" s="8"/>
      <c r="C1826" s="8"/>
      <c r="D1826" s="8"/>
      <c r="E1826" s="18"/>
      <c r="F1826" s="18"/>
      <c r="G1826" s="117"/>
      <c r="H1826" s="8"/>
      <c r="I1826" s="117"/>
      <c r="J1826" s="117"/>
      <c r="K1826" s="10"/>
      <c r="L1826" s="10"/>
      <c r="M1826" s="19"/>
    </row>
    <row r="1827" spans="1:13" s="11" customFormat="1">
      <c r="A1827" s="8"/>
      <c r="B1827" s="8"/>
      <c r="C1827" s="8"/>
      <c r="D1827" s="8"/>
      <c r="E1827" s="121"/>
      <c r="F1827" s="18"/>
      <c r="G1827" s="117"/>
      <c r="H1827" s="8"/>
      <c r="I1827" s="8"/>
      <c r="J1827" s="8"/>
      <c r="K1827" s="10"/>
      <c r="L1827" s="10"/>
      <c r="M1827" s="19"/>
    </row>
    <row r="1828" spans="1:13" s="11" customFormat="1">
      <c r="A1828" s="8"/>
      <c r="B1828" s="8"/>
      <c r="C1828" s="8"/>
      <c r="D1828" s="8"/>
      <c r="E1828" s="121"/>
      <c r="F1828" s="18"/>
      <c r="G1828" s="117"/>
      <c r="H1828" s="8"/>
      <c r="I1828" s="8"/>
      <c r="J1828" s="8"/>
      <c r="K1828" s="10"/>
      <c r="L1828" s="10"/>
      <c r="M1828" s="19"/>
    </row>
    <row r="1829" spans="1:13" s="11" customFormat="1">
      <c r="A1829" s="8"/>
      <c r="B1829" s="8"/>
      <c r="C1829" s="8"/>
      <c r="D1829" s="8"/>
      <c r="E1829" s="18"/>
      <c r="F1829" s="18"/>
      <c r="G1829" s="117"/>
      <c r="H1829" s="20"/>
      <c r="I1829" s="10"/>
      <c r="J1829" s="10"/>
      <c r="K1829" s="10"/>
      <c r="L1829" s="10"/>
      <c r="M1829" s="19"/>
    </row>
    <row r="1830" spans="1:13" s="11" customFormat="1">
      <c r="A1830" s="8"/>
      <c r="B1830" s="8"/>
      <c r="C1830" s="8"/>
      <c r="D1830" s="8"/>
      <c r="E1830" s="18"/>
      <c r="F1830" s="18"/>
      <c r="G1830" s="120"/>
      <c r="H1830" s="20"/>
      <c r="I1830" s="10"/>
      <c r="J1830" s="10"/>
      <c r="K1830" s="10"/>
      <c r="L1830" s="10"/>
      <c r="M1830" s="19"/>
    </row>
    <row r="1831" spans="1:13" s="11" customFormat="1">
      <c r="A1831" s="8"/>
      <c r="B1831" s="8"/>
      <c r="C1831" s="8"/>
      <c r="D1831" s="8"/>
      <c r="E1831" s="18"/>
      <c r="F1831" s="18"/>
      <c r="G1831" s="117"/>
      <c r="H1831" s="20"/>
      <c r="I1831" s="117"/>
      <c r="J1831" s="117"/>
      <c r="K1831" s="10"/>
      <c r="L1831" s="10"/>
      <c r="M1831" s="19"/>
    </row>
    <row r="1832" spans="1:13" s="11" customFormat="1">
      <c r="A1832" s="8"/>
      <c r="B1832" s="128"/>
      <c r="C1832" s="8"/>
      <c r="D1832" s="8"/>
      <c r="E1832" s="18"/>
      <c r="F1832" s="18"/>
      <c r="G1832" s="117"/>
      <c r="H1832" s="8"/>
      <c r="I1832" s="8"/>
      <c r="J1832" s="8"/>
      <c r="K1832" s="19"/>
      <c r="L1832" s="19"/>
      <c r="M1832" s="19"/>
    </row>
    <row r="1833" spans="1:13" s="11" customFormat="1">
      <c r="A1833" s="8"/>
      <c r="B1833" s="8"/>
      <c r="C1833" s="8"/>
      <c r="D1833" s="8"/>
      <c r="E1833" s="18"/>
      <c r="F1833" s="18"/>
      <c r="G1833" s="8"/>
      <c r="H1833" s="8"/>
      <c r="I1833" s="8"/>
      <c r="J1833" s="8"/>
      <c r="K1833" s="8"/>
      <c r="L1833" s="8"/>
      <c r="M1833" s="8"/>
    </row>
    <row r="1834" spans="1:13" s="11" customFormat="1">
      <c r="A1834" s="8"/>
      <c r="B1834" s="8"/>
      <c r="C1834" s="8"/>
      <c r="D1834" s="8"/>
      <c r="E1834" s="18"/>
      <c r="F1834" s="18"/>
      <c r="G1834" s="8"/>
      <c r="H1834" s="8"/>
      <c r="I1834" s="8"/>
      <c r="J1834" s="8"/>
      <c r="K1834" s="8"/>
      <c r="L1834" s="8"/>
      <c r="M1834" s="8"/>
    </row>
    <row r="1835" spans="1:13" s="11" customFormat="1">
      <c r="A1835" s="8"/>
      <c r="B1835" s="8"/>
      <c r="C1835" s="130"/>
      <c r="D1835" s="8"/>
      <c r="E1835" s="18"/>
      <c r="F1835" s="18"/>
      <c r="G1835" s="8"/>
      <c r="H1835" s="8"/>
      <c r="I1835" s="117"/>
      <c r="J1835" s="120"/>
      <c r="K1835" s="8"/>
      <c r="L1835" s="8"/>
      <c r="M1835" s="19"/>
    </row>
    <row r="1836" spans="1:13" s="11" customFormat="1">
      <c r="A1836" s="8"/>
      <c r="B1836" s="8"/>
      <c r="C1836" s="8"/>
      <c r="D1836" s="8"/>
      <c r="E1836" s="18"/>
      <c r="F1836" s="18"/>
      <c r="G1836" s="10"/>
      <c r="H1836" s="10"/>
      <c r="I1836" s="10"/>
      <c r="J1836" s="10"/>
      <c r="K1836" s="19"/>
      <c r="L1836" s="8"/>
      <c r="M1836" s="19"/>
    </row>
    <row r="1837" spans="1:13" s="11" customFormat="1">
      <c r="A1837" s="87"/>
      <c r="B1837" s="87"/>
      <c r="C1837" s="8"/>
      <c r="D1837" s="87"/>
      <c r="E1837" s="87"/>
      <c r="F1837" s="87"/>
      <c r="G1837" s="87"/>
      <c r="H1837" s="87"/>
      <c r="I1837" s="87"/>
      <c r="J1837" s="87"/>
      <c r="K1837" s="87"/>
      <c r="L1837" s="87"/>
      <c r="M1837" s="87"/>
    </row>
    <row r="1838" spans="1:13" s="11" customFormat="1">
      <c r="A1838" s="8"/>
      <c r="B1838" s="8"/>
      <c r="C1838" s="8"/>
      <c r="D1838" s="8"/>
      <c r="E1838" s="18"/>
      <c r="F1838" s="18"/>
      <c r="G1838" s="117"/>
      <c r="H1838" s="8"/>
      <c r="I1838" s="10"/>
      <c r="J1838" s="10"/>
      <c r="K1838" s="10"/>
      <c r="L1838" s="10"/>
      <c r="M1838" s="20"/>
    </row>
    <row r="1839" spans="1:13" s="11" customFormat="1">
      <c r="A1839" s="8"/>
      <c r="B1839" s="8"/>
      <c r="C1839" s="87"/>
      <c r="D1839" s="8"/>
      <c r="E1839" s="18"/>
      <c r="F1839" s="18"/>
      <c r="G1839" s="117"/>
      <c r="H1839" s="8"/>
      <c r="I1839" s="117"/>
      <c r="J1839" s="117"/>
      <c r="K1839" s="10"/>
      <c r="L1839" s="10"/>
      <c r="M1839" s="19"/>
    </row>
    <row r="1840" spans="1:13" s="11" customFormat="1">
      <c r="A1840" s="8"/>
      <c r="B1840" s="8"/>
      <c r="C1840" s="8"/>
      <c r="D1840" s="8"/>
      <c r="E1840" s="121"/>
      <c r="F1840" s="18"/>
      <c r="G1840" s="117"/>
      <c r="H1840" s="8"/>
      <c r="I1840" s="8"/>
      <c r="J1840" s="8"/>
      <c r="K1840" s="10"/>
      <c r="L1840" s="10"/>
      <c r="M1840" s="19"/>
    </row>
    <row r="1841" spans="1:13" s="11" customFormat="1">
      <c r="A1841" s="8"/>
      <c r="B1841" s="8"/>
      <c r="C1841" s="8"/>
      <c r="D1841" s="8"/>
      <c r="E1841" s="121"/>
      <c r="F1841" s="18"/>
      <c r="G1841" s="117"/>
      <c r="H1841" s="8"/>
      <c r="I1841" s="8"/>
      <c r="J1841" s="8"/>
      <c r="K1841" s="10"/>
      <c r="L1841" s="10"/>
      <c r="M1841" s="19"/>
    </row>
    <row r="1842" spans="1:13" s="11" customFormat="1">
      <c r="A1842" s="8"/>
      <c r="B1842" s="8"/>
      <c r="C1842" s="8"/>
      <c r="D1842" s="8"/>
      <c r="E1842" s="18"/>
      <c r="F1842" s="18"/>
      <c r="G1842" s="117"/>
      <c r="H1842" s="20"/>
      <c r="I1842" s="10"/>
      <c r="J1842" s="10"/>
      <c r="K1842" s="10"/>
      <c r="L1842" s="10"/>
      <c r="M1842" s="19"/>
    </row>
    <row r="1843" spans="1:13" s="11" customFormat="1">
      <c r="A1843" s="8"/>
      <c r="B1843" s="8"/>
      <c r="C1843" s="8"/>
      <c r="D1843" s="8"/>
      <c r="E1843" s="18"/>
      <c r="F1843" s="18"/>
      <c r="G1843" s="120"/>
      <c r="H1843" s="20"/>
      <c r="I1843" s="10"/>
      <c r="J1843" s="10"/>
      <c r="K1843" s="10"/>
      <c r="L1843" s="10"/>
      <c r="M1843" s="19"/>
    </row>
    <row r="1844" spans="1:13" s="11" customFormat="1">
      <c r="A1844" s="8"/>
      <c r="B1844" s="8"/>
      <c r="C1844" s="8"/>
      <c r="D1844" s="8"/>
      <c r="E1844" s="18"/>
      <c r="F1844" s="18"/>
      <c r="G1844" s="117"/>
      <c r="H1844" s="20"/>
      <c r="I1844" s="117"/>
      <c r="J1844" s="117"/>
      <c r="K1844" s="10"/>
      <c r="L1844" s="10"/>
      <c r="M1844" s="19"/>
    </row>
    <row r="1845" spans="1:13" s="11" customFormat="1">
      <c r="A1845" s="8"/>
      <c r="B1845" s="128"/>
      <c r="C1845" s="8"/>
      <c r="D1845" s="8"/>
      <c r="E1845" s="18"/>
      <c r="F1845" s="18"/>
      <c r="G1845" s="117"/>
      <c r="H1845" s="8"/>
      <c r="I1845" s="8"/>
      <c r="J1845" s="8"/>
      <c r="K1845" s="19"/>
      <c r="L1845" s="19"/>
      <c r="M1845" s="19"/>
    </row>
    <row r="1846" spans="1:13" s="11" customFormat="1">
      <c r="A1846" s="8"/>
      <c r="B1846" s="8"/>
      <c r="C1846" s="8"/>
      <c r="D1846" s="8"/>
      <c r="E1846" s="18"/>
      <c r="F1846" s="18"/>
      <c r="G1846" s="8"/>
      <c r="H1846" s="8"/>
      <c r="I1846" s="8"/>
      <c r="J1846" s="8"/>
      <c r="K1846" s="8"/>
      <c r="L1846" s="8"/>
      <c r="M1846" s="8"/>
    </row>
    <row r="1847" spans="1:13" s="11" customFormat="1">
      <c r="A1847" s="8"/>
      <c r="B1847" s="8"/>
      <c r="C1847" s="8"/>
      <c r="D1847" s="8"/>
      <c r="E1847" s="18"/>
      <c r="F1847" s="18"/>
      <c r="G1847" s="8"/>
      <c r="H1847" s="8"/>
      <c r="I1847" s="8"/>
      <c r="J1847" s="8"/>
      <c r="K1847" s="8"/>
      <c r="L1847" s="8"/>
      <c r="M1847" s="8"/>
    </row>
    <row r="1848" spans="1:13" s="11" customFormat="1">
      <c r="A1848" s="8"/>
      <c r="B1848" s="8"/>
      <c r="C1848" s="130"/>
      <c r="D1848" s="8"/>
      <c r="E1848" s="18"/>
      <c r="F1848" s="18"/>
      <c r="G1848" s="8"/>
      <c r="H1848" s="8"/>
      <c r="I1848" s="117"/>
      <c r="J1848" s="120"/>
      <c r="K1848" s="8"/>
      <c r="L1848" s="8"/>
      <c r="M1848" s="19"/>
    </row>
    <row r="1849" spans="1:13" s="11" customFormat="1">
      <c r="A1849" s="8"/>
      <c r="B1849" s="8"/>
      <c r="C1849" s="8"/>
      <c r="D1849" s="8"/>
      <c r="E1849" s="18"/>
      <c r="F1849" s="18"/>
      <c r="G1849" s="10"/>
      <c r="H1849" s="10"/>
      <c r="I1849" s="10"/>
      <c r="J1849" s="10"/>
      <c r="K1849" s="19"/>
      <c r="L1849" s="8"/>
      <c r="M1849" s="19"/>
    </row>
    <row r="1850" spans="1:13" s="11" customFormat="1">
      <c r="A1850" s="8"/>
      <c r="B1850" s="8"/>
      <c r="C1850" s="8"/>
      <c r="D1850" s="8"/>
      <c r="E1850" s="18"/>
      <c r="F1850" s="18"/>
      <c r="G1850" s="117"/>
      <c r="H1850" s="8"/>
      <c r="I1850" s="10"/>
      <c r="J1850" s="10"/>
      <c r="K1850" s="10"/>
      <c r="L1850" s="10"/>
      <c r="M1850" s="20"/>
    </row>
    <row r="1851" spans="1:13" s="11" customFormat="1">
      <c r="A1851" s="8"/>
      <c r="B1851" s="8"/>
      <c r="C1851" s="8"/>
      <c r="D1851" s="8"/>
      <c r="E1851" s="18"/>
      <c r="F1851" s="18"/>
      <c r="G1851" s="117"/>
      <c r="H1851" s="8"/>
      <c r="I1851" s="117"/>
      <c r="J1851" s="117"/>
      <c r="K1851" s="10"/>
      <c r="L1851" s="10"/>
      <c r="M1851" s="19"/>
    </row>
    <row r="1852" spans="1:13" s="11" customFormat="1">
      <c r="A1852" s="8"/>
      <c r="B1852" s="8"/>
      <c r="C1852" s="8"/>
      <c r="D1852" s="8"/>
      <c r="E1852" s="121"/>
      <c r="F1852" s="18"/>
      <c r="G1852" s="117"/>
      <c r="H1852" s="8"/>
      <c r="I1852" s="8"/>
      <c r="J1852" s="8"/>
      <c r="K1852" s="10"/>
      <c r="L1852" s="10"/>
      <c r="M1852" s="19"/>
    </row>
    <row r="1853" spans="1:13" s="11" customFormat="1">
      <c r="A1853" s="8"/>
      <c r="B1853" s="8"/>
      <c r="C1853" s="8"/>
      <c r="D1853" s="8"/>
      <c r="E1853" s="121"/>
      <c r="F1853" s="18"/>
      <c r="G1853" s="117"/>
      <c r="H1853" s="8"/>
      <c r="I1853" s="8"/>
      <c r="J1853" s="8"/>
      <c r="K1853" s="10"/>
      <c r="L1853" s="10"/>
      <c r="M1853" s="19"/>
    </row>
    <row r="1854" spans="1:13" s="11" customFormat="1">
      <c r="A1854" s="8"/>
      <c r="B1854" s="8"/>
      <c r="C1854" s="8"/>
      <c r="D1854" s="8"/>
      <c r="E1854" s="18"/>
      <c r="F1854" s="18"/>
      <c r="G1854" s="117"/>
      <c r="H1854" s="20"/>
      <c r="I1854" s="10"/>
      <c r="J1854" s="10"/>
      <c r="K1854" s="10"/>
      <c r="L1854" s="10"/>
      <c r="M1854" s="19"/>
    </row>
    <row r="1855" spans="1:13" s="11" customFormat="1">
      <c r="A1855" s="8"/>
      <c r="B1855" s="8"/>
      <c r="C1855" s="8"/>
      <c r="D1855" s="8"/>
      <c r="E1855" s="18"/>
      <c r="F1855" s="18"/>
      <c r="G1855" s="120"/>
      <c r="H1855" s="20"/>
      <c r="I1855" s="10"/>
      <c r="J1855" s="10"/>
      <c r="K1855" s="10"/>
      <c r="L1855" s="10"/>
      <c r="M1855" s="19"/>
    </row>
    <row r="1856" spans="1:13" s="11" customFormat="1">
      <c r="A1856" s="8"/>
      <c r="B1856" s="8"/>
      <c r="C1856" s="8"/>
      <c r="D1856" s="8"/>
      <c r="E1856" s="18"/>
      <c r="F1856" s="18"/>
      <c r="G1856" s="117"/>
      <c r="H1856" s="20"/>
      <c r="I1856" s="117"/>
      <c r="J1856" s="117"/>
      <c r="K1856" s="10"/>
      <c r="L1856" s="10"/>
      <c r="M1856" s="19"/>
    </row>
    <row r="1857" spans="1:13" s="11" customFormat="1">
      <c r="A1857" s="8"/>
      <c r="B1857" s="128"/>
      <c r="C1857" s="8"/>
      <c r="D1857" s="8"/>
      <c r="E1857" s="18"/>
      <c r="F1857" s="18"/>
      <c r="G1857" s="117"/>
      <c r="H1857" s="8"/>
      <c r="I1857" s="8"/>
      <c r="J1857" s="8"/>
      <c r="K1857" s="19"/>
      <c r="L1857" s="19"/>
      <c r="M1857" s="19"/>
    </row>
    <row r="1858" spans="1:13" s="11" customFormat="1">
      <c r="A1858" s="8"/>
      <c r="B1858" s="8"/>
      <c r="C1858" s="8"/>
      <c r="D1858" s="8"/>
      <c r="E1858" s="18"/>
      <c r="F1858" s="18"/>
      <c r="G1858" s="8"/>
      <c r="H1858" s="8"/>
      <c r="I1858" s="8"/>
      <c r="J1858" s="8"/>
      <c r="K1858" s="8"/>
      <c r="L1858" s="8"/>
      <c r="M1858" s="8"/>
    </row>
    <row r="1859" spans="1:13" s="11" customFormat="1">
      <c r="A1859" s="8"/>
      <c r="B1859" s="8"/>
      <c r="C1859" s="8"/>
      <c r="D1859" s="8"/>
      <c r="E1859" s="18"/>
      <c r="F1859" s="18"/>
      <c r="G1859" s="8"/>
      <c r="H1859" s="8"/>
      <c r="I1859" s="8"/>
      <c r="J1859" s="8"/>
      <c r="K1859" s="8"/>
      <c r="L1859" s="8"/>
      <c r="M1859" s="8"/>
    </row>
    <row r="1860" spans="1:13" s="11" customFormat="1">
      <c r="A1860" s="8"/>
      <c r="B1860" s="8"/>
      <c r="C1860" s="8"/>
      <c r="D1860" s="8"/>
      <c r="E1860" s="18"/>
      <c r="F1860" s="18"/>
      <c r="G1860" s="8"/>
      <c r="H1860" s="8"/>
      <c r="I1860" s="117"/>
      <c r="J1860" s="120"/>
      <c r="K1860" s="8"/>
      <c r="L1860" s="8"/>
      <c r="M1860" s="19"/>
    </row>
    <row r="1861" spans="1:13" s="11" customFormat="1">
      <c r="A1861" s="8"/>
      <c r="B1861" s="8"/>
      <c r="C1861" s="8"/>
      <c r="D1861" s="8"/>
      <c r="E1861" s="18"/>
      <c r="F1861" s="18"/>
      <c r="G1861" s="10"/>
      <c r="H1861" s="10"/>
      <c r="I1861" s="10"/>
      <c r="J1861" s="10"/>
      <c r="K1861" s="19"/>
      <c r="L1861" s="8"/>
      <c r="M1861" s="19"/>
    </row>
    <row r="1862" spans="1:13" s="11" customFormat="1">
      <c r="A1862" s="8"/>
      <c r="B1862" s="8"/>
      <c r="C1862" s="8"/>
      <c r="D1862" s="8"/>
      <c r="E1862" s="18"/>
      <c r="F1862" s="18"/>
      <c r="G1862" s="117"/>
      <c r="H1862" s="8"/>
      <c r="I1862" s="10"/>
      <c r="J1862" s="10"/>
      <c r="K1862" s="10"/>
      <c r="L1862" s="10"/>
      <c r="M1862" s="20"/>
    </row>
    <row r="1863" spans="1:13" s="11" customFormat="1">
      <c r="A1863" s="8"/>
      <c r="B1863" s="8"/>
      <c r="C1863" s="8"/>
      <c r="D1863" s="8"/>
      <c r="E1863" s="18"/>
      <c r="F1863" s="18"/>
      <c r="G1863" s="117"/>
      <c r="H1863" s="8"/>
      <c r="I1863" s="117"/>
      <c r="J1863" s="117"/>
      <c r="K1863" s="10"/>
      <c r="L1863" s="10"/>
      <c r="M1863" s="19"/>
    </row>
    <row r="1864" spans="1:13" s="11" customFormat="1">
      <c r="A1864" s="8"/>
      <c r="B1864" s="8"/>
      <c r="C1864" s="8"/>
      <c r="D1864" s="8"/>
      <c r="E1864" s="121"/>
      <c r="F1864" s="18"/>
      <c r="G1864" s="117"/>
      <c r="H1864" s="8"/>
      <c r="I1864" s="8"/>
      <c r="J1864" s="8"/>
      <c r="K1864" s="10"/>
      <c r="L1864" s="10"/>
      <c r="M1864" s="19"/>
    </row>
    <row r="1865" spans="1:13" s="11" customFormat="1">
      <c r="A1865" s="8"/>
      <c r="B1865" s="8"/>
      <c r="C1865" s="8"/>
      <c r="D1865" s="8"/>
      <c r="E1865" s="121"/>
      <c r="F1865" s="18"/>
      <c r="G1865" s="117"/>
      <c r="H1865" s="8"/>
      <c r="I1865" s="8"/>
      <c r="J1865" s="8"/>
      <c r="K1865" s="10"/>
      <c r="L1865" s="10"/>
      <c r="M1865" s="19"/>
    </row>
    <row r="1866" spans="1:13" s="11" customFormat="1">
      <c r="A1866" s="8"/>
      <c r="B1866" s="8"/>
      <c r="C1866" s="8"/>
      <c r="D1866" s="8"/>
      <c r="E1866" s="18"/>
      <c r="F1866" s="18"/>
      <c r="G1866" s="117"/>
      <c r="H1866" s="20"/>
      <c r="I1866" s="10"/>
      <c r="J1866" s="10"/>
      <c r="K1866" s="10"/>
      <c r="L1866" s="10"/>
      <c r="M1866" s="19"/>
    </row>
    <row r="1867" spans="1:13" s="11" customFormat="1">
      <c r="A1867" s="8"/>
      <c r="B1867" s="8"/>
      <c r="C1867" s="8"/>
      <c r="D1867" s="8"/>
      <c r="E1867" s="18"/>
      <c r="F1867" s="18"/>
      <c r="G1867" s="120"/>
      <c r="H1867" s="20"/>
      <c r="I1867" s="10"/>
      <c r="J1867" s="10"/>
      <c r="K1867" s="10"/>
      <c r="L1867" s="10"/>
      <c r="M1867" s="19"/>
    </row>
    <row r="1868" spans="1:13" s="11" customFormat="1">
      <c r="A1868" s="8"/>
      <c r="B1868" s="8"/>
      <c r="C1868" s="8"/>
      <c r="D1868" s="8"/>
      <c r="E1868" s="18"/>
      <c r="F1868" s="18"/>
      <c r="G1868" s="117"/>
      <c r="H1868" s="20"/>
      <c r="I1868" s="117"/>
      <c r="J1868" s="117"/>
      <c r="K1868" s="10"/>
      <c r="L1868" s="10"/>
      <c r="M1868" s="19"/>
    </row>
    <row r="1869" spans="1:13" s="11" customFormat="1">
      <c r="A1869" s="8"/>
      <c r="B1869" s="128"/>
      <c r="C1869" s="8"/>
      <c r="D1869" s="8"/>
      <c r="E1869" s="18"/>
      <c r="F1869" s="18"/>
      <c r="G1869" s="117"/>
      <c r="H1869" s="8"/>
      <c r="I1869" s="8"/>
      <c r="J1869" s="8"/>
      <c r="K1869" s="19"/>
      <c r="L1869" s="19"/>
      <c r="M1869" s="19"/>
    </row>
    <row r="1870" spans="1:13" s="11" customFormat="1">
      <c r="A1870" s="8"/>
      <c r="B1870" s="128"/>
      <c r="D1870" s="8"/>
      <c r="E1870" s="18"/>
      <c r="F1870" s="18"/>
      <c r="G1870" s="117"/>
      <c r="H1870" s="8"/>
      <c r="I1870" s="8"/>
      <c r="J1870" s="8"/>
      <c r="K1870" s="19"/>
      <c r="L1870" s="19"/>
      <c r="M1870" s="19"/>
    </row>
    <row r="1871" spans="1:13" s="11" customFormat="1">
      <c r="A1871" s="8"/>
      <c r="B1871" s="128"/>
      <c r="D1871" s="8"/>
      <c r="E1871" s="18"/>
      <c r="F1871" s="18"/>
      <c r="G1871" s="117"/>
      <c r="H1871" s="8"/>
      <c r="I1871" s="8"/>
      <c r="J1871" s="8"/>
      <c r="K1871" s="19"/>
      <c r="L1871" s="19"/>
      <c r="M1871" s="19"/>
    </row>
    <row r="1872" spans="1:13" s="11" customFormat="1">
      <c r="A1872" s="87"/>
      <c r="B1872" s="87"/>
      <c r="D1872" s="87"/>
      <c r="E1872" s="87"/>
      <c r="F1872" s="87"/>
      <c r="G1872" s="87"/>
      <c r="H1872" s="87"/>
      <c r="I1872" s="87"/>
      <c r="J1872" s="87"/>
      <c r="K1872" s="87"/>
      <c r="L1872" s="87"/>
      <c r="M1872" s="87"/>
    </row>
    <row r="1873" spans="1:13" s="11" customFormat="1">
      <c r="A1873" s="8"/>
      <c r="B1873" s="8"/>
      <c r="D1873" s="8"/>
      <c r="E1873" s="18"/>
      <c r="F1873" s="18"/>
      <c r="G1873" s="8"/>
      <c r="H1873" s="8"/>
      <c r="I1873" s="8"/>
      <c r="J1873" s="8"/>
      <c r="K1873" s="8"/>
      <c r="L1873" s="8"/>
      <c r="M1873" s="8"/>
    </row>
    <row r="1874" spans="1:13" s="11" customFormat="1">
      <c r="A1874" s="8"/>
      <c r="B1874" s="8"/>
      <c r="C1874" s="87"/>
      <c r="D1874" s="8"/>
      <c r="E1874" s="18"/>
      <c r="F1874" s="18"/>
      <c r="G1874" s="8"/>
      <c r="H1874" s="8"/>
      <c r="I1874" s="8"/>
      <c r="J1874" s="8"/>
      <c r="K1874" s="8"/>
      <c r="L1874" s="8"/>
      <c r="M1874" s="8"/>
    </row>
    <row r="1875" spans="1:13" s="11" customFormat="1">
      <c r="A1875" s="8"/>
      <c r="B1875" s="8"/>
      <c r="C1875" s="8"/>
      <c r="D1875" s="8"/>
      <c r="E1875" s="18"/>
      <c r="F1875" s="18"/>
      <c r="G1875" s="8"/>
      <c r="H1875" s="8"/>
      <c r="I1875" s="117"/>
      <c r="J1875" s="120"/>
      <c r="K1875" s="8"/>
      <c r="L1875" s="8"/>
      <c r="M1875" s="19"/>
    </row>
    <row r="1876" spans="1:13" s="11" customFormat="1">
      <c r="A1876" s="8"/>
      <c r="B1876" s="8"/>
      <c r="C1876" s="131"/>
      <c r="D1876" s="8"/>
      <c r="E1876" s="18"/>
      <c r="F1876" s="18"/>
      <c r="G1876" s="10"/>
      <c r="H1876" s="10"/>
      <c r="I1876" s="10"/>
      <c r="J1876" s="10"/>
      <c r="K1876" s="19"/>
      <c r="L1876" s="8"/>
      <c r="M1876" s="19"/>
    </row>
    <row r="1877" spans="1:13" s="11" customFormat="1">
      <c r="A1877" s="8"/>
      <c r="B1877" s="8"/>
      <c r="C1877" s="8"/>
      <c r="D1877" s="8"/>
      <c r="E1877" s="18"/>
      <c r="F1877" s="18"/>
      <c r="G1877" s="117"/>
      <c r="H1877" s="8"/>
      <c r="I1877" s="10"/>
      <c r="J1877" s="10"/>
      <c r="K1877" s="10"/>
      <c r="L1877" s="10"/>
      <c r="M1877" s="20"/>
    </row>
    <row r="1878" spans="1:13" s="11" customFormat="1">
      <c r="A1878" s="8"/>
      <c r="B1878" s="8"/>
      <c r="C1878" s="8"/>
      <c r="D1878" s="8"/>
      <c r="E1878" s="18"/>
      <c r="F1878" s="18"/>
      <c r="G1878" s="117"/>
      <c r="H1878" s="8"/>
      <c r="I1878" s="117"/>
      <c r="J1878" s="117"/>
      <c r="K1878" s="10"/>
      <c r="L1878" s="10"/>
      <c r="M1878" s="19"/>
    </row>
    <row r="1879" spans="1:13" s="11" customFormat="1">
      <c r="A1879" s="8"/>
      <c r="B1879" s="8"/>
      <c r="C1879" s="8"/>
      <c r="D1879" s="8"/>
      <c r="E1879" s="121"/>
      <c r="F1879" s="18"/>
      <c r="G1879" s="117"/>
      <c r="H1879" s="8"/>
      <c r="I1879" s="8"/>
      <c r="J1879" s="8"/>
      <c r="K1879" s="10"/>
      <c r="L1879" s="10"/>
      <c r="M1879" s="19"/>
    </row>
    <row r="1880" spans="1:13" s="11" customFormat="1">
      <c r="A1880" s="8"/>
      <c r="B1880" s="8"/>
      <c r="C1880" s="8"/>
      <c r="D1880" s="8"/>
      <c r="E1880" s="121"/>
      <c r="F1880" s="18"/>
      <c r="G1880" s="117"/>
      <c r="H1880" s="8"/>
      <c r="I1880" s="8"/>
      <c r="J1880" s="8"/>
      <c r="K1880" s="10"/>
      <c r="L1880" s="10"/>
      <c r="M1880" s="19"/>
    </row>
    <row r="1881" spans="1:13" s="11" customFormat="1">
      <c r="A1881" s="8"/>
      <c r="B1881" s="8"/>
      <c r="C1881" s="8"/>
      <c r="D1881" s="8"/>
      <c r="E1881" s="18"/>
      <c r="F1881" s="18"/>
      <c r="G1881" s="117"/>
      <c r="H1881" s="20"/>
      <c r="I1881" s="10"/>
      <c r="J1881" s="10"/>
      <c r="K1881" s="10"/>
      <c r="L1881" s="10"/>
      <c r="M1881" s="19"/>
    </row>
    <row r="1882" spans="1:13" s="11" customFormat="1">
      <c r="A1882" s="8"/>
      <c r="B1882" s="8"/>
      <c r="C1882" s="8"/>
      <c r="D1882" s="8"/>
      <c r="E1882" s="18"/>
      <c r="F1882" s="18"/>
      <c r="G1882" s="120"/>
      <c r="H1882" s="20"/>
      <c r="I1882" s="10"/>
      <c r="J1882" s="10"/>
      <c r="K1882" s="10"/>
      <c r="L1882" s="10"/>
      <c r="M1882" s="19"/>
    </row>
    <row r="1883" spans="1:13" s="11" customFormat="1">
      <c r="A1883" s="8"/>
      <c r="B1883" s="8"/>
      <c r="C1883" s="8"/>
      <c r="D1883" s="8"/>
      <c r="E1883" s="18"/>
      <c r="F1883" s="18"/>
      <c r="G1883" s="117"/>
      <c r="H1883" s="20"/>
      <c r="I1883" s="117"/>
      <c r="J1883" s="117"/>
      <c r="K1883" s="10"/>
      <c r="L1883" s="10"/>
      <c r="M1883" s="19"/>
    </row>
    <row r="1884" spans="1:13" s="11" customFormat="1">
      <c r="A1884" s="8"/>
      <c r="B1884" s="128"/>
      <c r="C1884" s="8"/>
      <c r="D1884" s="8"/>
      <c r="E1884" s="18"/>
      <c r="F1884" s="18"/>
      <c r="G1884" s="117"/>
      <c r="H1884" s="8"/>
      <c r="I1884" s="8"/>
      <c r="J1884" s="8"/>
      <c r="K1884" s="19"/>
      <c r="L1884" s="19"/>
      <c r="M1884" s="19"/>
    </row>
    <row r="1885" spans="1:13" s="11" customFormat="1">
      <c r="A1885" s="8"/>
      <c r="B1885" s="8"/>
      <c r="C1885" s="8"/>
      <c r="D1885" s="8"/>
      <c r="E1885" s="18"/>
      <c r="F1885" s="18"/>
      <c r="G1885" s="8"/>
      <c r="H1885" s="8"/>
      <c r="I1885" s="8"/>
      <c r="J1885" s="8"/>
      <c r="K1885" s="8"/>
      <c r="L1885" s="8"/>
      <c r="M1885" s="8"/>
    </row>
    <row r="1886" spans="1:13" s="11" customFormat="1">
      <c r="A1886" s="8"/>
      <c r="B1886" s="8"/>
      <c r="C1886" s="8"/>
      <c r="D1886" s="8"/>
      <c r="E1886" s="18"/>
      <c r="F1886" s="18"/>
      <c r="G1886" s="8"/>
      <c r="H1886" s="8"/>
      <c r="I1886" s="8"/>
      <c r="J1886" s="8"/>
      <c r="K1886" s="8"/>
      <c r="L1886" s="8"/>
      <c r="M1886" s="8"/>
    </row>
    <row r="1887" spans="1:13" s="11" customFormat="1">
      <c r="A1887" s="8"/>
      <c r="B1887" s="8"/>
      <c r="C1887" s="8"/>
      <c r="D1887" s="8"/>
      <c r="E1887" s="18"/>
      <c r="F1887" s="18"/>
      <c r="G1887" s="8"/>
      <c r="H1887" s="8"/>
      <c r="I1887" s="117"/>
      <c r="J1887" s="120"/>
      <c r="K1887" s="8"/>
      <c r="L1887" s="8"/>
      <c r="M1887" s="19"/>
    </row>
    <row r="1888" spans="1:13" s="11" customFormat="1">
      <c r="A1888" s="8"/>
      <c r="B1888" s="8"/>
      <c r="C1888" s="8"/>
      <c r="D1888" s="8"/>
      <c r="E1888" s="18"/>
      <c r="F1888" s="18"/>
      <c r="G1888" s="10"/>
      <c r="H1888" s="10"/>
      <c r="I1888" s="10"/>
      <c r="J1888" s="10"/>
      <c r="K1888" s="19"/>
      <c r="L1888" s="8"/>
      <c r="M1888" s="19"/>
    </row>
    <row r="1889" spans="1:13" s="11" customFormat="1">
      <c r="A1889" s="8"/>
      <c r="B1889" s="8"/>
      <c r="C1889" s="8"/>
      <c r="D1889" s="8"/>
      <c r="E1889" s="18"/>
      <c r="F1889" s="18"/>
      <c r="G1889" s="117"/>
      <c r="H1889" s="8"/>
      <c r="I1889" s="10"/>
      <c r="J1889" s="10"/>
      <c r="K1889" s="10"/>
      <c r="L1889" s="10"/>
      <c r="M1889" s="20"/>
    </row>
    <row r="1890" spans="1:13" s="11" customFormat="1">
      <c r="A1890" s="8"/>
      <c r="B1890" s="8"/>
      <c r="C1890" s="8"/>
      <c r="D1890" s="8"/>
      <c r="E1890" s="18"/>
      <c r="F1890" s="18"/>
      <c r="G1890" s="117"/>
      <c r="H1890" s="8"/>
      <c r="I1890" s="117"/>
      <c r="J1890" s="117"/>
      <c r="K1890" s="10"/>
      <c r="L1890" s="10"/>
      <c r="M1890" s="19"/>
    </row>
    <row r="1891" spans="1:13" s="11" customFormat="1">
      <c r="A1891" s="8"/>
      <c r="B1891" s="8"/>
      <c r="C1891" s="8"/>
      <c r="D1891" s="8"/>
      <c r="E1891" s="121"/>
      <c r="F1891" s="18"/>
      <c r="G1891" s="117"/>
      <c r="H1891" s="8"/>
      <c r="I1891" s="8"/>
      <c r="J1891" s="8"/>
      <c r="K1891" s="10"/>
      <c r="L1891" s="10"/>
      <c r="M1891" s="19"/>
    </row>
    <row r="1892" spans="1:13" s="11" customFormat="1">
      <c r="A1892" s="8"/>
      <c r="B1892" s="8"/>
      <c r="C1892" s="8"/>
      <c r="D1892" s="8"/>
      <c r="E1892" s="121"/>
      <c r="F1892" s="18"/>
      <c r="G1892" s="117"/>
      <c r="H1892" s="8"/>
      <c r="I1892" s="8"/>
      <c r="J1892" s="8"/>
      <c r="K1892" s="10"/>
      <c r="L1892" s="10"/>
      <c r="M1892" s="19"/>
    </row>
    <row r="1893" spans="1:13" s="11" customFormat="1">
      <c r="A1893" s="8"/>
      <c r="B1893" s="8"/>
      <c r="C1893" s="8"/>
      <c r="D1893" s="8"/>
      <c r="E1893" s="18"/>
      <c r="F1893" s="18"/>
      <c r="G1893" s="117"/>
      <c r="H1893" s="20"/>
      <c r="I1893" s="10"/>
      <c r="J1893" s="10"/>
      <c r="K1893" s="10"/>
      <c r="L1893" s="10"/>
      <c r="M1893" s="19"/>
    </row>
    <row r="1894" spans="1:13" s="11" customFormat="1">
      <c r="A1894" s="8"/>
      <c r="B1894" s="8"/>
      <c r="C1894" s="8"/>
      <c r="D1894" s="8"/>
      <c r="E1894" s="18"/>
      <c r="F1894" s="18"/>
      <c r="G1894" s="120"/>
      <c r="H1894" s="20"/>
      <c r="I1894" s="10"/>
      <c r="J1894" s="10"/>
      <c r="K1894" s="10"/>
      <c r="L1894" s="10"/>
      <c r="M1894" s="19"/>
    </row>
    <row r="1895" spans="1:13" s="11" customFormat="1">
      <c r="A1895" s="8"/>
      <c r="B1895" s="8"/>
      <c r="C1895" s="8"/>
      <c r="D1895" s="8"/>
      <c r="E1895" s="18"/>
      <c r="F1895" s="18"/>
      <c r="G1895" s="117"/>
      <c r="H1895" s="20"/>
      <c r="I1895" s="117"/>
      <c r="J1895" s="117"/>
      <c r="K1895" s="10"/>
      <c r="L1895" s="10"/>
      <c r="M1895" s="19"/>
    </row>
    <row r="1896" spans="1:13" s="11" customFormat="1">
      <c r="A1896" s="8"/>
      <c r="B1896" s="128"/>
      <c r="C1896" s="8"/>
      <c r="D1896" s="8"/>
      <c r="E1896" s="18"/>
      <c r="F1896" s="18"/>
      <c r="G1896" s="117"/>
      <c r="H1896" s="8"/>
      <c r="I1896" s="8"/>
      <c r="J1896" s="8"/>
      <c r="K1896" s="19"/>
      <c r="L1896" s="19"/>
      <c r="M1896" s="19"/>
    </row>
    <row r="1897" spans="1:13" s="11" customFormat="1">
      <c r="A1897" s="8"/>
      <c r="B1897" s="8"/>
      <c r="C1897" s="8"/>
      <c r="D1897" s="8"/>
      <c r="E1897" s="18"/>
      <c r="F1897" s="18"/>
      <c r="G1897" s="8"/>
      <c r="H1897" s="8"/>
      <c r="I1897" s="8"/>
      <c r="J1897" s="8"/>
      <c r="K1897" s="8"/>
      <c r="L1897" s="8"/>
      <c r="M1897" s="8"/>
    </row>
    <row r="1898" spans="1:13" s="11" customFormat="1">
      <c r="A1898" s="8"/>
      <c r="B1898" s="8"/>
      <c r="C1898" s="8"/>
      <c r="D1898" s="8"/>
      <c r="E1898" s="18"/>
      <c r="F1898" s="18"/>
      <c r="G1898" s="8"/>
      <c r="H1898" s="8"/>
      <c r="I1898" s="8"/>
      <c r="J1898" s="8"/>
      <c r="K1898" s="8"/>
      <c r="L1898" s="8"/>
      <c r="M1898" s="8"/>
    </row>
    <row r="1899" spans="1:13" s="11" customFormat="1">
      <c r="A1899" s="8"/>
      <c r="B1899" s="8"/>
      <c r="C1899" s="8"/>
      <c r="D1899" s="8"/>
      <c r="E1899" s="18"/>
      <c r="F1899" s="18"/>
      <c r="G1899" s="8"/>
      <c r="H1899" s="8"/>
      <c r="I1899" s="117"/>
      <c r="J1899" s="120"/>
      <c r="K1899" s="8"/>
      <c r="L1899" s="8"/>
      <c r="M1899" s="19"/>
    </row>
    <row r="1900" spans="1:13" s="11" customFormat="1">
      <c r="A1900" s="8"/>
      <c r="B1900" s="8"/>
      <c r="C1900" s="8"/>
      <c r="D1900" s="8"/>
      <c r="E1900" s="18"/>
      <c r="F1900" s="18"/>
      <c r="G1900" s="10"/>
      <c r="H1900" s="10"/>
      <c r="I1900" s="10"/>
      <c r="J1900" s="10"/>
      <c r="K1900" s="19"/>
      <c r="L1900" s="8"/>
      <c r="M1900" s="19"/>
    </row>
    <row r="1901" spans="1:13" s="11" customFormat="1">
      <c r="A1901" s="8"/>
      <c r="B1901" s="8"/>
      <c r="C1901" s="8"/>
      <c r="D1901" s="8"/>
      <c r="E1901" s="18"/>
      <c r="F1901" s="18"/>
      <c r="G1901" s="117"/>
      <c r="H1901" s="8"/>
      <c r="I1901" s="10"/>
      <c r="J1901" s="10"/>
      <c r="K1901" s="10"/>
      <c r="L1901" s="10"/>
      <c r="M1901" s="20"/>
    </row>
    <row r="1902" spans="1:13" s="11" customFormat="1">
      <c r="A1902" s="8"/>
      <c r="B1902" s="8"/>
      <c r="C1902" s="8"/>
      <c r="D1902" s="8"/>
      <c r="E1902" s="18"/>
      <c r="F1902" s="18"/>
      <c r="G1902" s="117"/>
      <c r="H1902" s="8"/>
      <c r="I1902" s="117"/>
      <c r="J1902" s="117"/>
      <c r="K1902" s="10"/>
      <c r="L1902" s="10"/>
      <c r="M1902" s="19"/>
    </row>
    <row r="1903" spans="1:13" s="11" customFormat="1">
      <c r="A1903" s="8"/>
      <c r="B1903" s="8"/>
      <c r="C1903" s="8"/>
      <c r="D1903" s="8"/>
      <c r="E1903" s="121"/>
      <c r="F1903" s="18"/>
      <c r="G1903" s="117"/>
      <c r="H1903" s="8"/>
      <c r="I1903" s="8"/>
      <c r="J1903" s="8"/>
      <c r="K1903" s="10"/>
      <c r="L1903" s="10"/>
      <c r="M1903" s="19"/>
    </row>
    <row r="1904" spans="1:13" s="11" customFormat="1">
      <c r="A1904" s="8"/>
      <c r="B1904" s="8"/>
      <c r="C1904" s="8"/>
      <c r="D1904" s="8"/>
      <c r="E1904" s="121"/>
      <c r="F1904" s="18"/>
      <c r="G1904" s="117"/>
      <c r="H1904" s="8"/>
      <c r="I1904" s="8"/>
      <c r="J1904" s="8"/>
      <c r="K1904" s="10"/>
      <c r="L1904" s="10"/>
      <c r="M1904" s="19"/>
    </row>
    <row r="1905" spans="1:13" s="11" customFormat="1">
      <c r="A1905" s="8"/>
      <c r="B1905" s="8"/>
      <c r="C1905" s="8"/>
      <c r="D1905" s="8"/>
      <c r="E1905" s="18"/>
      <c r="F1905" s="18"/>
      <c r="G1905" s="117"/>
      <c r="H1905" s="20"/>
      <c r="I1905" s="10"/>
      <c r="J1905" s="10"/>
      <c r="K1905" s="10"/>
      <c r="L1905" s="10"/>
      <c r="M1905" s="19"/>
    </row>
    <row r="1906" spans="1:13" s="11" customFormat="1">
      <c r="A1906" s="8"/>
      <c r="B1906" s="8"/>
      <c r="C1906" s="8"/>
      <c r="D1906" s="8"/>
      <c r="E1906" s="18"/>
      <c r="F1906" s="18"/>
      <c r="G1906" s="120"/>
      <c r="H1906" s="20"/>
      <c r="I1906" s="10"/>
      <c r="J1906" s="10"/>
      <c r="K1906" s="10"/>
      <c r="L1906" s="10"/>
      <c r="M1906" s="19"/>
    </row>
    <row r="1907" spans="1:13" s="11" customFormat="1">
      <c r="A1907" s="87"/>
      <c r="B1907" s="87"/>
      <c r="C1907" s="8"/>
      <c r="D1907" s="87"/>
      <c r="E1907" s="87"/>
      <c r="F1907" s="87"/>
      <c r="G1907" s="87"/>
      <c r="H1907" s="87"/>
      <c r="I1907" s="87"/>
      <c r="J1907" s="87"/>
      <c r="K1907" s="87"/>
      <c r="L1907" s="87"/>
      <c r="M1907" s="87"/>
    </row>
    <row r="1908" spans="1:13" s="11" customFormat="1">
      <c r="A1908" s="8"/>
      <c r="B1908" s="8"/>
      <c r="C1908" s="8"/>
      <c r="D1908" s="8"/>
      <c r="E1908" s="18"/>
      <c r="F1908" s="18"/>
      <c r="G1908" s="117"/>
      <c r="H1908" s="20"/>
      <c r="I1908" s="117"/>
      <c r="J1908" s="117"/>
      <c r="K1908" s="10"/>
      <c r="L1908" s="10"/>
      <c r="M1908" s="19"/>
    </row>
    <row r="1909" spans="1:13" s="11" customFormat="1">
      <c r="A1909" s="8"/>
      <c r="B1909" s="128"/>
      <c r="C1909" s="87"/>
      <c r="D1909" s="8"/>
      <c r="E1909" s="18"/>
      <c r="F1909" s="18"/>
      <c r="G1909" s="117"/>
      <c r="H1909" s="8"/>
      <c r="I1909" s="8"/>
      <c r="J1909" s="8"/>
      <c r="K1909" s="19"/>
      <c r="L1909" s="19"/>
      <c r="M1909" s="19"/>
    </row>
    <row r="1910" spans="1:13" s="11" customFormat="1">
      <c r="A1910" s="8"/>
      <c r="B1910" s="8"/>
      <c r="C1910" s="8"/>
      <c r="D1910" s="8"/>
      <c r="E1910" s="18"/>
      <c r="F1910" s="18"/>
      <c r="G1910" s="8"/>
      <c r="H1910" s="8"/>
      <c r="I1910" s="8"/>
      <c r="J1910" s="8"/>
      <c r="K1910" s="8"/>
      <c r="L1910" s="8"/>
      <c r="M1910" s="8"/>
    </row>
    <row r="1911" spans="1:13" s="11" customFormat="1">
      <c r="A1911" s="8"/>
      <c r="B1911" s="8"/>
      <c r="C1911" s="8"/>
      <c r="D1911" s="8"/>
      <c r="E1911" s="18"/>
      <c r="F1911" s="18"/>
      <c r="G1911" s="8"/>
      <c r="H1911" s="8"/>
      <c r="I1911" s="8"/>
      <c r="J1911" s="8"/>
      <c r="K1911" s="8"/>
      <c r="L1911" s="8"/>
      <c r="M1911" s="8"/>
    </row>
    <row r="1912" spans="1:13" s="11" customFormat="1">
      <c r="A1912" s="8"/>
      <c r="B1912" s="8"/>
      <c r="C1912" s="8"/>
      <c r="D1912" s="8"/>
      <c r="E1912" s="18"/>
      <c r="F1912" s="18"/>
      <c r="G1912" s="8"/>
      <c r="H1912" s="8"/>
      <c r="I1912" s="117"/>
      <c r="J1912" s="120"/>
      <c r="K1912" s="8"/>
      <c r="L1912" s="8"/>
      <c r="M1912" s="19"/>
    </row>
    <row r="1913" spans="1:13" s="11" customFormat="1">
      <c r="A1913" s="8"/>
      <c r="B1913" s="8"/>
      <c r="C1913" s="8"/>
      <c r="D1913" s="8"/>
      <c r="E1913" s="18"/>
      <c r="F1913" s="18"/>
      <c r="G1913" s="10"/>
      <c r="H1913" s="10"/>
      <c r="I1913" s="10"/>
      <c r="J1913" s="10"/>
      <c r="K1913" s="19"/>
      <c r="L1913" s="8"/>
      <c r="M1913" s="19"/>
    </row>
    <row r="1914" spans="1:13" s="11" customFormat="1">
      <c r="A1914" s="8"/>
      <c r="B1914" s="8"/>
      <c r="C1914" s="8"/>
      <c r="D1914" s="8"/>
      <c r="E1914" s="18"/>
      <c r="F1914" s="18"/>
      <c r="G1914" s="117"/>
      <c r="H1914" s="8"/>
      <c r="I1914" s="10"/>
      <c r="J1914" s="10"/>
      <c r="K1914" s="10"/>
      <c r="L1914" s="10"/>
      <c r="M1914" s="20"/>
    </row>
    <row r="1915" spans="1:13" s="11" customFormat="1">
      <c r="A1915" s="8"/>
      <c r="B1915" s="8"/>
      <c r="C1915" s="8"/>
      <c r="D1915" s="8"/>
      <c r="E1915" s="18"/>
      <c r="F1915" s="18"/>
      <c r="G1915" s="117"/>
      <c r="H1915" s="8"/>
      <c r="I1915" s="117"/>
      <c r="J1915" s="117"/>
      <c r="K1915" s="10"/>
      <c r="L1915" s="10"/>
      <c r="M1915" s="19"/>
    </row>
    <row r="1916" spans="1:13" s="11" customFormat="1">
      <c r="A1916" s="8"/>
      <c r="B1916" s="8"/>
      <c r="C1916" s="8"/>
      <c r="D1916" s="8"/>
      <c r="E1916" s="121"/>
      <c r="F1916" s="18"/>
      <c r="G1916" s="117"/>
      <c r="H1916" s="8"/>
      <c r="I1916" s="8"/>
      <c r="J1916" s="8"/>
      <c r="K1916" s="10"/>
      <c r="L1916" s="10"/>
      <c r="M1916" s="19"/>
    </row>
    <row r="1917" spans="1:13" s="11" customFormat="1">
      <c r="A1917" s="8"/>
      <c r="B1917" s="8"/>
      <c r="C1917" s="8"/>
      <c r="D1917" s="8"/>
      <c r="E1917" s="121"/>
      <c r="F1917" s="18"/>
      <c r="G1917" s="117"/>
      <c r="H1917" s="8"/>
      <c r="I1917" s="8"/>
      <c r="J1917" s="8"/>
      <c r="K1917" s="10"/>
      <c r="L1917" s="10"/>
      <c r="M1917" s="19"/>
    </row>
    <row r="1918" spans="1:13" s="11" customFormat="1">
      <c r="A1918" s="8"/>
      <c r="B1918" s="8"/>
      <c r="C1918" s="8"/>
      <c r="D1918" s="8"/>
      <c r="E1918" s="18"/>
      <c r="F1918" s="18"/>
      <c r="G1918" s="117"/>
      <c r="H1918" s="20"/>
      <c r="I1918" s="10"/>
      <c r="J1918" s="10"/>
      <c r="K1918" s="10"/>
      <c r="L1918" s="10"/>
      <c r="M1918" s="19"/>
    </row>
    <row r="1919" spans="1:13" s="11" customFormat="1">
      <c r="A1919" s="8"/>
      <c r="B1919" s="8"/>
      <c r="C1919" s="8"/>
      <c r="D1919" s="8"/>
      <c r="E1919" s="122"/>
      <c r="F1919" s="18"/>
      <c r="G1919" s="120"/>
      <c r="H1919" s="20"/>
      <c r="I1919" s="10"/>
      <c r="J1919" s="10"/>
      <c r="K1919" s="10"/>
      <c r="L1919" s="10"/>
      <c r="M1919" s="19"/>
    </row>
    <row r="1920" spans="1:13" s="11" customFormat="1">
      <c r="A1920" s="8"/>
      <c r="B1920" s="8"/>
      <c r="C1920" s="8"/>
      <c r="D1920" s="8"/>
      <c r="E1920" s="18"/>
      <c r="F1920" s="18"/>
      <c r="G1920" s="117"/>
      <c r="H1920" s="20"/>
      <c r="I1920" s="117"/>
      <c r="J1920" s="117"/>
      <c r="K1920" s="10"/>
      <c r="L1920" s="10"/>
      <c r="M1920" s="19"/>
    </row>
    <row r="1921" spans="1:13" s="11" customFormat="1">
      <c r="A1921" s="8"/>
      <c r="B1921" s="128"/>
      <c r="C1921" s="8"/>
      <c r="D1921" s="8"/>
      <c r="E1921" s="18"/>
      <c r="F1921" s="18"/>
      <c r="G1921" s="117"/>
      <c r="H1921" s="8"/>
      <c r="I1921" s="8"/>
      <c r="J1921" s="8"/>
      <c r="K1921" s="19"/>
      <c r="L1921" s="19"/>
      <c r="M1921" s="19"/>
    </row>
    <row r="1922" spans="1:13" s="11" customFormat="1">
      <c r="A1922" s="8"/>
      <c r="B1922" s="8"/>
      <c r="C1922" s="8"/>
      <c r="D1922" s="8"/>
      <c r="E1922" s="18"/>
      <c r="F1922" s="18"/>
      <c r="G1922" s="8"/>
      <c r="H1922" s="8"/>
      <c r="I1922" s="8"/>
      <c r="J1922" s="8"/>
      <c r="K1922" s="8"/>
      <c r="L1922" s="8"/>
      <c r="M1922" s="8"/>
    </row>
    <row r="1923" spans="1:13" s="11" customFormat="1">
      <c r="A1923" s="8"/>
      <c r="B1923" s="8"/>
      <c r="C1923" s="8"/>
      <c r="D1923" s="8"/>
      <c r="E1923" s="18"/>
      <c r="F1923" s="18"/>
      <c r="G1923" s="8"/>
      <c r="H1923" s="8"/>
      <c r="I1923" s="8"/>
      <c r="J1923" s="8"/>
      <c r="K1923" s="8"/>
      <c r="L1923" s="8"/>
      <c r="M1923" s="8"/>
    </row>
    <row r="1924" spans="1:13" s="11" customFormat="1">
      <c r="A1924" s="8"/>
      <c r="B1924" s="8"/>
      <c r="C1924" s="8"/>
      <c r="D1924" s="8"/>
      <c r="E1924" s="18"/>
      <c r="F1924" s="18"/>
      <c r="G1924" s="8"/>
      <c r="H1924" s="8"/>
      <c r="I1924" s="117"/>
      <c r="J1924" s="120"/>
      <c r="K1924" s="8"/>
      <c r="L1924" s="8"/>
      <c r="M1924" s="19"/>
    </row>
    <row r="1925" spans="1:13" s="11" customFormat="1">
      <c r="A1925" s="8"/>
      <c r="B1925" s="8"/>
      <c r="C1925" s="8"/>
      <c r="D1925" s="8"/>
      <c r="E1925" s="18"/>
      <c r="F1925" s="18"/>
      <c r="G1925" s="10"/>
      <c r="H1925" s="10"/>
      <c r="I1925" s="10"/>
      <c r="J1925" s="10"/>
      <c r="K1925" s="19"/>
      <c r="L1925" s="8"/>
      <c r="M1925" s="19"/>
    </row>
    <row r="1926" spans="1:13" s="11" customFormat="1">
      <c r="A1926" s="8"/>
      <c r="B1926" s="8"/>
      <c r="C1926" s="8"/>
      <c r="D1926" s="8"/>
      <c r="E1926" s="18"/>
      <c r="F1926" s="18"/>
      <c r="G1926" s="117"/>
      <c r="H1926" s="8"/>
      <c r="I1926" s="10"/>
      <c r="J1926" s="10"/>
      <c r="K1926" s="10"/>
      <c r="L1926" s="10"/>
      <c r="M1926" s="20"/>
    </row>
    <row r="1927" spans="1:13" s="11" customFormat="1">
      <c r="A1927" s="8"/>
      <c r="B1927" s="8"/>
      <c r="C1927" s="8"/>
      <c r="D1927" s="8"/>
      <c r="E1927" s="18"/>
      <c r="F1927" s="18"/>
      <c r="G1927" s="117"/>
      <c r="H1927" s="8"/>
      <c r="I1927" s="117"/>
      <c r="J1927" s="117"/>
      <c r="K1927" s="10"/>
      <c r="L1927" s="10"/>
      <c r="M1927" s="19"/>
    </row>
    <row r="1928" spans="1:13" s="11" customFormat="1">
      <c r="A1928" s="8"/>
      <c r="B1928" s="8"/>
      <c r="C1928" s="8"/>
      <c r="D1928" s="8"/>
      <c r="E1928" s="121"/>
      <c r="F1928" s="18"/>
      <c r="G1928" s="117"/>
      <c r="H1928" s="8"/>
      <c r="I1928" s="8"/>
      <c r="J1928" s="8"/>
      <c r="K1928" s="10"/>
      <c r="L1928" s="10"/>
      <c r="M1928" s="19"/>
    </row>
    <row r="1929" spans="1:13" s="11" customFormat="1">
      <c r="A1929" s="8"/>
      <c r="B1929" s="8"/>
      <c r="C1929" s="8"/>
      <c r="D1929" s="8"/>
      <c r="E1929" s="121"/>
      <c r="F1929" s="18"/>
      <c r="G1929" s="117"/>
      <c r="H1929" s="8"/>
      <c r="I1929" s="8"/>
      <c r="J1929" s="8"/>
      <c r="K1929" s="10"/>
      <c r="L1929" s="10"/>
      <c r="M1929" s="19"/>
    </row>
    <row r="1930" spans="1:13" s="11" customFormat="1">
      <c r="A1930" s="8"/>
      <c r="B1930" s="8"/>
      <c r="C1930" s="8"/>
      <c r="D1930" s="8"/>
      <c r="E1930" s="18"/>
      <c r="F1930" s="18"/>
      <c r="G1930" s="117"/>
      <c r="H1930" s="20"/>
      <c r="I1930" s="10"/>
      <c r="J1930" s="10"/>
      <c r="K1930" s="10"/>
      <c r="L1930" s="10"/>
      <c r="M1930" s="19"/>
    </row>
    <row r="1931" spans="1:13" s="11" customFormat="1">
      <c r="A1931" s="8"/>
      <c r="B1931" s="8"/>
      <c r="C1931" s="8"/>
      <c r="D1931" s="8"/>
      <c r="E1931" s="122"/>
      <c r="F1931" s="18"/>
      <c r="G1931" s="120"/>
      <c r="H1931" s="20"/>
      <c r="I1931" s="10"/>
      <c r="J1931" s="10"/>
      <c r="K1931" s="10"/>
      <c r="L1931" s="10"/>
      <c r="M1931" s="19"/>
    </row>
    <row r="1932" spans="1:13" s="11" customFormat="1">
      <c r="A1932" s="8"/>
      <c r="B1932" s="8"/>
      <c r="C1932" s="8"/>
      <c r="D1932" s="8"/>
      <c r="E1932" s="18"/>
      <c r="F1932" s="18"/>
      <c r="G1932" s="117"/>
      <c r="H1932" s="20"/>
      <c r="I1932" s="117"/>
      <c r="J1932" s="117"/>
      <c r="K1932" s="10"/>
      <c r="L1932" s="10"/>
      <c r="M1932" s="19"/>
    </row>
    <row r="1933" spans="1:13" s="11" customFormat="1">
      <c r="A1933" s="8"/>
      <c r="B1933" s="128"/>
      <c r="C1933" s="8"/>
      <c r="D1933" s="8"/>
      <c r="E1933" s="18"/>
      <c r="F1933" s="18"/>
      <c r="G1933" s="117"/>
      <c r="H1933" s="8"/>
      <c r="I1933" s="8"/>
      <c r="J1933" s="8"/>
      <c r="K1933" s="19"/>
      <c r="L1933" s="19"/>
      <c r="M1933" s="19"/>
    </row>
    <row r="1934" spans="1:13" s="11" customFormat="1">
      <c r="A1934" s="8"/>
      <c r="B1934" s="8"/>
      <c r="C1934" s="8"/>
      <c r="D1934" s="8"/>
      <c r="E1934" s="18"/>
      <c r="F1934" s="18"/>
      <c r="G1934" s="8"/>
      <c r="H1934" s="8"/>
      <c r="I1934" s="8"/>
      <c r="J1934" s="8"/>
      <c r="K1934" s="8"/>
      <c r="L1934" s="8"/>
      <c r="M1934" s="8"/>
    </row>
    <row r="1935" spans="1:13" s="11" customFormat="1">
      <c r="A1935" s="8"/>
      <c r="B1935" s="8"/>
      <c r="C1935" s="8"/>
      <c r="D1935" s="8"/>
      <c r="E1935" s="18"/>
      <c r="F1935" s="18"/>
      <c r="G1935" s="8"/>
      <c r="H1935" s="8"/>
      <c r="I1935" s="8"/>
      <c r="J1935" s="8"/>
      <c r="K1935" s="8"/>
      <c r="L1935" s="8"/>
      <c r="M1935" s="8"/>
    </row>
    <row r="1936" spans="1:13" s="11" customFormat="1">
      <c r="A1936" s="8"/>
      <c r="B1936" s="8"/>
      <c r="C1936" s="8"/>
      <c r="D1936" s="8"/>
      <c r="E1936" s="18"/>
      <c r="F1936" s="18"/>
      <c r="G1936" s="8"/>
      <c r="H1936" s="8"/>
      <c r="I1936" s="117"/>
      <c r="J1936" s="120"/>
      <c r="K1936" s="8"/>
      <c r="L1936" s="8"/>
      <c r="M1936" s="19"/>
    </row>
    <row r="1937" spans="1:13" s="11" customFormat="1">
      <c r="A1937" s="8"/>
      <c r="B1937" s="8"/>
      <c r="C1937" s="8"/>
      <c r="D1937" s="8"/>
      <c r="E1937" s="18"/>
      <c r="F1937" s="18"/>
      <c r="G1937" s="10"/>
      <c r="H1937" s="10"/>
      <c r="I1937" s="10"/>
      <c r="J1937" s="10"/>
      <c r="K1937" s="19"/>
      <c r="L1937" s="8"/>
      <c r="M1937" s="19"/>
    </row>
    <row r="1938" spans="1:13" s="11" customFormat="1">
      <c r="A1938" s="8"/>
      <c r="B1938" s="8"/>
      <c r="C1938" s="8"/>
      <c r="D1938" s="8"/>
      <c r="E1938" s="18"/>
      <c r="F1938" s="18"/>
      <c r="G1938" s="117"/>
      <c r="H1938" s="8"/>
      <c r="I1938" s="10"/>
      <c r="J1938" s="10"/>
      <c r="K1938" s="10"/>
      <c r="L1938" s="10"/>
      <c r="M1938" s="20"/>
    </row>
    <row r="1939" spans="1:13" s="11" customFormat="1">
      <c r="A1939" s="8"/>
      <c r="B1939" s="8"/>
      <c r="C1939" s="8"/>
      <c r="D1939" s="8"/>
      <c r="E1939" s="18"/>
      <c r="F1939" s="18"/>
      <c r="G1939" s="117"/>
      <c r="H1939" s="8"/>
      <c r="I1939" s="117"/>
      <c r="J1939" s="117"/>
      <c r="K1939" s="10"/>
      <c r="L1939" s="10"/>
      <c r="M1939" s="19"/>
    </row>
    <row r="1940" spans="1:13" s="11" customFormat="1">
      <c r="A1940" s="8"/>
      <c r="B1940" s="8"/>
      <c r="C1940" s="8"/>
      <c r="D1940" s="8"/>
      <c r="E1940" s="121"/>
      <c r="F1940" s="18"/>
      <c r="G1940" s="117"/>
      <c r="H1940" s="8"/>
      <c r="I1940" s="8"/>
      <c r="J1940" s="8"/>
      <c r="K1940" s="10"/>
      <c r="L1940" s="10"/>
      <c r="M1940" s="19"/>
    </row>
    <row r="1941" spans="1:13" s="11" customFormat="1">
      <c r="A1941" s="8"/>
      <c r="B1941" s="8"/>
      <c r="C1941" s="8"/>
      <c r="D1941" s="8"/>
      <c r="E1941" s="121"/>
      <c r="F1941" s="18"/>
      <c r="G1941" s="117"/>
      <c r="H1941" s="8"/>
      <c r="I1941" s="8"/>
      <c r="J1941" s="8"/>
      <c r="K1941" s="10"/>
      <c r="L1941" s="10"/>
      <c r="M1941" s="19"/>
    </row>
    <row r="1942" spans="1:13" s="11" customFormat="1">
      <c r="A1942" s="87"/>
      <c r="B1942" s="87"/>
      <c r="C1942" s="8"/>
      <c r="D1942" s="87"/>
      <c r="E1942" s="87"/>
      <c r="F1942" s="87"/>
      <c r="G1942" s="87"/>
      <c r="H1942" s="87"/>
      <c r="I1942" s="87"/>
      <c r="J1942" s="87"/>
      <c r="K1942" s="87"/>
      <c r="L1942" s="87"/>
      <c r="M1942" s="87"/>
    </row>
    <row r="1943" spans="1:13" s="11" customFormat="1">
      <c r="A1943" s="8"/>
      <c r="B1943" s="8"/>
      <c r="C1943" s="8"/>
      <c r="D1943" s="8"/>
      <c r="E1943" s="18"/>
      <c r="F1943" s="18"/>
      <c r="G1943" s="117"/>
      <c r="H1943" s="20"/>
      <c r="I1943" s="10"/>
      <c r="J1943" s="10"/>
      <c r="K1943" s="10"/>
      <c r="L1943" s="10"/>
      <c r="M1943" s="19"/>
    </row>
    <row r="1944" spans="1:13" s="11" customFormat="1">
      <c r="A1944" s="8"/>
      <c r="B1944" s="8"/>
      <c r="C1944" s="87"/>
      <c r="D1944" s="8"/>
      <c r="E1944" s="18"/>
      <c r="F1944" s="18"/>
      <c r="G1944" s="120"/>
      <c r="H1944" s="20"/>
      <c r="I1944" s="10"/>
      <c r="J1944" s="10"/>
      <c r="K1944" s="10"/>
      <c r="L1944" s="10"/>
      <c r="M1944" s="19"/>
    </row>
    <row r="1945" spans="1:13" s="11" customFormat="1">
      <c r="A1945" s="8"/>
      <c r="B1945" s="8"/>
      <c r="C1945" s="8"/>
      <c r="D1945" s="8"/>
      <c r="E1945" s="18"/>
      <c r="F1945" s="18"/>
      <c r="G1945" s="117"/>
      <c r="H1945" s="20"/>
      <c r="I1945" s="117"/>
      <c r="J1945" s="117"/>
      <c r="K1945" s="10"/>
      <c r="L1945" s="10"/>
      <c r="M1945" s="19"/>
    </row>
    <row r="1946" spans="1:13" s="11" customFormat="1">
      <c r="A1946" s="8"/>
      <c r="B1946" s="128"/>
      <c r="C1946" s="8"/>
      <c r="D1946" s="8"/>
      <c r="E1946" s="18"/>
      <c r="F1946" s="18"/>
      <c r="G1946" s="117"/>
      <c r="H1946" s="8"/>
      <c r="I1946" s="8"/>
      <c r="J1946" s="8"/>
      <c r="K1946" s="19"/>
      <c r="L1946" s="19"/>
      <c r="M1946" s="19"/>
    </row>
    <row r="1947" spans="1:13" s="11" customFormat="1">
      <c r="A1947" s="8"/>
      <c r="B1947" s="8"/>
      <c r="C1947" s="8"/>
      <c r="D1947" s="8"/>
      <c r="E1947" s="18"/>
      <c r="F1947" s="18"/>
      <c r="G1947" s="8"/>
      <c r="H1947" s="8"/>
      <c r="I1947" s="8"/>
      <c r="J1947" s="8"/>
      <c r="K1947" s="8"/>
      <c r="L1947" s="8"/>
      <c r="M1947" s="8"/>
    </row>
    <row r="1948" spans="1:13" s="11" customFormat="1">
      <c r="A1948" s="8"/>
      <c r="B1948" s="8"/>
      <c r="C1948" s="8"/>
      <c r="D1948" s="8"/>
      <c r="E1948" s="18"/>
      <c r="F1948" s="18"/>
      <c r="G1948" s="8"/>
      <c r="H1948" s="8"/>
      <c r="I1948" s="8"/>
      <c r="J1948" s="8"/>
      <c r="K1948" s="8"/>
      <c r="L1948" s="8"/>
      <c r="M1948" s="8"/>
    </row>
    <row r="1949" spans="1:13" s="11" customFormat="1">
      <c r="A1949" s="8"/>
      <c r="B1949" s="8"/>
      <c r="C1949" s="8"/>
      <c r="D1949" s="8"/>
      <c r="E1949" s="18"/>
      <c r="F1949" s="18"/>
      <c r="G1949" s="8"/>
      <c r="H1949" s="8"/>
      <c r="I1949" s="117"/>
      <c r="J1949" s="120"/>
      <c r="K1949" s="8"/>
      <c r="L1949" s="8"/>
      <c r="M1949" s="19"/>
    </row>
    <row r="1950" spans="1:13" s="11" customFormat="1">
      <c r="A1950" s="8"/>
      <c r="B1950" s="8"/>
      <c r="C1950" s="8"/>
      <c r="D1950" s="8"/>
      <c r="E1950" s="18"/>
      <c r="F1950" s="18"/>
      <c r="G1950" s="10"/>
      <c r="H1950" s="10"/>
      <c r="I1950" s="10"/>
      <c r="J1950" s="10"/>
      <c r="K1950" s="19"/>
      <c r="L1950" s="8"/>
      <c r="M1950" s="19"/>
    </row>
    <row r="1951" spans="1:13" s="11" customFormat="1">
      <c r="A1951" s="8"/>
      <c r="B1951" s="8"/>
      <c r="C1951" s="8"/>
      <c r="D1951" s="8"/>
      <c r="E1951" s="18"/>
      <c r="F1951" s="18"/>
      <c r="G1951" s="117"/>
      <c r="H1951" s="8"/>
      <c r="I1951" s="10"/>
      <c r="J1951" s="10"/>
      <c r="K1951" s="10"/>
      <c r="L1951" s="10"/>
      <c r="M1951" s="20"/>
    </row>
    <row r="1952" spans="1:13" s="11" customFormat="1">
      <c r="A1952" s="8"/>
      <c r="B1952" s="8"/>
      <c r="C1952" s="8"/>
      <c r="D1952" s="8"/>
      <c r="E1952" s="18"/>
      <c r="F1952" s="18"/>
      <c r="G1952" s="117"/>
      <c r="H1952" s="8"/>
      <c r="I1952" s="117"/>
      <c r="J1952" s="117"/>
      <c r="K1952" s="10"/>
      <c r="L1952" s="10"/>
      <c r="M1952" s="19"/>
    </row>
    <row r="1953" spans="1:13" s="11" customFormat="1">
      <c r="A1953" s="8"/>
      <c r="B1953" s="8"/>
      <c r="C1953" s="8"/>
      <c r="D1953" s="8"/>
      <c r="E1953" s="121"/>
      <c r="F1953" s="18"/>
      <c r="G1953" s="117"/>
      <c r="H1953" s="8"/>
      <c r="I1953" s="8"/>
      <c r="J1953" s="8"/>
      <c r="K1953" s="10"/>
      <c r="L1953" s="10"/>
      <c r="M1953" s="19"/>
    </row>
    <row r="1954" spans="1:13" s="11" customFormat="1">
      <c r="A1954" s="8"/>
      <c r="B1954" s="8"/>
      <c r="C1954" s="8"/>
      <c r="D1954" s="8"/>
      <c r="E1954" s="121"/>
      <c r="F1954" s="18"/>
      <c r="G1954" s="117"/>
      <c r="H1954" s="8"/>
      <c r="I1954" s="8"/>
      <c r="J1954" s="8"/>
      <c r="K1954" s="10"/>
      <c r="L1954" s="10"/>
      <c r="M1954" s="19"/>
    </row>
    <row r="1955" spans="1:13" s="11" customFormat="1">
      <c r="A1955" s="8"/>
      <c r="B1955" s="8"/>
      <c r="C1955" s="8"/>
      <c r="D1955" s="8"/>
      <c r="E1955" s="18"/>
      <c r="F1955" s="18"/>
      <c r="G1955" s="117"/>
      <c r="H1955" s="20"/>
      <c r="I1955" s="10"/>
      <c r="J1955" s="10"/>
      <c r="K1955" s="10"/>
      <c r="L1955" s="10"/>
      <c r="M1955" s="19"/>
    </row>
    <row r="1956" spans="1:13" s="11" customFormat="1">
      <c r="A1956" s="8"/>
      <c r="B1956" s="8"/>
      <c r="C1956" s="8"/>
      <c r="D1956" s="8"/>
      <c r="E1956" s="122"/>
      <c r="F1956" s="18"/>
      <c r="G1956" s="120"/>
      <c r="H1956" s="20"/>
      <c r="I1956" s="10"/>
      <c r="J1956" s="10"/>
      <c r="K1956" s="10"/>
      <c r="L1956" s="10"/>
      <c r="M1956" s="19"/>
    </row>
    <row r="1957" spans="1:13" s="11" customFormat="1">
      <c r="A1957" s="8"/>
      <c r="B1957" s="8"/>
      <c r="C1957" s="8"/>
      <c r="D1957" s="8"/>
      <c r="E1957" s="18"/>
      <c r="F1957" s="18"/>
      <c r="G1957" s="117"/>
      <c r="H1957" s="20"/>
      <c r="I1957" s="117"/>
      <c r="J1957" s="117"/>
      <c r="K1957" s="10"/>
      <c r="L1957" s="10"/>
      <c r="M1957" s="19"/>
    </row>
    <row r="1958" spans="1:13" s="11" customFormat="1">
      <c r="A1958" s="8"/>
      <c r="B1958" s="128"/>
      <c r="C1958" s="8"/>
      <c r="D1958" s="8"/>
      <c r="E1958" s="18"/>
      <c r="F1958" s="18"/>
      <c r="G1958" s="117"/>
      <c r="H1958" s="8"/>
      <c r="I1958" s="8"/>
      <c r="J1958" s="8"/>
      <c r="K1958" s="19"/>
      <c r="L1958" s="19"/>
      <c r="M1958" s="19"/>
    </row>
    <row r="1959" spans="1:13" s="11" customFormat="1">
      <c r="A1959" s="8"/>
      <c r="B1959" s="8"/>
      <c r="C1959" s="8"/>
      <c r="D1959" s="8"/>
      <c r="E1959" s="18"/>
      <c r="F1959" s="18"/>
      <c r="G1959" s="8"/>
      <c r="H1959" s="8"/>
      <c r="I1959" s="8"/>
      <c r="J1959" s="8"/>
      <c r="K1959" s="8"/>
      <c r="L1959" s="8"/>
      <c r="M1959" s="8"/>
    </row>
    <row r="1960" spans="1:13" s="11" customFormat="1">
      <c r="A1960" s="8"/>
      <c r="B1960" s="8"/>
      <c r="C1960" s="8"/>
      <c r="D1960" s="8"/>
      <c r="E1960" s="18"/>
      <c r="F1960" s="18"/>
      <c r="G1960" s="8"/>
      <c r="H1960" s="8"/>
      <c r="I1960" s="8"/>
      <c r="J1960" s="8"/>
      <c r="K1960" s="8"/>
      <c r="L1960" s="8"/>
      <c r="M1960" s="8"/>
    </row>
    <row r="1961" spans="1:13" s="11" customFormat="1">
      <c r="A1961" s="8"/>
      <c r="B1961" s="8"/>
      <c r="C1961" s="8"/>
      <c r="D1961" s="8"/>
      <c r="E1961" s="18"/>
      <c r="F1961" s="18"/>
      <c r="G1961" s="8"/>
      <c r="H1961" s="8"/>
      <c r="I1961" s="117"/>
      <c r="J1961" s="120"/>
      <c r="K1961" s="8"/>
      <c r="L1961" s="8"/>
      <c r="M1961" s="19"/>
    </row>
    <row r="1962" spans="1:13" s="11" customFormat="1">
      <c r="A1962" s="8"/>
      <c r="B1962" s="8"/>
      <c r="C1962" s="8"/>
      <c r="D1962" s="8"/>
      <c r="E1962" s="18"/>
      <c r="F1962" s="18"/>
      <c r="G1962" s="10"/>
      <c r="H1962" s="10"/>
      <c r="I1962" s="10"/>
      <c r="J1962" s="10"/>
      <c r="K1962" s="19"/>
      <c r="L1962" s="8"/>
      <c r="M1962" s="19"/>
    </row>
    <row r="1963" spans="1:13" s="11" customFormat="1">
      <c r="A1963" s="8"/>
      <c r="B1963" s="8"/>
      <c r="C1963" s="8"/>
      <c r="D1963" s="8"/>
      <c r="E1963" s="18"/>
      <c r="F1963" s="18"/>
      <c r="G1963" s="117"/>
      <c r="H1963" s="8"/>
      <c r="I1963" s="10"/>
      <c r="J1963" s="10"/>
      <c r="K1963" s="10"/>
      <c r="L1963" s="10"/>
      <c r="M1963" s="20"/>
    </row>
    <row r="1964" spans="1:13" s="11" customFormat="1">
      <c r="A1964" s="8"/>
      <c r="B1964" s="8"/>
      <c r="C1964" s="8"/>
      <c r="D1964" s="8"/>
      <c r="E1964" s="18"/>
      <c r="F1964" s="18"/>
      <c r="G1964" s="117"/>
      <c r="H1964" s="8"/>
      <c r="I1964" s="117"/>
      <c r="J1964" s="117"/>
      <c r="K1964" s="10"/>
      <c r="L1964" s="10"/>
      <c r="M1964" s="19"/>
    </row>
    <row r="1965" spans="1:13" s="11" customFormat="1">
      <c r="A1965" s="8"/>
      <c r="B1965" s="8"/>
      <c r="C1965" s="8"/>
      <c r="D1965" s="8"/>
      <c r="E1965" s="121"/>
      <c r="F1965" s="18"/>
      <c r="G1965" s="117"/>
      <c r="H1965" s="8"/>
      <c r="I1965" s="8"/>
      <c r="J1965" s="8"/>
      <c r="K1965" s="10"/>
      <c r="L1965" s="10"/>
      <c r="M1965" s="19"/>
    </row>
    <row r="1966" spans="1:13" s="11" customFormat="1">
      <c r="A1966" s="8"/>
      <c r="B1966" s="8"/>
      <c r="C1966" s="8"/>
      <c r="D1966" s="8"/>
      <c r="E1966" s="121"/>
      <c r="F1966" s="18"/>
      <c r="G1966" s="117"/>
      <c r="H1966" s="8"/>
      <c r="I1966" s="8"/>
      <c r="J1966" s="8"/>
      <c r="K1966" s="10"/>
      <c r="L1966" s="10"/>
      <c r="M1966" s="19"/>
    </row>
    <row r="1967" spans="1:13" s="11" customFormat="1">
      <c r="A1967" s="8"/>
      <c r="B1967" s="8"/>
      <c r="C1967" s="8"/>
      <c r="D1967" s="8"/>
      <c r="E1967" s="18"/>
      <c r="F1967" s="18"/>
      <c r="G1967" s="117"/>
      <c r="H1967" s="20"/>
      <c r="I1967" s="10"/>
      <c r="J1967" s="10"/>
      <c r="K1967" s="10"/>
      <c r="L1967" s="10"/>
      <c r="M1967" s="19"/>
    </row>
    <row r="1968" spans="1:13" s="11" customFormat="1">
      <c r="A1968" s="8"/>
      <c r="B1968" s="8"/>
      <c r="C1968" s="8"/>
      <c r="D1968" s="8"/>
      <c r="E1968" s="122"/>
      <c r="F1968" s="18"/>
      <c r="G1968" s="120"/>
      <c r="H1968" s="20"/>
      <c r="I1968" s="10"/>
      <c r="J1968" s="10"/>
      <c r="K1968" s="10"/>
      <c r="L1968" s="10"/>
      <c r="M1968" s="19"/>
    </row>
    <row r="1969" spans="1:13" s="11" customFormat="1">
      <c r="A1969" s="8"/>
      <c r="B1969" s="8"/>
      <c r="C1969" s="8"/>
      <c r="D1969" s="8"/>
      <c r="E1969" s="18"/>
      <c r="F1969" s="18"/>
      <c r="G1969" s="117"/>
      <c r="H1969" s="20"/>
      <c r="I1969" s="117"/>
      <c r="J1969" s="117"/>
      <c r="K1969" s="10"/>
      <c r="L1969" s="10"/>
      <c r="M1969" s="19"/>
    </row>
    <row r="1970" spans="1:13" s="11" customFormat="1">
      <c r="A1970" s="8"/>
      <c r="B1970" s="128"/>
      <c r="C1970" s="8"/>
      <c r="D1970" s="8"/>
      <c r="E1970" s="18"/>
      <c r="F1970" s="18"/>
      <c r="G1970" s="117"/>
      <c r="H1970" s="8"/>
      <c r="I1970" s="8"/>
      <c r="J1970" s="8"/>
      <c r="K1970" s="19"/>
      <c r="L1970" s="19"/>
      <c r="M1970" s="19"/>
    </row>
    <row r="1971" spans="1:13" s="11" customFormat="1">
      <c r="A1971" s="8"/>
      <c r="B1971" s="8"/>
      <c r="C1971" s="8"/>
      <c r="D1971" s="8"/>
      <c r="E1971" s="18"/>
      <c r="F1971" s="18"/>
      <c r="G1971" s="8"/>
      <c r="H1971" s="8"/>
      <c r="I1971" s="8"/>
      <c r="J1971" s="8"/>
      <c r="K1971" s="8"/>
      <c r="L1971" s="8"/>
      <c r="M1971" s="8"/>
    </row>
    <row r="1972" spans="1:13" s="11" customFormat="1">
      <c r="A1972" s="8"/>
      <c r="B1972" s="8"/>
      <c r="C1972" s="8"/>
      <c r="D1972" s="8"/>
      <c r="E1972" s="18"/>
      <c r="F1972" s="18"/>
      <c r="G1972" s="8"/>
      <c r="H1972" s="8"/>
      <c r="I1972" s="8"/>
      <c r="J1972" s="8"/>
      <c r="K1972" s="8"/>
      <c r="L1972" s="8"/>
      <c r="M1972" s="8"/>
    </row>
    <row r="1973" spans="1:13" s="11" customFormat="1">
      <c r="A1973" s="8"/>
      <c r="B1973" s="8"/>
      <c r="C1973" s="8"/>
      <c r="D1973" s="8"/>
      <c r="E1973" s="18"/>
      <c r="F1973" s="18"/>
      <c r="G1973" s="8"/>
      <c r="H1973" s="8"/>
      <c r="I1973" s="117"/>
      <c r="J1973" s="120"/>
      <c r="K1973" s="8"/>
      <c r="L1973" s="8"/>
      <c r="M1973" s="19"/>
    </row>
    <row r="1974" spans="1:13" s="11" customFormat="1">
      <c r="A1974" s="8"/>
      <c r="B1974" s="8"/>
      <c r="C1974" s="8"/>
      <c r="D1974" s="8"/>
      <c r="E1974" s="18"/>
      <c r="F1974" s="18"/>
      <c r="G1974" s="10"/>
      <c r="H1974" s="10"/>
      <c r="I1974" s="10"/>
      <c r="J1974" s="10"/>
      <c r="K1974" s="19"/>
      <c r="L1974" s="8"/>
      <c r="M1974" s="19"/>
    </row>
    <row r="1975" spans="1:13" s="11" customFormat="1">
      <c r="A1975" s="8"/>
      <c r="B1975" s="8"/>
      <c r="C1975" s="8"/>
      <c r="D1975" s="8"/>
      <c r="E1975" s="18"/>
      <c r="F1975" s="18"/>
      <c r="G1975" s="117"/>
      <c r="H1975" s="8"/>
      <c r="I1975" s="10"/>
      <c r="J1975" s="10"/>
      <c r="K1975" s="10"/>
      <c r="L1975" s="10"/>
      <c r="M1975" s="20"/>
    </row>
    <row r="1976" spans="1:13" s="11" customFormat="1">
      <c r="A1976" s="8"/>
      <c r="B1976" s="8"/>
      <c r="C1976" s="8"/>
      <c r="D1976" s="8"/>
      <c r="E1976" s="18"/>
      <c r="F1976" s="18"/>
      <c r="G1976" s="117"/>
      <c r="H1976" s="8"/>
      <c r="I1976" s="117"/>
      <c r="J1976" s="117"/>
      <c r="K1976" s="10"/>
      <c r="L1976" s="10"/>
      <c r="M1976" s="19"/>
    </row>
    <row r="1977" spans="1:13" s="11" customFormat="1">
      <c r="A1977" s="87"/>
      <c r="B1977" s="87"/>
      <c r="C1977" s="8"/>
      <c r="D1977" s="87"/>
      <c r="E1977" s="87"/>
      <c r="F1977" s="87"/>
      <c r="G1977" s="87"/>
      <c r="H1977" s="87"/>
      <c r="I1977" s="87"/>
      <c r="J1977" s="87"/>
      <c r="K1977" s="87"/>
      <c r="L1977" s="87"/>
      <c r="M1977" s="87"/>
    </row>
    <row r="1978" spans="1:13" s="11" customFormat="1">
      <c r="A1978" s="8"/>
      <c r="B1978" s="8"/>
      <c r="C1978" s="8"/>
      <c r="D1978" s="8"/>
      <c r="E1978" s="121"/>
      <c r="F1978" s="18"/>
      <c r="G1978" s="117"/>
      <c r="H1978" s="8"/>
      <c r="I1978" s="8"/>
      <c r="J1978" s="8"/>
      <c r="K1978" s="10"/>
      <c r="L1978" s="10"/>
      <c r="M1978" s="19"/>
    </row>
    <row r="1979" spans="1:13" s="11" customFormat="1">
      <c r="A1979" s="8"/>
      <c r="B1979" s="8"/>
      <c r="C1979" s="87"/>
      <c r="D1979" s="8"/>
      <c r="E1979" s="121"/>
      <c r="F1979" s="18"/>
      <c r="G1979" s="117"/>
      <c r="H1979" s="8"/>
      <c r="I1979" s="8"/>
      <c r="J1979" s="8"/>
      <c r="K1979" s="10"/>
      <c r="L1979" s="10"/>
      <c r="M1979" s="19"/>
    </row>
    <row r="1980" spans="1:13" s="11" customFormat="1">
      <c r="A1980" s="8"/>
      <c r="B1980" s="8"/>
      <c r="C1980" s="8"/>
      <c r="D1980" s="8"/>
      <c r="E1980" s="18"/>
      <c r="F1980" s="18"/>
      <c r="G1980" s="117"/>
      <c r="H1980" s="20"/>
      <c r="I1980" s="10"/>
      <c r="J1980" s="10"/>
      <c r="K1980" s="10"/>
      <c r="L1980" s="10"/>
      <c r="M1980" s="19"/>
    </row>
    <row r="1981" spans="1:13" s="11" customFormat="1">
      <c r="A1981" s="8"/>
      <c r="B1981" s="8"/>
      <c r="C1981" s="8"/>
      <c r="D1981" s="8"/>
      <c r="E1981" s="122"/>
      <c r="F1981" s="18"/>
      <c r="G1981" s="120"/>
      <c r="H1981" s="20"/>
      <c r="I1981" s="10"/>
      <c r="J1981" s="10"/>
      <c r="K1981" s="10"/>
      <c r="L1981" s="10"/>
      <c r="M1981" s="19"/>
    </row>
    <row r="1982" spans="1:13" s="11" customFormat="1">
      <c r="A1982" s="8"/>
      <c r="B1982" s="8"/>
      <c r="C1982" s="8"/>
      <c r="D1982" s="8"/>
      <c r="E1982" s="18"/>
      <c r="F1982" s="18"/>
      <c r="G1982" s="117"/>
      <c r="H1982" s="20"/>
      <c r="I1982" s="117"/>
      <c r="J1982" s="117"/>
      <c r="K1982" s="10"/>
      <c r="L1982" s="10"/>
      <c r="M1982" s="19"/>
    </row>
    <row r="1983" spans="1:13" s="11" customFormat="1">
      <c r="A1983" s="8"/>
      <c r="B1983" s="128"/>
      <c r="C1983" s="8"/>
      <c r="D1983" s="8"/>
      <c r="E1983" s="18"/>
      <c r="F1983" s="18"/>
      <c r="G1983" s="117"/>
      <c r="H1983" s="8"/>
      <c r="I1983" s="8"/>
      <c r="J1983" s="8"/>
      <c r="K1983" s="19"/>
      <c r="L1983" s="19"/>
      <c r="M1983" s="19"/>
    </row>
    <row r="1984" spans="1:13" s="11" customFormat="1">
      <c r="A1984" s="8"/>
      <c r="B1984" s="8"/>
      <c r="C1984" s="8"/>
      <c r="D1984" s="8"/>
      <c r="E1984" s="18"/>
      <c r="F1984" s="18"/>
      <c r="G1984" s="8"/>
      <c r="H1984" s="8"/>
      <c r="I1984" s="8"/>
      <c r="J1984" s="8"/>
      <c r="K1984" s="8"/>
      <c r="L1984" s="8"/>
      <c r="M1984" s="8"/>
    </row>
    <row r="1985" spans="1:13" s="11" customFormat="1">
      <c r="A1985" s="8"/>
      <c r="B1985" s="8"/>
      <c r="C1985" s="8"/>
      <c r="D1985" s="8"/>
      <c r="E1985" s="18"/>
      <c r="F1985" s="18"/>
      <c r="G1985" s="8"/>
      <c r="H1985" s="8"/>
      <c r="I1985" s="8"/>
      <c r="J1985" s="8"/>
      <c r="K1985" s="8"/>
      <c r="L1985" s="8"/>
      <c r="M1985" s="8"/>
    </row>
    <row r="1986" spans="1:13" s="11" customFormat="1">
      <c r="A1986" s="8"/>
      <c r="B1986" s="8"/>
      <c r="C1986" s="8"/>
      <c r="D1986" s="8"/>
      <c r="E1986" s="18"/>
      <c r="F1986" s="18"/>
      <c r="G1986" s="8"/>
      <c r="H1986" s="8"/>
      <c r="I1986" s="117"/>
      <c r="J1986" s="120"/>
      <c r="K1986" s="8"/>
      <c r="L1986" s="8"/>
      <c r="M1986" s="19"/>
    </row>
    <row r="1987" spans="1:13" s="11" customFormat="1">
      <c r="A1987" s="8"/>
      <c r="B1987" s="8"/>
      <c r="C1987" s="8"/>
      <c r="D1987" s="8"/>
      <c r="E1987" s="18"/>
      <c r="F1987" s="18"/>
      <c r="G1987" s="10"/>
      <c r="H1987" s="10"/>
      <c r="I1987" s="10"/>
      <c r="J1987" s="10"/>
      <c r="K1987" s="19"/>
      <c r="L1987" s="8"/>
      <c r="M1987" s="19"/>
    </row>
    <row r="1988" spans="1:13" s="11" customFormat="1">
      <c r="A1988" s="8"/>
      <c r="B1988" s="8"/>
      <c r="C1988" s="8"/>
      <c r="D1988" s="8"/>
      <c r="E1988" s="18"/>
      <c r="F1988" s="18"/>
      <c r="G1988" s="117"/>
      <c r="H1988" s="8"/>
      <c r="I1988" s="10"/>
      <c r="J1988" s="10"/>
      <c r="K1988" s="10"/>
      <c r="L1988" s="10"/>
      <c r="M1988" s="20"/>
    </row>
    <row r="1989" spans="1:13" s="11" customFormat="1">
      <c r="A1989" s="8"/>
      <c r="B1989" s="8"/>
      <c r="C1989" s="8"/>
      <c r="D1989" s="8"/>
      <c r="E1989" s="18"/>
      <c r="F1989" s="18"/>
      <c r="G1989" s="117"/>
      <c r="H1989" s="8"/>
      <c r="I1989" s="117"/>
      <c r="J1989" s="117"/>
      <c r="K1989" s="10"/>
      <c r="L1989" s="10"/>
      <c r="M1989" s="19"/>
    </row>
    <row r="1990" spans="1:13" s="11" customFormat="1">
      <c r="A1990" s="8"/>
      <c r="B1990" s="8"/>
      <c r="C1990" s="8"/>
      <c r="D1990" s="8"/>
      <c r="E1990" s="121"/>
      <c r="F1990" s="18"/>
      <c r="G1990" s="117"/>
      <c r="H1990" s="8"/>
      <c r="I1990" s="8"/>
      <c r="J1990" s="8"/>
      <c r="K1990" s="10"/>
      <c r="L1990" s="10"/>
      <c r="M1990" s="19"/>
    </row>
    <row r="1991" spans="1:13" s="11" customFormat="1">
      <c r="A1991" s="8"/>
      <c r="B1991" s="8"/>
      <c r="C1991" s="8"/>
      <c r="D1991" s="8"/>
      <c r="E1991" s="121"/>
      <c r="F1991" s="18"/>
      <c r="G1991" s="117"/>
      <c r="H1991" s="8"/>
      <c r="I1991" s="8"/>
      <c r="J1991" s="8"/>
      <c r="K1991" s="10"/>
      <c r="L1991" s="10"/>
      <c r="M1991" s="19"/>
    </row>
    <row r="1992" spans="1:13" s="11" customFormat="1">
      <c r="A1992" s="8"/>
      <c r="B1992" s="8"/>
      <c r="C1992" s="8"/>
      <c r="D1992" s="8"/>
      <c r="E1992" s="18"/>
      <c r="F1992" s="18"/>
      <c r="G1992" s="117"/>
      <c r="H1992" s="20"/>
      <c r="I1992" s="10"/>
      <c r="J1992" s="10"/>
      <c r="K1992" s="10"/>
      <c r="L1992" s="10"/>
      <c r="M1992" s="19"/>
    </row>
    <row r="1993" spans="1:13" s="11" customFormat="1">
      <c r="A1993" s="8"/>
      <c r="B1993" s="8"/>
      <c r="C1993" s="8"/>
      <c r="D1993" s="8"/>
      <c r="E1993" s="122"/>
      <c r="F1993" s="18"/>
      <c r="G1993" s="120"/>
      <c r="H1993" s="20"/>
      <c r="I1993" s="10"/>
      <c r="J1993" s="10"/>
      <c r="K1993" s="10"/>
      <c r="L1993" s="10"/>
      <c r="M1993" s="19"/>
    </row>
    <row r="1994" spans="1:13" s="11" customFormat="1">
      <c r="A1994" s="8"/>
      <c r="B1994" s="8"/>
      <c r="C1994" s="8"/>
      <c r="D1994" s="8"/>
      <c r="E1994" s="18"/>
      <c r="F1994" s="18"/>
      <c r="G1994" s="117"/>
      <c r="H1994" s="20"/>
      <c r="I1994" s="117"/>
      <c r="J1994" s="117"/>
      <c r="K1994" s="10"/>
      <c r="L1994" s="10"/>
      <c r="M1994" s="19"/>
    </row>
    <row r="1995" spans="1:13" s="11" customFormat="1">
      <c r="A1995" s="8"/>
      <c r="B1995" s="128"/>
      <c r="C1995" s="8"/>
      <c r="D1995" s="8"/>
      <c r="E1995" s="18"/>
      <c r="F1995" s="18"/>
      <c r="G1995" s="117"/>
      <c r="H1995" s="8"/>
      <c r="I1995" s="8"/>
      <c r="J1995" s="8"/>
      <c r="K1995" s="19"/>
      <c r="L1995" s="19"/>
      <c r="M1995" s="19"/>
    </row>
    <row r="1996" spans="1:13" s="11" customFormat="1">
      <c r="A1996" s="8"/>
      <c r="B1996" s="8"/>
      <c r="C1996" s="8"/>
      <c r="D1996" s="8"/>
      <c r="E1996" s="18"/>
      <c r="F1996" s="18"/>
      <c r="G1996" s="8"/>
      <c r="H1996" s="8"/>
      <c r="I1996" s="8"/>
      <c r="J1996" s="8"/>
      <c r="K1996" s="8"/>
      <c r="L1996" s="8"/>
      <c r="M1996" s="8"/>
    </row>
    <row r="1997" spans="1:13" s="11" customFormat="1">
      <c r="A1997" s="8"/>
      <c r="B1997" s="8"/>
      <c r="C1997" s="8"/>
      <c r="D1997" s="8"/>
      <c r="E1997" s="18"/>
      <c r="F1997" s="18"/>
      <c r="G1997" s="8"/>
      <c r="H1997" s="8"/>
      <c r="I1997" s="8"/>
      <c r="J1997" s="8"/>
      <c r="K1997" s="8"/>
      <c r="L1997" s="8"/>
      <c r="M1997" s="8"/>
    </row>
    <row r="1998" spans="1:13" s="11" customFormat="1">
      <c r="A1998" s="8"/>
      <c r="B1998" s="8"/>
      <c r="C1998" s="8"/>
      <c r="D1998" s="8"/>
      <c r="E1998" s="18"/>
      <c r="F1998" s="18"/>
      <c r="G1998" s="8"/>
      <c r="H1998" s="8"/>
      <c r="I1998" s="117"/>
      <c r="J1998" s="120"/>
      <c r="K1998" s="8"/>
      <c r="L1998" s="8"/>
      <c r="M1998" s="19"/>
    </row>
    <row r="1999" spans="1:13" s="11" customFormat="1">
      <c r="A1999" s="8"/>
      <c r="B1999" s="8"/>
      <c r="C1999" s="8"/>
      <c r="D1999" s="8"/>
      <c r="E1999" s="18"/>
      <c r="F1999" s="18"/>
      <c r="G1999" s="10"/>
      <c r="H1999" s="10"/>
      <c r="I1999" s="10"/>
      <c r="J1999" s="10"/>
      <c r="K1999" s="19"/>
      <c r="L1999" s="8"/>
      <c r="M1999" s="19"/>
    </row>
    <row r="2000" spans="1:13" s="11" customFormat="1">
      <c r="A2000" s="8"/>
      <c r="B2000" s="8"/>
      <c r="C2000" s="8"/>
      <c r="D2000" s="8"/>
      <c r="E2000" s="18"/>
      <c r="F2000" s="18"/>
      <c r="G2000" s="117"/>
      <c r="H2000" s="8"/>
      <c r="I2000" s="10"/>
      <c r="J2000" s="10"/>
      <c r="K2000" s="10"/>
      <c r="L2000" s="10"/>
      <c r="M2000" s="20"/>
    </row>
    <row r="2001" spans="1:13" s="11" customFormat="1">
      <c r="A2001" s="8"/>
      <c r="B2001" s="8"/>
      <c r="C2001" s="8"/>
      <c r="D2001" s="8"/>
      <c r="E2001" s="18"/>
      <c r="F2001" s="18"/>
      <c r="G2001" s="117"/>
      <c r="H2001" s="8"/>
      <c r="I2001" s="117"/>
      <c r="J2001" s="117"/>
      <c r="K2001" s="10"/>
      <c r="L2001" s="10"/>
      <c r="M2001" s="19"/>
    </row>
    <row r="2002" spans="1:13" s="11" customFormat="1">
      <c r="A2002" s="8"/>
      <c r="B2002" s="8"/>
      <c r="C2002" s="8"/>
      <c r="D2002" s="8"/>
      <c r="E2002" s="121"/>
      <c r="F2002" s="18"/>
      <c r="G2002" s="117"/>
      <c r="H2002" s="8"/>
      <c r="I2002" s="8"/>
      <c r="J2002" s="8"/>
      <c r="K2002" s="10"/>
      <c r="L2002" s="10"/>
      <c r="M2002" s="19"/>
    </row>
    <row r="2003" spans="1:13" s="11" customFormat="1">
      <c r="A2003" s="8"/>
      <c r="B2003" s="8"/>
      <c r="C2003" s="8"/>
      <c r="D2003" s="8"/>
      <c r="E2003" s="121"/>
      <c r="F2003" s="18"/>
      <c r="G2003" s="117"/>
      <c r="H2003" s="8"/>
      <c r="I2003" s="8"/>
      <c r="J2003" s="8"/>
      <c r="K2003" s="10"/>
      <c r="L2003" s="10"/>
      <c r="M2003" s="19"/>
    </row>
    <row r="2004" spans="1:13" s="11" customFormat="1">
      <c r="A2004" s="8"/>
      <c r="B2004" s="8"/>
      <c r="C2004" s="8"/>
      <c r="D2004" s="8"/>
      <c r="E2004" s="18"/>
      <c r="F2004" s="18"/>
      <c r="G2004" s="117"/>
      <c r="H2004" s="20"/>
      <c r="I2004" s="10"/>
      <c r="J2004" s="10"/>
      <c r="K2004" s="10"/>
      <c r="L2004" s="10"/>
      <c r="M2004" s="19"/>
    </row>
    <row r="2005" spans="1:13" s="11" customFormat="1">
      <c r="A2005" s="8"/>
      <c r="B2005" s="8"/>
      <c r="C2005" s="8"/>
      <c r="D2005" s="8"/>
      <c r="E2005" s="122"/>
      <c r="F2005" s="18"/>
      <c r="G2005" s="120"/>
      <c r="H2005" s="20"/>
      <c r="I2005" s="10"/>
      <c r="J2005" s="10"/>
      <c r="K2005" s="10"/>
      <c r="L2005" s="10"/>
      <c r="M2005" s="19"/>
    </row>
    <row r="2006" spans="1:13" s="11" customFormat="1">
      <c r="A2006" s="8"/>
      <c r="B2006" s="8"/>
      <c r="C2006" s="8"/>
      <c r="D2006" s="8"/>
      <c r="E2006" s="18"/>
      <c r="F2006" s="18"/>
      <c r="G2006" s="117"/>
      <c r="H2006" s="20"/>
      <c r="I2006" s="117"/>
      <c r="J2006" s="117"/>
      <c r="K2006" s="10"/>
      <c r="L2006" s="10"/>
      <c r="M2006" s="19"/>
    </row>
    <row r="2007" spans="1:13" s="11" customFormat="1">
      <c r="A2007" s="8"/>
      <c r="B2007" s="128"/>
      <c r="C2007" s="8"/>
      <c r="D2007" s="8"/>
      <c r="E2007" s="18"/>
      <c r="F2007" s="18"/>
      <c r="G2007" s="117"/>
      <c r="H2007" s="8"/>
      <c r="I2007" s="8"/>
      <c r="J2007" s="8"/>
      <c r="K2007" s="19"/>
      <c r="L2007" s="19"/>
      <c r="M2007" s="19"/>
    </row>
    <row r="2008" spans="1:13" s="11" customFormat="1">
      <c r="A2008" s="8"/>
      <c r="B2008" s="8"/>
      <c r="C2008" s="8"/>
      <c r="D2008" s="8"/>
      <c r="E2008" s="18"/>
      <c r="F2008" s="18"/>
      <c r="G2008" s="8"/>
      <c r="H2008" s="8"/>
      <c r="I2008" s="8"/>
      <c r="J2008" s="8"/>
      <c r="K2008" s="8"/>
      <c r="L2008" s="8"/>
      <c r="M2008" s="8"/>
    </row>
    <row r="2009" spans="1:13" s="11" customFormat="1">
      <c r="A2009" s="8"/>
      <c r="B2009" s="8"/>
      <c r="C2009" s="8"/>
      <c r="D2009" s="8"/>
      <c r="E2009" s="18"/>
      <c r="F2009" s="18"/>
      <c r="G2009" s="8"/>
      <c r="H2009" s="8"/>
      <c r="I2009" s="8"/>
      <c r="J2009" s="8"/>
      <c r="K2009" s="8"/>
      <c r="L2009" s="8"/>
      <c r="M2009" s="8"/>
    </row>
    <row r="2010" spans="1:13" s="11" customFormat="1">
      <c r="A2010" s="8"/>
      <c r="B2010" s="8"/>
      <c r="C2010" s="8"/>
      <c r="D2010" s="8"/>
      <c r="E2010" s="18"/>
      <c r="F2010" s="18"/>
      <c r="G2010" s="8"/>
      <c r="H2010" s="8"/>
      <c r="I2010" s="117"/>
      <c r="J2010" s="120"/>
      <c r="K2010" s="8"/>
      <c r="L2010" s="8"/>
      <c r="M2010" s="19"/>
    </row>
    <row r="2011" spans="1:13" s="11" customFormat="1">
      <c r="A2011" s="8"/>
      <c r="B2011" s="8"/>
      <c r="C2011" s="8"/>
      <c r="D2011" s="8"/>
      <c r="E2011" s="18"/>
      <c r="F2011" s="18"/>
      <c r="G2011" s="10"/>
      <c r="H2011" s="10"/>
      <c r="I2011" s="10"/>
      <c r="J2011" s="10"/>
      <c r="K2011" s="19"/>
      <c r="L2011" s="8"/>
      <c r="M2011" s="19"/>
    </row>
    <row r="2012" spans="1:13" s="11" customFormat="1">
      <c r="A2012" s="87"/>
      <c r="B2012" s="87"/>
      <c r="C2012" s="8"/>
      <c r="D2012" s="87"/>
      <c r="E2012" s="87"/>
      <c r="F2012" s="87"/>
      <c r="G2012" s="87"/>
      <c r="H2012" s="87"/>
      <c r="I2012" s="87"/>
      <c r="J2012" s="87"/>
      <c r="K2012" s="87"/>
      <c r="L2012" s="87"/>
      <c r="M2012" s="87"/>
    </row>
    <row r="2013" spans="1:13" s="11" customFormat="1">
      <c r="A2013" s="8"/>
      <c r="B2013" s="8"/>
      <c r="C2013" s="8"/>
      <c r="D2013" s="8"/>
      <c r="E2013" s="18"/>
      <c r="F2013" s="18"/>
      <c r="G2013" s="117"/>
      <c r="H2013" s="8"/>
      <c r="I2013" s="10"/>
      <c r="J2013" s="10"/>
      <c r="K2013" s="10"/>
      <c r="L2013" s="10"/>
      <c r="M2013" s="20"/>
    </row>
    <row r="2014" spans="1:13" s="11" customFormat="1">
      <c r="A2014" s="8"/>
      <c r="B2014" s="8"/>
      <c r="C2014" s="87"/>
      <c r="D2014" s="8"/>
      <c r="E2014" s="18"/>
      <c r="F2014" s="18"/>
      <c r="G2014" s="117"/>
      <c r="H2014" s="8"/>
      <c r="I2014" s="117"/>
      <c r="J2014" s="117"/>
      <c r="K2014" s="10"/>
      <c r="L2014" s="10"/>
      <c r="M2014" s="19"/>
    </row>
    <row r="2015" spans="1:13" s="11" customFormat="1">
      <c r="A2015" s="8"/>
      <c r="B2015" s="8"/>
      <c r="C2015" s="8"/>
      <c r="D2015" s="8"/>
      <c r="E2015" s="121"/>
      <c r="F2015" s="18"/>
      <c r="G2015" s="117"/>
      <c r="H2015" s="8"/>
      <c r="I2015" s="8"/>
      <c r="J2015" s="8"/>
      <c r="K2015" s="10"/>
      <c r="L2015" s="10"/>
      <c r="M2015" s="19"/>
    </row>
    <row r="2016" spans="1:13" s="11" customFormat="1">
      <c r="A2016" s="8"/>
      <c r="B2016" s="8"/>
      <c r="C2016" s="8"/>
      <c r="D2016" s="8"/>
      <c r="E2016" s="121"/>
      <c r="F2016" s="18"/>
      <c r="G2016" s="117"/>
      <c r="H2016" s="8"/>
      <c r="I2016" s="8"/>
      <c r="J2016" s="8"/>
      <c r="K2016" s="10"/>
      <c r="L2016" s="10"/>
      <c r="M2016" s="19"/>
    </row>
    <row r="2017" spans="1:13" s="11" customFormat="1">
      <c r="A2017" s="8"/>
      <c r="B2017" s="8"/>
      <c r="C2017" s="8"/>
      <c r="D2017" s="8"/>
      <c r="E2017" s="18"/>
      <c r="F2017" s="18"/>
      <c r="G2017" s="117"/>
      <c r="H2017" s="20"/>
      <c r="I2017" s="10"/>
      <c r="J2017" s="10"/>
      <c r="K2017" s="10"/>
      <c r="L2017" s="10"/>
      <c r="M2017" s="19"/>
    </row>
    <row r="2018" spans="1:13" s="11" customFormat="1">
      <c r="A2018" s="8"/>
      <c r="B2018" s="8"/>
      <c r="C2018" s="8"/>
      <c r="D2018" s="8"/>
      <c r="E2018" s="122"/>
      <c r="F2018" s="18"/>
      <c r="G2018" s="120"/>
      <c r="H2018" s="20"/>
      <c r="I2018" s="10"/>
      <c r="J2018" s="10"/>
      <c r="K2018" s="10"/>
      <c r="L2018" s="10"/>
      <c r="M2018" s="19"/>
    </row>
    <row r="2019" spans="1:13" s="11" customFormat="1">
      <c r="A2019" s="8"/>
      <c r="B2019" s="8"/>
      <c r="C2019" s="8"/>
      <c r="D2019" s="8"/>
      <c r="E2019" s="18"/>
      <c r="F2019" s="18"/>
      <c r="G2019" s="117"/>
      <c r="H2019" s="20"/>
      <c r="I2019" s="117"/>
      <c r="J2019" s="117"/>
      <c r="K2019" s="10"/>
      <c r="L2019" s="10"/>
      <c r="M2019" s="19"/>
    </row>
    <row r="2020" spans="1:13" s="11" customFormat="1">
      <c r="A2020" s="8"/>
      <c r="B2020" s="128"/>
      <c r="C2020" s="8"/>
      <c r="D2020" s="8"/>
      <c r="E2020" s="18"/>
      <c r="F2020" s="18"/>
      <c r="G2020" s="117"/>
      <c r="H2020" s="8"/>
      <c r="I2020" s="8"/>
      <c r="J2020" s="8"/>
      <c r="K2020" s="19"/>
      <c r="L2020" s="19"/>
      <c r="M2020" s="19"/>
    </row>
    <row r="2021" spans="1:13" s="11" customFormat="1">
      <c r="A2021" s="8"/>
      <c r="B2021" s="8"/>
      <c r="C2021" s="8"/>
      <c r="D2021" s="8"/>
      <c r="E2021" s="18"/>
      <c r="F2021" s="18"/>
      <c r="G2021" s="8"/>
      <c r="H2021" s="8"/>
      <c r="I2021" s="8"/>
      <c r="J2021" s="8"/>
      <c r="K2021" s="8"/>
      <c r="L2021" s="8"/>
      <c r="M2021" s="8"/>
    </row>
    <row r="2022" spans="1:13" s="11" customFormat="1">
      <c r="A2022" s="8"/>
      <c r="B2022" s="8"/>
      <c r="C2022" s="8"/>
      <c r="D2022" s="8"/>
      <c r="E2022" s="18"/>
      <c r="F2022" s="18"/>
      <c r="G2022" s="8"/>
      <c r="H2022" s="8"/>
      <c r="I2022" s="8"/>
      <c r="J2022" s="8"/>
      <c r="K2022" s="8"/>
      <c r="L2022" s="8"/>
      <c r="M2022" s="8"/>
    </row>
    <row r="2023" spans="1:13" s="11" customFormat="1">
      <c r="A2023" s="8"/>
      <c r="B2023" s="8"/>
      <c r="C2023" s="8"/>
      <c r="D2023" s="8"/>
      <c r="E2023" s="18"/>
      <c r="F2023" s="18"/>
      <c r="G2023" s="8"/>
      <c r="H2023" s="8"/>
      <c r="I2023" s="117"/>
      <c r="J2023" s="120"/>
      <c r="K2023" s="8"/>
      <c r="L2023" s="8"/>
      <c r="M2023" s="19"/>
    </row>
    <row r="2024" spans="1:13" s="11" customFormat="1">
      <c r="A2024" s="8"/>
      <c r="B2024" s="8"/>
      <c r="C2024" s="8"/>
      <c r="D2024" s="8"/>
      <c r="E2024" s="18"/>
      <c r="F2024" s="18"/>
      <c r="G2024" s="10"/>
      <c r="H2024" s="10"/>
      <c r="I2024" s="10"/>
      <c r="J2024" s="10"/>
      <c r="K2024" s="19"/>
      <c r="L2024" s="8"/>
      <c r="M2024" s="19"/>
    </row>
    <row r="2025" spans="1:13" s="11" customFormat="1">
      <c r="A2025" s="8"/>
      <c r="B2025" s="8"/>
      <c r="C2025" s="8"/>
      <c r="D2025" s="8"/>
      <c r="E2025" s="18"/>
      <c r="F2025" s="18"/>
      <c r="G2025" s="117"/>
      <c r="H2025" s="8"/>
      <c r="I2025" s="10"/>
      <c r="J2025" s="10"/>
      <c r="K2025" s="10"/>
      <c r="L2025" s="10"/>
      <c r="M2025" s="20"/>
    </row>
    <row r="2026" spans="1:13" s="11" customFormat="1">
      <c r="A2026" s="8"/>
      <c r="B2026" s="8"/>
      <c r="C2026" s="8"/>
      <c r="D2026" s="8"/>
      <c r="E2026" s="18"/>
      <c r="F2026" s="18"/>
      <c r="G2026" s="117"/>
      <c r="H2026" s="8"/>
      <c r="I2026" s="117"/>
      <c r="J2026" s="117"/>
      <c r="K2026" s="10"/>
      <c r="L2026" s="10"/>
      <c r="M2026" s="19"/>
    </row>
    <row r="2027" spans="1:13" s="11" customFormat="1">
      <c r="A2027" s="8"/>
      <c r="B2027" s="8"/>
      <c r="C2027" s="8"/>
      <c r="D2027" s="8"/>
      <c r="E2027" s="121"/>
      <c r="F2027" s="18"/>
      <c r="G2027" s="117"/>
      <c r="H2027" s="8"/>
      <c r="I2027" s="8"/>
      <c r="J2027" s="8"/>
      <c r="K2027" s="10"/>
      <c r="L2027" s="10"/>
      <c r="M2027" s="19"/>
    </row>
    <row r="2028" spans="1:13" s="11" customFormat="1">
      <c r="A2028" s="8"/>
      <c r="B2028" s="8"/>
      <c r="C2028" s="8"/>
      <c r="D2028" s="8"/>
      <c r="E2028" s="121"/>
      <c r="F2028" s="18"/>
      <c r="G2028" s="117"/>
      <c r="H2028" s="8"/>
      <c r="I2028" s="8"/>
      <c r="J2028" s="8"/>
      <c r="K2028" s="10"/>
      <c r="L2028" s="10"/>
      <c r="M2028" s="19"/>
    </row>
    <row r="2029" spans="1:13" s="11" customFormat="1">
      <c r="A2029" s="8"/>
      <c r="B2029" s="8"/>
      <c r="C2029" s="8"/>
      <c r="D2029" s="8"/>
      <c r="E2029" s="18"/>
      <c r="F2029" s="18"/>
      <c r="G2029" s="117"/>
      <c r="H2029" s="20"/>
      <c r="I2029" s="10"/>
      <c r="J2029" s="10"/>
      <c r="K2029" s="10"/>
      <c r="L2029" s="10"/>
      <c r="M2029" s="19"/>
    </row>
    <row r="2030" spans="1:13" s="11" customFormat="1">
      <c r="A2030" s="8"/>
      <c r="B2030" s="8"/>
      <c r="C2030" s="8"/>
      <c r="D2030" s="8"/>
      <c r="E2030" s="122"/>
      <c r="F2030" s="18"/>
      <c r="G2030" s="120"/>
      <c r="H2030" s="20"/>
      <c r="I2030" s="10"/>
      <c r="J2030" s="10"/>
      <c r="K2030" s="10"/>
      <c r="L2030" s="10"/>
      <c r="M2030" s="19"/>
    </row>
    <row r="2031" spans="1:13" s="11" customFormat="1">
      <c r="A2031" s="8"/>
      <c r="B2031" s="8"/>
      <c r="C2031" s="8"/>
      <c r="D2031" s="8"/>
      <c r="E2031" s="18"/>
      <c r="F2031" s="18"/>
      <c r="G2031" s="117"/>
      <c r="H2031" s="20"/>
      <c r="I2031" s="117"/>
      <c r="J2031" s="117"/>
      <c r="K2031" s="10"/>
      <c r="L2031" s="10"/>
      <c r="M2031" s="19"/>
    </row>
    <row r="2032" spans="1:13" s="11" customFormat="1">
      <c r="A2032" s="8"/>
      <c r="B2032" s="128"/>
      <c r="C2032" s="8"/>
      <c r="D2032" s="8"/>
      <c r="E2032" s="18"/>
      <c r="F2032" s="18"/>
      <c r="G2032" s="117"/>
      <c r="H2032" s="8"/>
      <c r="I2032" s="8"/>
      <c r="J2032" s="8"/>
      <c r="K2032" s="19"/>
      <c r="L2032" s="19"/>
      <c r="M2032" s="19"/>
    </row>
    <row r="2033" spans="1:13" s="11" customFormat="1">
      <c r="A2033" s="8"/>
      <c r="B2033" s="8"/>
      <c r="C2033" s="8"/>
      <c r="D2033" s="8"/>
      <c r="E2033" s="18"/>
      <c r="F2033" s="18"/>
      <c r="G2033" s="8"/>
      <c r="H2033" s="8"/>
      <c r="I2033" s="117"/>
      <c r="J2033" s="120"/>
      <c r="K2033" s="8"/>
      <c r="L2033" s="8"/>
      <c r="M2033" s="19"/>
    </row>
    <row r="2034" spans="1:13" s="11" customFormat="1">
      <c r="A2034" s="8"/>
      <c r="B2034" s="8"/>
      <c r="C2034" s="8"/>
      <c r="D2034" s="8"/>
      <c r="E2034" s="18"/>
      <c r="F2034" s="18"/>
      <c r="G2034" s="10"/>
      <c r="H2034" s="10"/>
      <c r="I2034" s="10"/>
      <c r="J2034" s="10"/>
      <c r="K2034" s="19"/>
      <c r="L2034" s="8"/>
      <c r="M2034" s="19"/>
    </row>
    <row r="2035" spans="1:13" s="11" customFormat="1">
      <c r="A2035" s="8"/>
      <c r="B2035" s="8"/>
      <c r="C2035" s="8"/>
      <c r="D2035" s="8"/>
      <c r="E2035" s="18"/>
      <c r="F2035" s="18"/>
      <c r="G2035" s="8"/>
      <c r="H2035" s="8"/>
      <c r="I2035" s="117"/>
      <c r="J2035" s="120"/>
      <c r="K2035" s="8"/>
      <c r="L2035" s="8"/>
      <c r="M2035" s="19"/>
    </row>
    <row r="2036" spans="1:13" s="11" customFormat="1">
      <c r="A2036" s="8"/>
      <c r="B2036" s="8"/>
      <c r="C2036" s="8"/>
      <c r="D2036" s="8"/>
      <c r="E2036" s="18"/>
      <c r="F2036" s="18"/>
      <c r="G2036" s="10"/>
      <c r="H2036" s="10"/>
      <c r="I2036" s="10"/>
      <c r="J2036" s="10"/>
      <c r="K2036" s="19"/>
      <c r="L2036" s="8"/>
      <c r="M2036" s="19"/>
    </row>
    <row r="2037" spans="1:13" s="11" customFormat="1">
      <c r="A2037" s="8"/>
      <c r="B2037" s="8"/>
      <c r="C2037" s="8"/>
      <c r="D2037" s="8"/>
      <c r="E2037" s="18"/>
      <c r="F2037" s="18"/>
      <c r="G2037" s="117"/>
      <c r="H2037" s="8"/>
      <c r="I2037" s="10"/>
      <c r="J2037" s="10"/>
      <c r="K2037" s="10"/>
      <c r="L2037" s="10"/>
      <c r="M2037" s="20"/>
    </row>
    <row r="2038" spans="1:13" s="11" customFormat="1">
      <c r="A2038" s="8"/>
      <c r="B2038" s="8"/>
      <c r="C2038" s="8"/>
      <c r="D2038" s="8"/>
      <c r="E2038" s="18"/>
      <c r="F2038" s="18"/>
      <c r="G2038" s="117"/>
      <c r="H2038" s="8"/>
      <c r="I2038" s="117"/>
      <c r="J2038" s="117"/>
      <c r="K2038" s="10"/>
      <c r="L2038" s="10"/>
      <c r="M2038" s="19"/>
    </row>
    <row r="2039" spans="1:13" s="11" customFormat="1">
      <c r="A2039" s="8"/>
      <c r="B2039" s="8"/>
      <c r="C2039" s="8"/>
      <c r="D2039" s="8"/>
      <c r="E2039" s="121"/>
      <c r="F2039" s="18"/>
      <c r="G2039" s="117"/>
      <c r="H2039" s="8"/>
      <c r="I2039" s="8"/>
      <c r="J2039" s="8"/>
      <c r="K2039" s="10"/>
      <c r="L2039" s="10"/>
      <c r="M2039" s="19"/>
    </row>
    <row r="2040" spans="1:13" s="11" customFormat="1">
      <c r="A2040" s="8"/>
      <c r="B2040" s="8"/>
      <c r="C2040" s="8"/>
      <c r="D2040" s="8"/>
      <c r="E2040" s="121"/>
      <c r="F2040" s="18"/>
      <c r="G2040" s="117"/>
      <c r="H2040" s="8"/>
      <c r="I2040" s="8"/>
      <c r="J2040" s="8"/>
      <c r="K2040" s="10"/>
      <c r="L2040" s="10"/>
      <c r="M2040" s="19"/>
    </row>
    <row r="2041" spans="1:13" s="11" customFormat="1">
      <c r="A2041" s="8"/>
      <c r="B2041" s="8"/>
      <c r="C2041" s="8"/>
      <c r="D2041" s="8"/>
      <c r="E2041" s="18"/>
      <c r="F2041" s="18"/>
      <c r="G2041" s="117"/>
      <c r="H2041" s="20"/>
      <c r="I2041" s="10"/>
      <c r="J2041" s="10"/>
      <c r="K2041" s="10"/>
      <c r="L2041" s="10"/>
      <c r="M2041" s="19"/>
    </row>
    <row r="2042" spans="1:13" s="11" customFormat="1">
      <c r="A2042" s="8"/>
      <c r="B2042" s="8"/>
      <c r="C2042" s="8"/>
      <c r="D2042" s="8"/>
      <c r="E2042" s="18"/>
      <c r="F2042" s="18"/>
      <c r="G2042" s="120"/>
      <c r="H2042" s="20"/>
      <c r="I2042" s="10"/>
      <c r="J2042" s="10"/>
      <c r="K2042" s="10"/>
      <c r="L2042" s="10"/>
      <c r="M2042" s="19"/>
    </row>
    <row r="2043" spans="1:13" s="11" customFormat="1">
      <c r="A2043" s="8"/>
      <c r="B2043" s="8"/>
      <c r="C2043" s="8"/>
      <c r="D2043" s="8"/>
      <c r="E2043" s="18"/>
      <c r="F2043" s="18"/>
      <c r="G2043" s="117"/>
      <c r="H2043" s="20"/>
      <c r="I2043" s="117"/>
      <c r="J2043" s="117"/>
      <c r="K2043" s="10"/>
      <c r="L2043" s="10"/>
      <c r="M2043" s="19"/>
    </row>
    <row r="2044" spans="1:13" s="11" customFormat="1">
      <c r="A2044" s="8"/>
      <c r="B2044" s="8"/>
      <c r="C2044" s="8"/>
      <c r="D2044" s="8"/>
      <c r="E2044" s="18"/>
      <c r="F2044" s="18"/>
      <c r="G2044" s="117"/>
      <c r="H2044" s="8"/>
      <c r="I2044" s="8"/>
      <c r="J2044" s="8"/>
      <c r="K2044" s="19"/>
      <c r="L2044" s="19"/>
      <c r="M2044" s="19"/>
    </row>
    <row r="2045" spans="1:13" s="11" customFormat="1">
      <c r="A2045" s="8"/>
      <c r="B2045" s="8"/>
      <c r="C2045" s="8"/>
      <c r="D2045" s="8"/>
      <c r="E2045" s="18"/>
      <c r="F2045" s="18"/>
      <c r="G2045" s="8"/>
      <c r="H2045" s="8"/>
      <c r="I2045" s="117"/>
      <c r="J2045" s="120"/>
      <c r="K2045" s="8"/>
      <c r="L2045" s="8"/>
      <c r="M2045" s="19"/>
    </row>
    <row r="2046" spans="1:13" s="11" customFormat="1">
      <c r="A2046" s="8"/>
      <c r="B2046" s="8"/>
      <c r="C2046" s="8"/>
      <c r="D2046" s="8"/>
      <c r="E2046" s="18"/>
      <c r="F2046" s="18"/>
      <c r="G2046" s="10"/>
      <c r="H2046" s="10"/>
      <c r="I2046" s="10"/>
      <c r="J2046" s="10"/>
      <c r="K2046" s="19"/>
      <c r="L2046" s="8"/>
      <c r="M2046" s="19"/>
    </row>
    <row r="2047" spans="1:13" s="11" customFormat="1">
      <c r="A2047" s="87"/>
      <c r="B2047" s="87"/>
      <c r="C2047" s="8"/>
      <c r="D2047" s="87"/>
      <c r="E2047" s="87"/>
      <c r="F2047" s="87"/>
      <c r="G2047" s="87"/>
      <c r="H2047" s="87"/>
      <c r="I2047" s="87"/>
      <c r="J2047" s="87"/>
      <c r="K2047" s="87"/>
      <c r="L2047" s="87"/>
      <c r="M2047" s="87"/>
    </row>
    <row r="2048" spans="1:13" s="11" customFormat="1">
      <c r="A2048" s="8"/>
      <c r="B2048" s="8"/>
      <c r="C2048" s="8"/>
      <c r="D2048" s="8"/>
      <c r="E2048" s="18"/>
      <c r="F2048" s="18"/>
      <c r="G2048" s="8"/>
      <c r="H2048" s="8"/>
      <c r="I2048" s="117"/>
      <c r="J2048" s="120"/>
      <c r="K2048" s="8"/>
      <c r="L2048" s="8"/>
      <c r="M2048" s="19"/>
    </row>
    <row r="2049" spans="1:13" s="11" customFormat="1">
      <c r="A2049" s="8"/>
      <c r="B2049" s="8"/>
      <c r="C2049" s="87"/>
      <c r="D2049" s="8"/>
      <c r="E2049" s="18"/>
      <c r="F2049" s="18"/>
      <c r="G2049" s="10"/>
      <c r="H2049" s="10"/>
      <c r="I2049" s="10"/>
      <c r="J2049" s="10"/>
      <c r="K2049" s="19"/>
      <c r="L2049" s="8"/>
      <c r="M2049" s="19"/>
    </row>
    <row r="2050" spans="1:13" s="11" customFormat="1">
      <c r="A2050" s="8"/>
      <c r="B2050" s="8"/>
      <c r="C2050" s="8"/>
      <c r="D2050" s="8"/>
      <c r="E2050" s="18"/>
      <c r="F2050" s="18"/>
      <c r="G2050" s="117"/>
      <c r="H2050" s="8"/>
      <c r="I2050" s="10"/>
      <c r="J2050" s="10"/>
      <c r="K2050" s="10"/>
      <c r="L2050" s="10"/>
      <c r="M2050" s="20"/>
    </row>
    <row r="2051" spans="1:13" s="11" customFormat="1">
      <c r="A2051" s="8"/>
      <c r="B2051" s="8"/>
      <c r="C2051" s="8"/>
      <c r="D2051" s="8"/>
      <c r="E2051" s="18"/>
      <c r="F2051" s="18"/>
      <c r="G2051" s="117"/>
      <c r="H2051" s="8"/>
      <c r="I2051" s="117"/>
      <c r="J2051" s="117"/>
      <c r="K2051" s="10"/>
      <c r="L2051" s="10"/>
      <c r="M2051" s="19"/>
    </row>
    <row r="2052" spans="1:13" s="11" customFormat="1">
      <c r="A2052" s="8"/>
      <c r="B2052" s="8"/>
      <c r="C2052" s="8"/>
      <c r="D2052" s="8"/>
      <c r="E2052" s="121"/>
      <c r="F2052" s="18"/>
      <c r="G2052" s="117"/>
      <c r="H2052" s="8"/>
      <c r="I2052" s="8"/>
      <c r="J2052" s="8"/>
      <c r="K2052" s="10"/>
      <c r="L2052" s="10"/>
      <c r="M2052" s="19"/>
    </row>
    <row r="2053" spans="1:13" s="11" customFormat="1">
      <c r="A2053" s="8"/>
      <c r="B2053" s="8"/>
      <c r="C2053" s="8"/>
      <c r="D2053" s="8"/>
      <c r="E2053" s="121"/>
      <c r="F2053" s="18"/>
      <c r="G2053" s="117"/>
      <c r="H2053" s="8"/>
      <c r="I2053" s="8"/>
      <c r="J2053" s="8"/>
      <c r="K2053" s="10"/>
      <c r="L2053" s="10"/>
      <c r="M2053" s="19"/>
    </row>
    <row r="2054" spans="1:13" s="11" customFormat="1">
      <c r="A2054" s="8"/>
      <c r="B2054" s="8"/>
      <c r="C2054" s="8"/>
      <c r="D2054" s="8"/>
      <c r="E2054" s="18"/>
      <c r="F2054" s="18"/>
      <c r="G2054" s="117"/>
      <c r="H2054" s="20"/>
      <c r="I2054" s="10"/>
      <c r="J2054" s="10"/>
      <c r="K2054" s="10"/>
      <c r="L2054" s="10"/>
      <c r="M2054" s="19"/>
    </row>
    <row r="2055" spans="1:13" s="11" customFormat="1">
      <c r="A2055" s="8"/>
      <c r="B2055" s="8"/>
      <c r="C2055" s="8"/>
      <c r="D2055" s="8"/>
      <c r="E2055" s="18"/>
      <c r="F2055" s="18"/>
      <c r="G2055" s="120"/>
      <c r="H2055" s="20"/>
      <c r="I2055" s="10"/>
      <c r="J2055" s="10"/>
      <c r="K2055" s="10"/>
      <c r="L2055" s="10"/>
      <c r="M2055" s="19"/>
    </row>
    <row r="2056" spans="1:13" s="11" customFormat="1">
      <c r="A2056" s="8"/>
      <c r="B2056" s="8"/>
      <c r="C2056" s="8"/>
      <c r="D2056" s="8"/>
      <c r="E2056" s="18"/>
      <c r="F2056" s="18"/>
      <c r="G2056" s="117"/>
      <c r="H2056" s="20"/>
      <c r="I2056" s="117"/>
      <c r="J2056" s="117"/>
      <c r="K2056" s="10"/>
      <c r="L2056" s="10"/>
      <c r="M2056" s="19"/>
    </row>
    <row r="2057" spans="1:13" s="11" customFormat="1">
      <c r="A2057" s="8"/>
      <c r="B2057" s="8"/>
      <c r="C2057" s="8"/>
      <c r="D2057" s="8"/>
      <c r="E2057" s="18"/>
      <c r="F2057" s="18"/>
      <c r="G2057" s="117"/>
      <c r="H2057" s="8"/>
      <c r="I2057" s="8"/>
      <c r="J2057" s="8"/>
      <c r="K2057" s="19"/>
      <c r="L2057" s="19"/>
      <c r="M2057" s="19"/>
    </row>
    <row r="2058" spans="1:13" s="11" customFormat="1">
      <c r="A2058" s="8"/>
      <c r="B2058" s="8"/>
      <c r="C2058" s="8"/>
      <c r="D2058" s="8"/>
      <c r="E2058" s="18"/>
      <c r="F2058" s="18"/>
      <c r="G2058" s="8"/>
      <c r="H2058" s="8"/>
      <c r="I2058" s="8"/>
      <c r="J2058" s="8"/>
      <c r="K2058" s="8"/>
      <c r="L2058" s="8"/>
      <c r="M2058" s="8"/>
    </row>
    <row r="2059" spans="1:13" s="11" customFormat="1">
      <c r="A2059" s="8"/>
      <c r="B2059" s="8"/>
      <c r="C2059" s="8"/>
      <c r="D2059" s="8"/>
      <c r="E2059" s="18"/>
      <c r="F2059" s="18"/>
      <c r="G2059" s="8"/>
      <c r="H2059" s="8"/>
      <c r="I2059" s="8"/>
      <c r="J2059" s="8"/>
      <c r="K2059" s="8"/>
      <c r="L2059" s="8"/>
      <c r="M2059" s="8"/>
    </row>
    <row r="2060" spans="1:13" s="11" customFormat="1">
      <c r="A2060" s="8"/>
      <c r="B2060" s="8"/>
      <c r="C2060" s="8"/>
      <c r="D2060" s="8"/>
      <c r="E2060" s="18"/>
      <c r="F2060" s="18"/>
      <c r="G2060" s="8"/>
      <c r="H2060" s="8"/>
      <c r="I2060" s="117"/>
      <c r="J2060" s="120"/>
      <c r="K2060" s="8"/>
      <c r="L2060" s="8"/>
      <c r="M2060" s="19"/>
    </row>
    <row r="2061" spans="1:13" s="11" customFormat="1">
      <c r="A2061" s="8"/>
      <c r="B2061" s="8"/>
      <c r="C2061" s="8"/>
      <c r="D2061" s="8"/>
      <c r="E2061" s="18"/>
      <c r="F2061" s="18"/>
      <c r="G2061" s="10"/>
      <c r="H2061" s="10"/>
      <c r="I2061" s="10"/>
      <c r="J2061" s="10"/>
      <c r="K2061" s="19"/>
      <c r="L2061" s="8"/>
      <c r="M2061" s="19"/>
    </row>
    <row r="2062" spans="1:13" s="11" customFormat="1">
      <c r="A2062" s="8"/>
      <c r="B2062" s="8"/>
      <c r="C2062" s="8"/>
      <c r="D2062" s="8"/>
      <c r="E2062" s="18"/>
      <c r="F2062" s="18"/>
      <c r="G2062" s="117"/>
      <c r="H2062" s="8"/>
      <c r="I2062" s="10"/>
      <c r="J2062" s="10"/>
      <c r="K2062" s="10"/>
      <c r="L2062" s="10"/>
      <c r="M2062" s="20"/>
    </row>
    <row r="2063" spans="1:13" s="11" customFormat="1">
      <c r="A2063" s="8"/>
      <c r="B2063" s="8"/>
      <c r="C2063" s="8"/>
      <c r="D2063" s="8"/>
      <c r="E2063" s="18"/>
      <c r="F2063" s="18"/>
      <c r="G2063" s="117"/>
      <c r="H2063" s="8"/>
      <c r="I2063" s="117"/>
      <c r="J2063" s="117"/>
      <c r="K2063" s="10"/>
      <c r="L2063" s="10"/>
      <c r="M2063" s="19"/>
    </row>
    <row r="2064" spans="1:13" s="11" customFormat="1">
      <c r="A2064" s="8"/>
      <c r="B2064" s="8"/>
      <c r="C2064" s="8"/>
      <c r="D2064" s="8"/>
      <c r="E2064" s="121"/>
      <c r="F2064" s="18"/>
      <c r="G2064" s="117"/>
      <c r="H2064" s="8"/>
      <c r="I2064" s="8"/>
      <c r="J2064" s="8"/>
      <c r="K2064" s="10"/>
      <c r="L2064" s="10"/>
      <c r="M2064" s="19"/>
    </row>
    <row r="2065" spans="1:13" s="11" customFormat="1">
      <c r="A2065" s="8"/>
      <c r="B2065" s="8"/>
      <c r="C2065" s="8"/>
      <c r="D2065" s="8"/>
      <c r="E2065" s="121"/>
      <c r="F2065" s="18"/>
      <c r="G2065" s="117"/>
      <c r="H2065" s="8"/>
      <c r="I2065" s="8"/>
      <c r="J2065" s="8"/>
      <c r="K2065" s="10"/>
      <c r="L2065" s="10"/>
      <c r="M2065" s="19"/>
    </row>
    <row r="2066" spans="1:13" s="11" customFormat="1">
      <c r="A2066" s="8"/>
      <c r="B2066" s="8"/>
      <c r="C2066" s="8"/>
      <c r="D2066" s="8"/>
      <c r="E2066" s="18"/>
      <c r="F2066" s="18"/>
      <c r="G2066" s="117"/>
      <c r="H2066" s="20"/>
      <c r="I2066" s="10"/>
      <c r="J2066" s="10"/>
      <c r="K2066" s="10"/>
      <c r="L2066" s="10"/>
      <c r="M2066" s="19"/>
    </row>
    <row r="2067" spans="1:13" s="11" customFormat="1">
      <c r="A2067" s="8"/>
      <c r="B2067" s="8"/>
      <c r="C2067" s="8"/>
      <c r="D2067" s="8"/>
      <c r="E2067" s="122"/>
      <c r="F2067" s="18"/>
      <c r="G2067" s="120"/>
      <c r="H2067" s="20"/>
      <c r="I2067" s="10"/>
      <c r="J2067" s="10"/>
      <c r="K2067" s="10"/>
      <c r="L2067" s="10"/>
      <c r="M2067" s="19"/>
    </row>
    <row r="2068" spans="1:13" s="11" customFormat="1">
      <c r="A2068" s="8"/>
      <c r="B2068" s="8"/>
      <c r="C2068" s="8"/>
      <c r="D2068" s="8"/>
      <c r="E2068" s="18"/>
      <c r="F2068" s="18"/>
      <c r="G2068" s="117"/>
      <c r="H2068" s="20"/>
      <c r="I2068" s="117"/>
      <c r="J2068" s="117"/>
      <c r="K2068" s="10"/>
      <c r="L2068" s="10"/>
      <c r="M2068" s="19"/>
    </row>
    <row r="2069" spans="1:13" s="11" customFormat="1">
      <c r="A2069" s="8"/>
      <c r="B2069" s="128"/>
      <c r="C2069" s="8"/>
      <c r="D2069" s="8"/>
      <c r="E2069" s="18"/>
      <c r="F2069" s="18"/>
      <c r="G2069" s="117"/>
      <c r="H2069" s="8"/>
      <c r="I2069" s="8"/>
      <c r="J2069" s="8"/>
      <c r="K2069" s="19"/>
      <c r="L2069" s="19"/>
      <c r="M2069" s="19"/>
    </row>
    <row r="2070" spans="1:13" s="11" customFormat="1">
      <c r="A2070" s="8"/>
      <c r="B2070" s="8"/>
      <c r="C2070" s="8"/>
      <c r="D2070" s="8"/>
      <c r="E2070" s="18"/>
      <c r="F2070" s="18"/>
      <c r="G2070" s="8"/>
      <c r="H2070" s="8"/>
      <c r="I2070" s="8"/>
      <c r="J2070" s="8"/>
      <c r="K2070" s="8"/>
      <c r="L2070" s="8"/>
      <c r="M2070" s="8"/>
    </row>
    <row r="2071" spans="1:13" s="11" customFormat="1">
      <c r="A2071" s="8"/>
      <c r="B2071" s="8"/>
      <c r="C2071" s="8"/>
      <c r="D2071" s="8"/>
      <c r="E2071" s="18"/>
      <c r="F2071" s="18"/>
      <c r="G2071" s="8"/>
      <c r="H2071" s="8"/>
      <c r="I2071" s="8"/>
      <c r="J2071" s="8"/>
      <c r="K2071" s="8"/>
      <c r="L2071" s="8"/>
      <c r="M2071" s="8"/>
    </row>
    <row r="2072" spans="1:13" s="11" customFormat="1">
      <c r="A2072" s="8"/>
      <c r="B2072" s="8"/>
      <c r="C2072" s="8"/>
      <c r="D2072" s="8"/>
      <c r="E2072" s="18"/>
      <c r="F2072" s="18"/>
      <c r="G2072" s="8"/>
      <c r="H2072" s="8"/>
      <c r="I2072" s="117"/>
      <c r="J2072" s="120"/>
      <c r="K2072" s="8"/>
      <c r="L2072" s="8"/>
      <c r="M2072" s="19"/>
    </row>
    <row r="2073" spans="1:13" s="11" customFormat="1">
      <c r="A2073" s="8"/>
      <c r="B2073" s="8"/>
      <c r="C2073" s="8"/>
      <c r="D2073" s="8"/>
      <c r="E2073" s="18"/>
      <c r="F2073" s="18"/>
      <c r="G2073" s="10"/>
      <c r="H2073" s="10"/>
      <c r="I2073" s="10"/>
      <c r="J2073" s="10"/>
      <c r="K2073" s="19"/>
      <c r="L2073" s="8"/>
      <c r="M2073" s="19"/>
    </row>
    <row r="2074" spans="1:13" s="11" customFormat="1">
      <c r="A2074" s="8"/>
      <c r="B2074" s="8"/>
      <c r="C2074" s="8"/>
      <c r="D2074" s="8"/>
      <c r="E2074" s="18"/>
      <c r="F2074" s="18"/>
      <c r="G2074" s="117"/>
      <c r="H2074" s="8"/>
      <c r="I2074" s="10"/>
      <c r="J2074" s="10"/>
      <c r="K2074" s="10"/>
      <c r="L2074" s="10"/>
      <c r="M2074" s="20"/>
    </row>
    <row r="2075" spans="1:13" s="11" customFormat="1">
      <c r="A2075" s="8"/>
      <c r="B2075" s="8"/>
      <c r="C2075" s="8"/>
      <c r="D2075" s="8"/>
      <c r="E2075" s="18"/>
      <c r="F2075" s="18"/>
      <c r="G2075" s="117"/>
      <c r="H2075" s="8"/>
      <c r="I2075" s="117"/>
      <c r="J2075" s="117"/>
      <c r="K2075" s="10"/>
      <c r="L2075" s="10"/>
      <c r="M2075" s="19"/>
    </row>
    <row r="2076" spans="1:13" s="11" customFormat="1">
      <c r="A2076" s="8"/>
      <c r="B2076" s="8"/>
      <c r="C2076" s="8"/>
      <c r="D2076" s="8"/>
      <c r="E2076" s="121"/>
      <c r="F2076" s="18"/>
      <c r="G2076" s="117"/>
      <c r="H2076" s="8"/>
      <c r="I2076" s="8"/>
      <c r="J2076" s="8"/>
      <c r="K2076" s="10"/>
      <c r="L2076" s="10"/>
      <c r="M2076" s="19"/>
    </row>
    <row r="2077" spans="1:13" s="11" customFormat="1">
      <c r="A2077" s="8"/>
      <c r="B2077" s="8"/>
      <c r="C2077" s="8"/>
      <c r="D2077" s="8"/>
      <c r="E2077" s="121"/>
      <c r="F2077" s="18"/>
      <c r="G2077" s="117"/>
      <c r="H2077" s="8"/>
      <c r="I2077" s="8"/>
      <c r="J2077" s="8"/>
      <c r="K2077" s="10"/>
      <c r="L2077" s="10"/>
      <c r="M2077" s="19"/>
    </row>
    <row r="2078" spans="1:13" s="11" customFormat="1">
      <c r="A2078" s="8"/>
      <c r="B2078" s="8"/>
      <c r="C2078" s="8"/>
      <c r="D2078" s="8"/>
      <c r="E2078" s="18"/>
      <c r="F2078" s="18"/>
      <c r="G2078" s="117"/>
      <c r="H2078" s="20"/>
      <c r="I2078" s="10"/>
      <c r="J2078" s="10"/>
      <c r="K2078" s="10"/>
      <c r="L2078" s="10"/>
      <c r="M2078" s="19"/>
    </row>
    <row r="2079" spans="1:13" s="11" customFormat="1">
      <c r="A2079" s="8"/>
      <c r="B2079" s="8"/>
      <c r="C2079" s="8"/>
      <c r="D2079" s="8"/>
      <c r="E2079" s="122"/>
      <c r="F2079" s="18"/>
      <c r="G2079" s="120"/>
      <c r="H2079" s="20"/>
      <c r="I2079" s="10"/>
      <c r="J2079" s="10"/>
      <c r="K2079" s="10"/>
      <c r="L2079" s="10"/>
      <c r="M2079" s="19"/>
    </row>
    <row r="2080" spans="1:13" s="11" customFormat="1">
      <c r="A2080" s="8"/>
      <c r="B2080" s="8"/>
      <c r="C2080" s="8"/>
      <c r="D2080" s="8"/>
      <c r="E2080" s="18"/>
      <c r="F2080" s="18"/>
      <c r="G2080" s="117"/>
      <c r="H2080" s="20"/>
      <c r="I2080" s="117"/>
      <c r="J2080" s="117"/>
      <c r="K2080" s="10"/>
      <c r="L2080" s="10"/>
      <c r="M2080" s="19"/>
    </row>
    <row r="2081" spans="1:13" s="11" customFormat="1">
      <c r="A2081" s="8"/>
      <c r="B2081" s="128"/>
      <c r="C2081" s="8"/>
      <c r="D2081" s="8"/>
      <c r="E2081" s="18"/>
      <c r="F2081" s="18"/>
      <c r="G2081" s="117"/>
      <c r="H2081" s="8"/>
      <c r="I2081" s="8"/>
      <c r="J2081" s="8"/>
      <c r="K2081" s="19"/>
      <c r="L2081" s="19"/>
      <c r="M2081" s="19"/>
    </row>
    <row r="2082" spans="1:13" s="11" customFormat="1">
      <c r="A2082" s="87"/>
      <c r="B2082" s="87"/>
      <c r="C2082" s="8"/>
      <c r="D2082" s="87"/>
      <c r="E2082" s="87"/>
      <c r="F2082" s="87"/>
      <c r="G2082" s="87"/>
      <c r="H2082" s="87"/>
      <c r="I2082" s="87"/>
      <c r="J2082" s="87"/>
      <c r="K2082" s="87"/>
      <c r="L2082" s="87"/>
      <c r="M2082" s="87"/>
    </row>
    <row r="2083" spans="1:13" s="11" customFormat="1">
      <c r="A2083" s="8"/>
      <c r="B2083" s="8"/>
      <c r="C2083" s="8"/>
      <c r="D2083" s="8"/>
      <c r="E2083" s="18"/>
      <c r="F2083" s="18"/>
      <c r="G2083" s="8"/>
      <c r="H2083" s="8"/>
      <c r="I2083" s="8"/>
      <c r="J2083" s="8"/>
      <c r="K2083" s="8"/>
      <c r="L2083" s="8"/>
      <c r="M2083" s="8"/>
    </row>
    <row r="2084" spans="1:13" s="11" customFormat="1">
      <c r="A2084" s="8"/>
      <c r="B2084" s="8"/>
      <c r="C2084" s="87"/>
      <c r="D2084" s="8"/>
      <c r="E2084" s="18"/>
      <c r="F2084" s="18"/>
      <c r="G2084" s="8"/>
      <c r="H2084" s="8"/>
      <c r="I2084" s="8"/>
      <c r="J2084" s="8"/>
      <c r="K2084" s="8"/>
      <c r="L2084" s="8"/>
      <c r="M2084" s="8"/>
    </row>
    <row r="2085" spans="1:13" s="11" customFormat="1">
      <c r="A2085" s="8"/>
      <c r="B2085" s="8"/>
      <c r="C2085" s="8"/>
      <c r="D2085" s="8"/>
      <c r="E2085" s="18"/>
      <c r="F2085" s="18"/>
      <c r="G2085" s="8"/>
      <c r="H2085" s="8"/>
      <c r="I2085" s="117"/>
      <c r="J2085" s="120"/>
      <c r="K2085" s="8"/>
      <c r="L2085" s="8"/>
      <c r="M2085" s="19"/>
    </row>
    <row r="2086" spans="1:13" s="11" customFormat="1">
      <c r="A2086" s="8"/>
      <c r="B2086" s="8"/>
      <c r="C2086" s="8"/>
      <c r="D2086" s="8"/>
      <c r="E2086" s="18"/>
      <c r="F2086" s="18"/>
      <c r="G2086" s="10"/>
      <c r="H2086" s="10"/>
      <c r="I2086" s="10"/>
      <c r="J2086" s="10"/>
      <c r="K2086" s="19"/>
      <c r="L2086" s="8"/>
      <c r="M2086" s="19"/>
    </row>
    <row r="2087" spans="1:13" s="11" customFormat="1">
      <c r="A2087" s="8"/>
      <c r="B2087" s="8"/>
      <c r="C2087" s="8"/>
      <c r="D2087" s="8"/>
      <c r="E2087" s="18"/>
      <c r="F2087" s="18"/>
      <c r="G2087" s="117"/>
      <c r="H2087" s="8"/>
      <c r="I2087" s="10"/>
      <c r="J2087" s="10"/>
      <c r="K2087" s="10"/>
      <c r="L2087" s="10"/>
      <c r="M2087" s="20"/>
    </row>
    <row r="2088" spans="1:13" s="11" customFormat="1">
      <c r="A2088" s="8"/>
      <c r="B2088" s="8"/>
      <c r="C2088" s="8"/>
      <c r="D2088" s="8"/>
      <c r="E2088" s="18"/>
      <c r="F2088" s="18"/>
      <c r="G2088" s="117"/>
      <c r="H2088" s="8"/>
      <c r="I2088" s="117"/>
      <c r="J2088" s="117"/>
      <c r="K2088" s="10"/>
      <c r="L2088" s="10"/>
      <c r="M2088" s="19"/>
    </row>
    <row r="2089" spans="1:13" s="11" customFormat="1">
      <c r="A2089" s="8"/>
      <c r="B2089" s="8"/>
      <c r="C2089" s="8"/>
      <c r="D2089" s="8"/>
      <c r="E2089" s="121"/>
      <c r="F2089" s="18"/>
      <c r="G2089" s="117"/>
      <c r="H2089" s="8"/>
      <c r="I2089" s="8"/>
      <c r="J2089" s="8"/>
      <c r="K2089" s="10"/>
      <c r="L2089" s="10"/>
      <c r="M2089" s="19"/>
    </row>
    <row r="2090" spans="1:13" s="11" customFormat="1">
      <c r="A2090" s="8"/>
      <c r="B2090" s="8"/>
      <c r="C2090" s="8"/>
      <c r="D2090" s="8"/>
      <c r="E2090" s="121"/>
      <c r="F2090" s="18"/>
      <c r="G2090" s="117"/>
      <c r="H2090" s="8"/>
      <c r="I2090" s="8"/>
      <c r="J2090" s="8"/>
      <c r="K2090" s="10"/>
      <c r="L2090" s="10"/>
      <c r="M2090" s="19"/>
    </row>
    <row r="2091" spans="1:13" s="11" customFormat="1">
      <c r="A2091" s="8"/>
      <c r="B2091" s="8"/>
      <c r="C2091" s="8"/>
      <c r="D2091" s="8"/>
      <c r="E2091" s="18"/>
      <c r="F2091" s="18"/>
      <c r="G2091" s="117"/>
      <c r="H2091" s="20"/>
      <c r="I2091" s="10"/>
      <c r="J2091" s="10"/>
      <c r="K2091" s="10"/>
      <c r="L2091" s="10"/>
      <c r="M2091" s="19"/>
    </row>
    <row r="2092" spans="1:13" s="11" customFormat="1">
      <c r="A2092" s="8"/>
      <c r="B2092" s="8"/>
      <c r="C2092" s="8"/>
      <c r="D2092" s="8"/>
      <c r="E2092" s="122"/>
      <c r="F2092" s="18"/>
      <c r="G2092" s="120"/>
      <c r="H2092" s="20"/>
      <c r="I2092" s="10"/>
      <c r="J2092" s="10"/>
      <c r="K2092" s="10"/>
      <c r="L2092" s="10"/>
      <c r="M2092" s="19"/>
    </row>
    <row r="2093" spans="1:13" s="11" customFormat="1">
      <c r="A2093" s="8"/>
      <c r="B2093" s="8"/>
      <c r="C2093" s="8"/>
      <c r="D2093" s="8"/>
      <c r="E2093" s="18"/>
      <c r="F2093" s="18"/>
      <c r="G2093" s="117"/>
      <c r="H2093" s="20"/>
      <c r="I2093" s="117"/>
      <c r="J2093" s="117"/>
      <c r="K2093" s="10"/>
      <c r="L2093" s="10"/>
      <c r="M2093" s="19"/>
    </row>
    <row r="2094" spans="1:13" s="11" customFormat="1">
      <c r="A2094" s="8"/>
      <c r="B2094" s="128"/>
      <c r="C2094" s="8"/>
      <c r="D2094" s="8"/>
      <c r="E2094" s="18"/>
      <c r="F2094" s="18"/>
      <c r="G2094" s="117"/>
      <c r="H2094" s="8"/>
      <c r="I2094" s="8"/>
      <c r="J2094" s="8"/>
      <c r="K2094" s="19"/>
      <c r="L2094" s="19"/>
      <c r="M2094" s="19"/>
    </row>
    <row r="2095" spans="1:13" s="11" customFormat="1">
      <c r="A2095" s="8"/>
      <c r="B2095" s="8"/>
      <c r="C2095" s="8"/>
      <c r="D2095" s="8"/>
      <c r="E2095" s="18"/>
      <c r="F2095" s="18"/>
      <c r="G2095" s="8"/>
      <c r="H2095" s="8"/>
      <c r="I2095" s="8"/>
      <c r="J2095" s="8"/>
      <c r="K2095" s="8"/>
      <c r="L2095" s="8"/>
      <c r="M2095" s="8"/>
    </row>
    <row r="2096" spans="1:13" s="11" customFormat="1">
      <c r="A2096" s="8"/>
      <c r="B2096" s="8"/>
      <c r="C2096" s="8"/>
      <c r="D2096" s="8"/>
      <c r="E2096" s="18"/>
      <c r="F2096" s="18"/>
      <c r="G2096" s="8"/>
      <c r="H2096" s="8"/>
      <c r="I2096" s="8"/>
      <c r="J2096" s="8"/>
      <c r="K2096" s="8"/>
      <c r="L2096" s="8"/>
      <c r="M2096" s="8"/>
    </row>
    <row r="2097" spans="1:13" s="11" customFormat="1">
      <c r="A2097" s="8"/>
      <c r="B2097" s="8"/>
      <c r="C2097" s="8"/>
      <c r="D2097" s="8"/>
      <c r="E2097" s="18"/>
      <c r="F2097" s="18"/>
      <c r="G2097" s="8"/>
      <c r="H2097" s="8"/>
      <c r="I2097" s="117"/>
      <c r="J2097" s="120"/>
      <c r="K2097" s="8"/>
      <c r="L2097" s="8"/>
      <c r="M2097" s="19"/>
    </row>
    <row r="2098" spans="1:13" s="11" customFormat="1">
      <c r="A2098" s="8"/>
      <c r="B2098" s="8"/>
      <c r="C2098" s="8"/>
      <c r="D2098" s="8"/>
      <c r="E2098" s="18"/>
      <c r="F2098" s="18"/>
      <c r="G2098" s="10"/>
      <c r="H2098" s="10"/>
      <c r="I2098" s="10"/>
      <c r="J2098" s="10"/>
      <c r="K2098" s="19"/>
      <c r="L2098" s="8"/>
      <c r="M2098" s="19"/>
    </row>
    <row r="2099" spans="1:13" s="11" customFormat="1">
      <c r="A2099" s="8"/>
      <c r="B2099" s="8"/>
      <c r="C2099" s="8"/>
      <c r="D2099" s="8"/>
      <c r="E2099" s="18"/>
      <c r="F2099" s="18"/>
      <c r="G2099" s="117"/>
      <c r="H2099" s="8"/>
      <c r="I2099" s="10"/>
      <c r="J2099" s="10"/>
      <c r="K2099" s="10"/>
      <c r="L2099" s="10"/>
      <c r="M2099" s="20"/>
    </row>
    <row r="2100" spans="1:13" s="11" customFormat="1">
      <c r="A2100" s="8"/>
      <c r="B2100" s="8"/>
      <c r="C2100" s="8"/>
      <c r="D2100" s="8"/>
      <c r="E2100" s="18"/>
      <c r="F2100" s="18"/>
      <c r="G2100" s="117"/>
      <c r="H2100" s="8"/>
      <c r="I2100" s="117"/>
      <c r="J2100" s="117"/>
      <c r="K2100" s="10"/>
      <c r="L2100" s="10"/>
      <c r="M2100" s="19"/>
    </row>
    <row r="2101" spans="1:13" s="11" customFormat="1">
      <c r="A2101" s="8"/>
      <c r="B2101" s="8"/>
      <c r="C2101" s="8"/>
      <c r="D2101" s="8"/>
      <c r="E2101" s="121"/>
      <c r="F2101" s="18"/>
      <c r="G2101" s="117"/>
      <c r="H2101" s="8"/>
      <c r="I2101" s="8"/>
      <c r="J2101" s="8"/>
      <c r="K2101" s="10"/>
      <c r="L2101" s="10"/>
      <c r="M2101" s="19"/>
    </row>
    <row r="2102" spans="1:13" s="11" customFormat="1">
      <c r="A2102" s="8"/>
      <c r="B2102" s="8"/>
      <c r="C2102" s="8"/>
      <c r="D2102" s="8"/>
      <c r="E2102" s="121"/>
      <c r="F2102" s="18"/>
      <c r="G2102" s="117"/>
      <c r="H2102" s="8"/>
      <c r="I2102" s="8"/>
      <c r="J2102" s="8"/>
      <c r="K2102" s="10"/>
      <c r="L2102" s="10"/>
      <c r="M2102" s="19"/>
    </row>
    <row r="2103" spans="1:13" s="11" customFormat="1">
      <c r="A2103" s="8"/>
      <c r="B2103" s="8"/>
      <c r="C2103" s="8"/>
      <c r="D2103" s="8"/>
      <c r="E2103" s="18"/>
      <c r="F2103" s="18"/>
      <c r="G2103" s="117"/>
      <c r="H2103" s="20"/>
      <c r="I2103" s="10"/>
      <c r="J2103" s="10"/>
      <c r="K2103" s="10"/>
      <c r="L2103" s="10"/>
      <c r="M2103" s="19"/>
    </row>
    <row r="2104" spans="1:13" s="11" customFormat="1">
      <c r="A2104" s="8"/>
      <c r="B2104" s="8"/>
      <c r="C2104" s="8"/>
      <c r="D2104" s="8"/>
      <c r="E2104" s="122"/>
      <c r="F2104" s="18"/>
      <c r="G2104" s="120"/>
      <c r="H2104" s="20"/>
      <c r="I2104" s="10"/>
      <c r="J2104" s="10"/>
      <c r="K2104" s="10"/>
      <c r="L2104" s="10"/>
      <c r="M2104" s="19"/>
    </row>
    <row r="2105" spans="1:13" s="11" customFormat="1">
      <c r="A2105" s="8"/>
      <c r="B2105" s="8"/>
      <c r="C2105" s="8"/>
      <c r="D2105" s="8"/>
      <c r="E2105" s="18"/>
      <c r="F2105" s="18"/>
      <c r="G2105" s="117"/>
      <c r="H2105" s="20"/>
      <c r="I2105" s="117"/>
      <c r="J2105" s="117"/>
      <c r="K2105" s="10"/>
      <c r="L2105" s="10"/>
      <c r="M2105" s="19"/>
    </row>
    <row r="2106" spans="1:13" s="11" customFormat="1">
      <c r="A2106" s="8"/>
      <c r="B2106" s="128"/>
      <c r="C2106" s="8"/>
      <c r="D2106" s="8"/>
      <c r="E2106" s="18"/>
      <c r="F2106" s="18"/>
      <c r="G2106" s="117"/>
      <c r="H2106" s="8"/>
      <c r="I2106" s="8"/>
      <c r="J2106" s="8"/>
      <c r="K2106" s="19"/>
      <c r="L2106" s="19"/>
      <c r="M2106" s="19"/>
    </row>
    <row r="2107" spans="1:13" s="11" customFormat="1">
      <c r="A2107" s="8"/>
      <c r="B2107" s="8"/>
      <c r="C2107" s="8"/>
      <c r="D2107" s="8"/>
      <c r="E2107" s="18"/>
      <c r="F2107" s="18"/>
      <c r="G2107" s="8"/>
      <c r="H2107" s="8"/>
      <c r="I2107" s="8"/>
      <c r="J2107" s="8"/>
      <c r="K2107" s="8"/>
      <c r="L2107" s="8"/>
      <c r="M2107" s="8"/>
    </row>
    <row r="2108" spans="1:13" s="11" customFormat="1">
      <c r="A2108" s="8"/>
      <c r="B2108" s="8"/>
      <c r="C2108" s="8"/>
      <c r="D2108" s="8"/>
      <c r="E2108" s="18"/>
      <c r="F2108" s="18"/>
      <c r="G2108" s="8"/>
      <c r="H2108" s="8"/>
      <c r="I2108" s="8"/>
      <c r="J2108" s="8"/>
      <c r="K2108" s="8"/>
      <c r="L2108" s="8"/>
      <c r="M2108" s="8"/>
    </row>
    <row r="2109" spans="1:13" s="11" customFormat="1">
      <c r="A2109" s="8"/>
      <c r="B2109" s="8"/>
      <c r="C2109" s="8"/>
      <c r="D2109" s="8"/>
      <c r="E2109" s="18"/>
      <c r="F2109" s="18"/>
      <c r="G2109" s="8"/>
      <c r="H2109" s="8"/>
      <c r="I2109" s="117"/>
      <c r="J2109" s="120"/>
      <c r="K2109" s="8"/>
      <c r="L2109" s="8"/>
      <c r="M2109" s="19"/>
    </row>
    <row r="2110" spans="1:13" s="11" customFormat="1">
      <c r="A2110" s="8"/>
      <c r="B2110" s="8"/>
      <c r="C2110" s="8"/>
      <c r="D2110" s="8"/>
      <c r="E2110" s="18"/>
      <c r="F2110" s="18"/>
      <c r="G2110" s="10"/>
      <c r="H2110" s="10"/>
      <c r="I2110" s="10"/>
      <c r="J2110" s="10"/>
      <c r="K2110" s="19"/>
      <c r="L2110" s="8"/>
      <c r="M2110" s="19"/>
    </row>
    <row r="2111" spans="1:13" s="11" customFormat="1">
      <c r="A2111" s="8"/>
      <c r="B2111" s="8"/>
      <c r="C2111" s="8"/>
      <c r="D2111" s="8"/>
      <c r="E2111" s="18"/>
      <c r="F2111" s="18"/>
      <c r="G2111" s="117"/>
      <c r="H2111" s="8"/>
      <c r="I2111" s="10"/>
      <c r="J2111" s="10"/>
      <c r="K2111" s="10"/>
      <c r="L2111" s="10"/>
      <c r="M2111" s="20"/>
    </row>
    <row r="2112" spans="1:13" s="11" customFormat="1">
      <c r="A2112" s="8"/>
      <c r="B2112" s="8"/>
      <c r="C2112" s="8"/>
      <c r="D2112" s="8"/>
      <c r="E2112" s="18"/>
      <c r="F2112" s="18"/>
      <c r="G2112" s="117"/>
      <c r="H2112" s="8"/>
      <c r="I2112" s="117"/>
      <c r="J2112" s="117"/>
      <c r="K2112" s="10"/>
      <c r="L2112" s="10"/>
      <c r="M2112" s="19"/>
    </row>
    <row r="2113" spans="1:13" s="11" customFormat="1">
      <c r="A2113" s="8"/>
      <c r="B2113" s="8"/>
      <c r="C2113" s="8"/>
      <c r="D2113" s="8"/>
      <c r="E2113" s="121"/>
      <c r="F2113" s="18"/>
      <c r="G2113" s="117"/>
      <c r="H2113" s="8"/>
      <c r="I2113" s="8"/>
      <c r="J2113" s="8"/>
      <c r="K2113" s="10"/>
      <c r="L2113" s="10"/>
      <c r="M2113" s="19"/>
    </row>
    <row r="2114" spans="1:13" s="11" customFormat="1">
      <c r="A2114" s="8"/>
      <c r="B2114" s="8"/>
      <c r="C2114" s="8"/>
      <c r="D2114" s="8"/>
      <c r="E2114" s="121"/>
      <c r="F2114" s="18"/>
      <c r="G2114" s="117"/>
      <c r="H2114" s="8"/>
      <c r="I2114" s="8"/>
      <c r="J2114" s="8"/>
      <c r="K2114" s="10"/>
      <c r="L2114" s="10"/>
      <c r="M2114" s="19"/>
    </row>
    <row r="2115" spans="1:13" s="11" customFormat="1">
      <c r="A2115" s="8"/>
      <c r="B2115" s="8"/>
      <c r="C2115" s="8"/>
      <c r="D2115" s="8"/>
      <c r="E2115" s="18"/>
      <c r="F2115" s="18"/>
      <c r="G2115" s="117"/>
      <c r="H2115" s="20"/>
      <c r="I2115" s="10"/>
      <c r="J2115" s="10"/>
      <c r="K2115" s="10"/>
      <c r="L2115" s="10"/>
      <c r="M2115" s="19"/>
    </row>
    <row r="2116" spans="1:13" s="11" customFormat="1">
      <c r="A2116" s="8"/>
      <c r="B2116" s="8"/>
      <c r="C2116" s="8"/>
      <c r="D2116" s="8"/>
      <c r="E2116" s="122"/>
      <c r="F2116" s="18"/>
      <c r="G2116" s="120"/>
      <c r="H2116" s="20"/>
      <c r="I2116" s="10"/>
      <c r="J2116" s="10"/>
      <c r="K2116" s="10"/>
      <c r="L2116" s="10"/>
      <c r="M2116" s="19"/>
    </row>
    <row r="2117" spans="1:13" s="11" customFormat="1">
      <c r="A2117" s="87"/>
      <c r="B2117" s="87"/>
      <c r="C2117" s="8"/>
      <c r="D2117" s="87"/>
      <c r="E2117" s="87"/>
      <c r="F2117" s="87"/>
      <c r="G2117" s="87"/>
      <c r="H2117" s="87"/>
      <c r="I2117" s="87"/>
      <c r="J2117" s="87"/>
      <c r="K2117" s="87"/>
      <c r="L2117" s="87"/>
      <c r="M2117" s="87"/>
    </row>
    <row r="2118" spans="1:13" s="11" customFormat="1">
      <c r="A2118" s="8"/>
      <c r="B2118" s="8"/>
      <c r="C2118" s="8"/>
      <c r="D2118" s="8"/>
      <c r="E2118" s="18"/>
      <c r="F2118" s="18"/>
      <c r="G2118" s="117"/>
      <c r="H2118" s="20"/>
      <c r="I2118" s="117"/>
      <c r="J2118" s="117"/>
      <c r="K2118" s="10"/>
      <c r="L2118" s="10"/>
      <c r="M2118" s="19"/>
    </row>
    <row r="2119" spans="1:13" s="11" customFormat="1">
      <c r="A2119" s="8"/>
      <c r="B2119" s="128"/>
      <c r="C2119" s="87"/>
      <c r="D2119" s="8"/>
      <c r="E2119" s="18"/>
      <c r="F2119" s="18"/>
      <c r="G2119" s="117"/>
      <c r="H2119" s="8"/>
      <c r="I2119" s="8"/>
      <c r="J2119" s="8"/>
      <c r="K2119" s="19"/>
      <c r="L2119" s="19"/>
      <c r="M2119" s="19"/>
    </row>
    <row r="2120" spans="1:13" s="11" customFormat="1">
      <c r="A2120" s="8"/>
      <c r="B2120" s="8"/>
      <c r="C2120" s="8"/>
      <c r="D2120" s="8"/>
      <c r="E2120" s="18"/>
      <c r="F2120" s="18"/>
      <c r="G2120" s="8"/>
      <c r="H2120" s="8"/>
      <c r="I2120" s="8"/>
      <c r="J2120" s="8"/>
      <c r="K2120" s="8"/>
      <c r="L2120" s="8"/>
      <c r="M2120" s="8"/>
    </row>
    <row r="2121" spans="1:13" s="11" customFormat="1">
      <c r="A2121" s="8"/>
      <c r="B2121" s="8"/>
      <c r="C2121" s="8"/>
      <c r="D2121" s="8"/>
      <c r="E2121" s="18"/>
      <c r="F2121" s="18"/>
      <c r="G2121" s="8"/>
      <c r="H2121" s="8"/>
      <c r="I2121" s="8"/>
      <c r="J2121" s="8"/>
      <c r="K2121" s="8"/>
      <c r="L2121" s="8"/>
      <c r="M2121" s="8"/>
    </row>
    <row r="2122" spans="1:13" s="11" customFormat="1">
      <c r="A2122" s="8"/>
      <c r="B2122" s="8"/>
      <c r="C2122" s="8"/>
      <c r="D2122" s="8"/>
      <c r="E2122" s="18"/>
      <c r="F2122" s="18"/>
      <c r="G2122" s="8"/>
      <c r="H2122" s="8"/>
      <c r="I2122" s="117"/>
      <c r="J2122" s="120"/>
      <c r="K2122" s="8"/>
      <c r="L2122" s="8"/>
      <c r="M2122" s="19"/>
    </row>
    <row r="2123" spans="1:13" s="11" customFormat="1">
      <c r="A2123" s="8"/>
      <c r="B2123" s="8"/>
      <c r="C2123" s="8"/>
      <c r="D2123" s="8"/>
      <c r="E2123" s="18"/>
      <c r="F2123" s="18"/>
      <c r="G2123" s="10"/>
      <c r="H2123" s="10"/>
      <c r="I2123" s="10"/>
      <c r="J2123" s="10"/>
      <c r="K2123" s="19"/>
      <c r="L2123" s="8"/>
      <c r="M2123" s="19"/>
    </row>
    <row r="2124" spans="1:13" s="11" customFormat="1">
      <c r="A2124" s="8"/>
      <c r="B2124" s="8"/>
      <c r="C2124" s="8"/>
      <c r="D2124" s="8"/>
      <c r="E2124" s="18"/>
      <c r="F2124" s="18"/>
      <c r="G2124" s="117"/>
      <c r="H2124" s="8"/>
      <c r="I2124" s="10"/>
      <c r="J2124" s="10"/>
      <c r="K2124" s="10"/>
      <c r="L2124" s="10"/>
      <c r="M2124" s="20"/>
    </row>
    <row r="2125" spans="1:13" s="11" customFormat="1">
      <c r="A2125" s="8"/>
      <c r="B2125" s="8"/>
      <c r="C2125" s="8"/>
      <c r="D2125" s="8"/>
      <c r="E2125" s="18"/>
      <c r="F2125" s="18"/>
      <c r="G2125" s="117"/>
      <c r="H2125" s="8"/>
      <c r="I2125" s="117"/>
      <c r="J2125" s="117"/>
      <c r="K2125" s="10"/>
      <c r="L2125" s="10"/>
      <c r="M2125" s="19"/>
    </row>
    <row r="2126" spans="1:13" s="11" customFormat="1">
      <c r="A2126" s="8"/>
      <c r="B2126" s="8"/>
      <c r="C2126" s="8"/>
      <c r="D2126" s="8"/>
      <c r="E2126" s="121"/>
      <c r="F2126" s="18"/>
      <c r="G2126" s="117"/>
      <c r="H2126" s="8"/>
      <c r="I2126" s="8"/>
      <c r="J2126" s="8"/>
      <c r="K2126" s="10"/>
      <c r="L2126" s="10"/>
      <c r="M2126" s="19"/>
    </row>
    <row r="2127" spans="1:13" s="11" customFormat="1">
      <c r="A2127" s="8"/>
      <c r="B2127" s="8"/>
      <c r="C2127" s="8"/>
      <c r="D2127" s="8"/>
      <c r="E2127" s="121"/>
      <c r="F2127" s="18"/>
      <c r="G2127" s="117"/>
      <c r="H2127" s="8"/>
      <c r="I2127" s="8"/>
      <c r="J2127" s="8"/>
      <c r="K2127" s="10"/>
      <c r="L2127" s="10"/>
      <c r="M2127" s="19"/>
    </row>
    <row r="2128" spans="1:13" s="11" customFormat="1">
      <c r="A2128" s="8"/>
      <c r="B2128" s="8"/>
      <c r="C2128" s="8"/>
      <c r="D2128" s="8"/>
      <c r="E2128" s="18"/>
      <c r="F2128" s="18"/>
      <c r="G2128" s="117"/>
      <c r="H2128" s="20"/>
      <c r="I2128" s="10"/>
      <c r="J2128" s="10"/>
      <c r="K2128" s="10"/>
      <c r="L2128" s="10"/>
      <c r="M2128" s="19"/>
    </row>
    <row r="2129" spans="1:13" s="11" customFormat="1">
      <c r="A2129" s="8"/>
      <c r="B2129" s="8"/>
      <c r="C2129" s="8"/>
      <c r="D2129" s="8"/>
      <c r="E2129" s="122"/>
      <c r="F2129" s="18"/>
      <c r="G2129" s="120"/>
      <c r="H2129" s="20"/>
      <c r="I2129" s="10"/>
      <c r="J2129" s="10"/>
      <c r="K2129" s="10"/>
      <c r="L2129" s="10"/>
      <c r="M2129" s="19"/>
    </row>
    <row r="2130" spans="1:13" s="11" customFormat="1">
      <c r="A2130" s="8"/>
      <c r="B2130" s="8"/>
      <c r="C2130" s="8"/>
      <c r="D2130" s="8"/>
      <c r="E2130" s="18"/>
      <c r="F2130" s="18"/>
      <c r="G2130" s="117"/>
      <c r="H2130" s="20"/>
      <c r="I2130" s="117"/>
      <c r="J2130" s="117"/>
      <c r="K2130" s="10"/>
      <c r="L2130" s="10"/>
      <c r="M2130" s="19"/>
    </row>
    <row r="2131" spans="1:13" s="11" customFormat="1">
      <c r="A2131" s="8"/>
      <c r="B2131" s="128"/>
      <c r="C2131" s="8"/>
      <c r="D2131" s="8"/>
      <c r="E2131" s="18"/>
      <c r="F2131" s="18"/>
      <c r="G2131" s="117"/>
      <c r="H2131" s="8"/>
      <c r="I2131" s="8"/>
      <c r="J2131" s="8"/>
      <c r="K2131" s="19"/>
      <c r="L2131" s="19"/>
      <c r="M2131" s="19"/>
    </row>
    <row r="2132" spans="1:13" s="11" customFormat="1">
      <c r="A2132" s="8"/>
      <c r="B2132" s="8"/>
      <c r="C2132" s="8"/>
      <c r="D2132" s="8"/>
      <c r="E2132" s="18"/>
      <c r="F2132" s="18"/>
      <c r="G2132" s="8"/>
      <c r="H2132" s="8"/>
      <c r="I2132" s="117"/>
      <c r="J2132" s="120"/>
      <c r="K2132" s="8"/>
      <c r="L2132" s="8"/>
      <c r="M2132" s="19"/>
    </row>
    <row r="2133" spans="1:13" s="11" customFormat="1">
      <c r="A2133" s="8"/>
      <c r="B2133" s="8"/>
      <c r="C2133" s="8"/>
      <c r="D2133" s="8"/>
      <c r="E2133" s="18"/>
      <c r="F2133" s="18"/>
      <c r="G2133" s="10"/>
      <c r="H2133" s="10"/>
      <c r="I2133" s="10"/>
      <c r="J2133" s="10"/>
      <c r="K2133" s="19"/>
      <c r="L2133" s="8"/>
      <c r="M2133" s="19"/>
    </row>
    <row r="2134" spans="1:13" s="11" customFormat="1">
      <c r="A2134" s="8"/>
      <c r="B2134" s="8"/>
      <c r="C2134" s="8"/>
      <c r="D2134" s="8"/>
      <c r="E2134" s="18"/>
      <c r="F2134" s="18"/>
      <c r="G2134" s="8"/>
      <c r="H2134" s="8"/>
      <c r="I2134" s="117"/>
      <c r="J2134" s="120"/>
      <c r="K2134" s="8"/>
      <c r="L2134" s="8"/>
      <c r="M2134" s="19"/>
    </row>
    <row r="2135" spans="1:13" s="11" customFormat="1">
      <c r="A2135" s="8"/>
      <c r="B2135" s="8"/>
      <c r="C2135" s="8"/>
      <c r="D2135" s="8"/>
      <c r="E2135" s="18"/>
      <c r="F2135" s="18"/>
      <c r="G2135" s="10"/>
      <c r="H2135" s="10"/>
      <c r="I2135" s="10"/>
      <c r="J2135" s="10"/>
      <c r="K2135" s="19"/>
      <c r="L2135" s="8"/>
      <c r="M2135" s="19"/>
    </row>
    <row r="2136" spans="1:13" s="11" customFormat="1">
      <c r="A2136" s="8"/>
      <c r="B2136" s="8"/>
      <c r="C2136" s="8"/>
      <c r="D2136" s="8"/>
      <c r="E2136" s="18"/>
      <c r="F2136" s="18"/>
      <c r="G2136" s="117"/>
      <c r="H2136" s="8"/>
      <c r="I2136" s="10"/>
      <c r="J2136" s="10"/>
      <c r="K2136" s="10"/>
      <c r="L2136" s="10"/>
      <c r="M2136" s="20"/>
    </row>
    <row r="2137" spans="1:13" s="11" customFormat="1">
      <c r="A2137" s="8"/>
      <c r="B2137" s="8"/>
      <c r="C2137" s="8"/>
      <c r="D2137" s="8"/>
      <c r="E2137" s="18"/>
      <c r="F2137" s="18"/>
      <c r="G2137" s="117"/>
      <c r="H2137" s="8"/>
      <c r="I2137" s="117"/>
      <c r="J2137" s="117"/>
      <c r="K2137" s="10"/>
      <c r="L2137" s="10"/>
      <c r="M2137" s="19"/>
    </row>
    <row r="2138" spans="1:13" s="11" customFormat="1">
      <c r="A2138" s="8"/>
      <c r="B2138" s="8"/>
      <c r="C2138" s="8"/>
      <c r="D2138" s="8"/>
      <c r="E2138" s="121"/>
      <c r="F2138" s="18"/>
      <c r="G2138" s="117"/>
      <c r="H2138" s="8"/>
      <c r="I2138" s="8"/>
      <c r="J2138" s="8"/>
      <c r="K2138" s="10"/>
      <c r="L2138" s="10"/>
      <c r="M2138" s="19"/>
    </row>
    <row r="2139" spans="1:13" s="11" customFormat="1">
      <c r="A2139" s="8"/>
      <c r="B2139" s="8"/>
      <c r="C2139" s="8"/>
      <c r="D2139" s="8"/>
      <c r="E2139" s="121"/>
      <c r="F2139" s="18"/>
      <c r="G2139" s="117"/>
      <c r="H2139" s="8"/>
      <c r="I2139" s="8"/>
      <c r="J2139" s="8"/>
      <c r="K2139" s="10"/>
      <c r="L2139" s="10"/>
      <c r="M2139" s="19"/>
    </row>
    <row r="2140" spans="1:13" s="11" customFormat="1">
      <c r="A2140" s="8"/>
      <c r="B2140" s="8"/>
      <c r="C2140" s="8"/>
      <c r="D2140" s="8"/>
      <c r="E2140" s="18"/>
      <c r="F2140" s="18"/>
      <c r="G2140" s="117"/>
      <c r="H2140" s="20"/>
      <c r="I2140" s="10"/>
      <c r="J2140" s="10"/>
      <c r="K2140" s="10"/>
      <c r="L2140" s="10"/>
      <c r="M2140" s="19"/>
    </row>
    <row r="2141" spans="1:13" s="11" customFormat="1">
      <c r="A2141" s="8"/>
      <c r="B2141" s="8"/>
      <c r="C2141" s="8"/>
      <c r="D2141" s="8"/>
      <c r="E2141" s="18"/>
      <c r="F2141" s="18"/>
      <c r="G2141" s="120"/>
      <c r="H2141" s="20"/>
      <c r="I2141" s="10"/>
      <c r="J2141" s="10"/>
      <c r="K2141" s="10"/>
      <c r="L2141" s="10"/>
      <c r="M2141" s="19"/>
    </row>
    <row r="2142" spans="1:13" s="11" customFormat="1">
      <c r="A2142" s="8"/>
      <c r="B2142" s="8"/>
      <c r="C2142" s="8"/>
      <c r="D2142" s="8"/>
      <c r="E2142" s="18"/>
      <c r="F2142" s="18"/>
      <c r="G2142" s="117"/>
      <c r="H2142" s="20"/>
      <c r="I2142" s="117"/>
      <c r="J2142" s="117"/>
      <c r="K2142" s="10"/>
      <c r="L2142" s="10"/>
      <c r="M2142" s="19"/>
    </row>
    <row r="2143" spans="1:13" s="11" customFormat="1">
      <c r="A2143" s="8"/>
      <c r="B2143" s="8"/>
      <c r="C2143" s="8"/>
      <c r="D2143" s="8"/>
      <c r="E2143" s="18"/>
      <c r="F2143" s="18"/>
      <c r="G2143" s="117"/>
      <c r="H2143" s="8"/>
      <c r="I2143" s="8"/>
      <c r="J2143" s="8"/>
      <c r="K2143" s="19"/>
      <c r="L2143" s="19"/>
      <c r="M2143" s="19"/>
    </row>
    <row r="2144" spans="1:13" s="11" customFormat="1">
      <c r="A2144" s="8"/>
      <c r="B2144" s="8"/>
      <c r="C2144" s="8"/>
      <c r="D2144" s="8"/>
      <c r="E2144" s="18"/>
      <c r="F2144" s="18"/>
      <c r="G2144" s="8"/>
      <c r="H2144" s="8"/>
      <c r="I2144" s="117"/>
      <c r="J2144" s="120"/>
      <c r="K2144" s="8"/>
      <c r="L2144" s="8"/>
      <c r="M2144" s="19"/>
    </row>
    <row r="2145" spans="1:13" s="11" customFormat="1">
      <c r="A2145" s="8"/>
      <c r="B2145" s="8"/>
      <c r="C2145" s="8"/>
      <c r="D2145" s="8"/>
      <c r="E2145" s="18"/>
      <c r="F2145" s="18"/>
      <c r="G2145" s="10"/>
      <c r="H2145" s="10"/>
      <c r="I2145" s="10"/>
      <c r="J2145" s="10"/>
      <c r="K2145" s="19"/>
      <c r="L2145" s="8"/>
      <c r="M2145" s="19"/>
    </row>
    <row r="2146" spans="1:13" s="11" customFormat="1">
      <c r="A2146" s="8"/>
      <c r="B2146" s="8"/>
      <c r="C2146" s="8"/>
      <c r="D2146" s="8"/>
      <c r="E2146" s="18"/>
      <c r="F2146" s="18"/>
      <c r="G2146" s="8"/>
      <c r="H2146" s="8"/>
      <c r="I2146" s="117"/>
      <c r="J2146" s="120"/>
      <c r="K2146" s="8"/>
      <c r="L2146" s="8"/>
      <c r="M2146" s="19"/>
    </row>
    <row r="2147" spans="1:13" s="11" customFormat="1">
      <c r="A2147" s="8"/>
      <c r="B2147" s="8"/>
      <c r="C2147" s="8"/>
      <c r="D2147" s="8"/>
      <c r="E2147" s="18"/>
      <c r="F2147" s="18"/>
      <c r="G2147" s="10"/>
      <c r="H2147" s="10"/>
      <c r="I2147" s="10"/>
      <c r="J2147" s="10"/>
      <c r="K2147" s="19"/>
      <c r="L2147" s="8"/>
      <c r="M2147" s="19"/>
    </row>
    <row r="2148" spans="1:13" s="11" customFormat="1">
      <c r="A2148" s="8"/>
      <c r="B2148" s="8"/>
      <c r="C2148" s="8"/>
      <c r="D2148" s="8"/>
      <c r="E2148" s="18"/>
      <c r="F2148" s="18"/>
      <c r="G2148" s="117"/>
      <c r="H2148" s="8"/>
      <c r="I2148" s="10"/>
      <c r="J2148" s="10"/>
      <c r="K2148" s="10"/>
      <c r="L2148" s="10"/>
      <c r="M2148" s="20"/>
    </row>
    <row r="2149" spans="1:13" s="11" customFormat="1">
      <c r="A2149" s="8"/>
      <c r="B2149" s="8"/>
      <c r="C2149" s="8"/>
      <c r="D2149" s="8"/>
      <c r="E2149" s="18"/>
      <c r="F2149" s="18"/>
      <c r="G2149" s="117"/>
      <c r="H2149" s="8"/>
      <c r="I2149" s="117"/>
      <c r="J2149" s="117"/>
      <c r="K2149" s="10"/>
      <c r="L2149" s="10"/>
      <c r="M2149" s="19"/>
    </row>
    <row r="2150" spans="1:13" s="11" customFormat="1">
      <c r="A2150" s="8"/>
      <c r="B2150" s="8"/>
      <c r="C2150" s="8"/>
      <c r="D2150" s="8"/>
      <c r="E2150" s="121"/>
      <c r="F2150" s="18"/>
      <c r="G2150" s="117"/>
      <c r="H2150" s="8"/>
      <c r="I2150" s="8"/>
      <c r="J2150" s="8"/>
      <c r="K2150" s="10"/>
      <c r="L2150" s="10"/>
      <c r="M2150" s="19"/>
    </row>
    <row r="2151" spans="1:13" s="11" customFormat="1">
      <c r="A2151" s="8"/>
      <c r="B2151" s="8"/>
      <c r="C2151" s="8"/>
      <c r="D2151" s="8"/>
      <c r="E2151" s="121"/>
      <c r="F2151" s="18"/>
      <c r="G2151" s="117"/>
      <c r="H2151" s="8"/>
      <c r="I2151" s="8"/>
      <c r="J2151" s="8"/>
      <c r="K2151" s="10"/>
      <c r="L2151" s="10"/>
      <c r="M2151" s="19"/>
    </row>
    <row r="2152" spans="1:13" s="11" customFormat="1">
      <c r="A2152" s="87"/>
      <c r="B2152" s="87"/>
      <c r="C2152" s="8"/>
      <c r="D2152" s="87"/>
      <c r="E2152" s="87"/>
      <c r="F2152" s="87"/>
      <c r="G2152" s="87"/>
      <c r="H2152" s="87"/>
      <c r="I2152" s="87"/>
      <c r="J2152" s="87"/>
      <c r="K2152" s="87"/>
      <c r="L2152" s="87"/>
      <c r="M2152" s="87"/>
    </row>
    <row r="2153" spans="1:13" s="11" customFormat="1">
      <c r="A2153" s="8"/>
      <c r="B2153" s="8"/>
      <c r="C2153" s="8"/>
      <c r="D2153" s="8"/>
      <c r="E2153" s="18"/>
      <c r="F2153" s="18"/>
      <c r="G2153" s="117"/>
      <c r="H2153" s="20"/>
      <c r="I2153" s="10"/>
      <c r="J2153" s="10"/>
      <c r="K2153" s="10"/>
      <c r="L2153" s="10"/>
      <c r="M2153" s="19"/>
    </row>
    <row r="2154" spans="1:13" s="11" customFormat="1">
      <c r="A2154" s="8"/>
      <c r="B2154" s="8"/>
      <c r="C2154" s="87"/>
      <c r="D2154" s="8"/>
      <c r="E2154" s="18"/>
      <c r="F2154" s="18"/>
      <c r="G2154" s="120"/>
      <c r="H2154" s="20"/>
      <c r="I2154" s="10"/>
      <c r="J2154" s="10"/>
      <c r="K2154" s="10"/>
      <c r="L2154" s="10"/>
      <c r="M2154" s="19"/>
    </row>
    <row r="2155" spans="1:13" s="11" customFormat="1">
      <c r="A2155" s="8"/>
      <c r="B2155" s="8"/>
      <c r="C2155" s="8"/>
      <c r="D2155" s="8"/>
      <c r="E2155" s="18"/>
      <c r="F2155" s="18"/>
      <c r="G2155" s="117"/>
      <c r="H2155" s="20"/>
      <c r="I2155" s="117"/>
      <c r="J2155" s="117"/>
      <c r="K2155" s="10"/>
      <c r="L2155" s="10"/>
      <c r="M2155" s="19"/>
    </row>
    <row r="2156" spans="1:13" s="11" customFormat="1">
      <c r="A2156" s="8"/>
      <c r="B2156" s="8"/>
      <c r="C2156" s="8"/>
      <c r="D2156" s="8"/>
      <c r="E2156" s="18"/>
      <c r="F2156" s="18"/>
      <c r="G2156" s="117"/>
      <c r="H2156" s="8"/>
      <c r="I2156" s="8"/>
      <c r="J2156" s="8"/>
      <c r="K2156" s="19"/>
      <c r="L2156" s="19"/>
      <c r="M2156" s="19"/>
    </row>
    <row r="2157" spans="1:13" s="11" customFormat="1">
      <c r="A2157" s="8"/>
      <c r="B2157" s="8"/>
      <c r="C2157" s="8"/>
      <c r="D2157" s="8"/>
      <c r="E2157" s="18"/>
      <c r="F2157" s="18"/>
      <c r="G2157" s="8"/>
      <c r="H2157" s="8"/>
      <c r="I2157" s="117"/>
      <c r="J2157" s="120"/>
      <c r="K2157" s="8"/>
      <c r="L2157" s="8"/>
      <c r="M2157" s="19"/>
    </row>
    <row r="2158" spans="1:13" s="11" customFormat="1">
      <c r="A2158" s="8"/>
      <c r="B2158" s="8"/>
      <c r="C2158" s="8"/>
      <c r="D2158" s="8"/>
      <c r="E2158" s="18"/>
      <c r="F2158" s="18"/>
      <c r="G2158" s="10"/>
      <c r="H2158" s="10"/>
      <c r="I2158" s="10"/>
      <c r="J2158" s="10"/>
      <c r="K2158" s="19"/>
      <c r="L2158" s="8"/>
      <c r="M2158" s="19"/>
    </row>
    <row r="2159" spans="1:13" s="11" customFormat="1">
      <c r="A2159" s="8"/>
      <c r="B2159" s="8"/>
      <c r="C2159" s="8"/>
      <c r="D2159" s="8"/>
      <c r="E2159" s="18"/>
      <c r="F2159" s="18"/>
      <c r="G2159" s="8"/>
      <c r="H2159" s="8"/>
      <c r="I2159" s="117"/>
      <c r="J2159" s="120"/>
      <c r="K2159" s="8"/>
      <c r="L2159" s="8"/>
      <c r="M2159" s="19"/>
    </row>
    <row r="2160" spans="1:13" s="11" customFormat="1">
      <c r="A2160" s="8"/>
      <c r="B2160" s="8"/>
      <c r="C2160" s="8"/>
      <c r="D2160" s="8"/>
      <c r="E2160" s="18"/>
      <c r="F2160" s="18"/>
      <c r="G2160" s="10"/>
      <c r="H2160" s="10"/>
      <c r="I2160" s="10"/>
      <c r="J2160" s="10"/>
      <c r="K2160" s="19"/>
      <c r="L2160" s="8"/>
      <c r="M2160" s="19"/>
    </row>
    <row r="2161" spans="1:13" s="11" customFormat="1">
      <c r="A2161" s="8"/>
      <c r="B2161" s="8"/>
      <c r="C2161" s="8"/>
      <c r="D2161" s="8"/>
      <c r="E2161" s="18"/>
      <c r="F2161" s="18"/>
      <c r="G2161" s="117"/>
      <c r="H2161" s="8"/>
      <c r="I2161" s="10"/>
      <c r="J2161" s="10"/>
      <c r="K2161" s="10"/>
      <c r="L2161" s="10"/>
      <c r="M2161" s="20"/>
    </row>
    <row r="2162" spans="1:13" s="11" customFormat="1">
      <c r="A2162" s="8"/>
      <c r="B2162" s="8"/>
      <c r="C2162" s="8"/>
      <c r="D2162" s="8"/>
      <c r="E2162" s="18"/>
      <c r="F2162" s="18"/>
      <c r="G2162" s="117"/>
      <c r="H2162" s="8"/>
      <c r="I2162" s="117"/>
      <c r="J2162" s="117"/>
      <c r="K2162" s="10"/>
      <c r="L2162" s="10"/>
      <c r="M2162" s="19"/>
    </row>
    <row r="2163" spans="1:13" s="11" customFormat="1">
      <c r="A2163" s="8"/>
      <c r="B2163" s="8"/>
      <c r="C2163" s="8"/>
      <c r="D2163" s="8"/>
      <c r="E2163" s="121"/>
      <c r="F2163" s="18"/>
      <c r="G2163" s="117"/>
      <c r="H2163" s="8"/>
      <c r="I2163" s="8"/>
      <c r="J2163" s="8"/>
      <c r="K2163" s="10"/>
      <c r="L2163" s="10"/>
      <c r="M2163" s="19"/>
    </row>
    <row r="2164" spans="1:13" s="11" customFormat="1">
      <c r="A2164" s="8"/>
      <c r="B2164" s="8"/>
      <c r="C2164" s="8"/>
      <c r="D2164" s="8"/>
      <c r="E2164" s="121"/>
      <c r="F2164" s="18"/>
      <c r="G2164" s="117"/>
      <c r="H2164" s="8"/>
      <c r="I2164" s="8"/>
      <c r="J2164" s="8"/>
      <c r="K2164" s="10"/>
      <c r="L2164" s="10"/>
      <c r="M2164" s="19"/>
    </row>
    <row r="2165" spans="1:13" s="11" customFormat="1">
      <c r="A2165" s="8"/>
      <c r="B2165" s="8"/>
      <c r="C2165" s="8"/>
      <c r="D2165" s="8"/>
      <c r="E2165" s="18"/>
      <c r="F2165" s="18"/>
      <c r="G2165" s="117"/>
      <c r="H2165" s="20"/>
      <c r="I2165" s="10"/>
      <c r="J2165" s="10"/>
      <c r="K2165" s="10"/>
      <c r="L2165" s="10"/>
      <c r="M2165" s="19"/>
    </row>
    <row r="2166" spans="1:13" s="11" customFormat="1">
      <c r="A2166" s="8"/>
      <c r="B2166" s="8"/>
      <c r="C2166" s="8"/>
      <c r="D2166" s="8"/>
      <c r="E2166" s="18"/>
      <c r="F2166" s="18"/>
      <c r="G2166" s="120"/>
      <c r="H2166" s="20"/>
      <c r="I2166" s="10"/>
      <c r="J2166" s="10"/>
      <c r="K2166" s="10"/>
      <c r="L2166" s="10"/>
      <c r="M2166" s="19"/>
    </row>
    <row r="2167" spans="1:13" s="11" customFormat="1">
      <c r="A2167" s="8"/>
      <c r="B2167" s="8"/>
      <c r="C2167" s="8"/>
      <c r="D2167" s="8"/>
      <c r="E2167" s="18"/>
      <c r="F2167" s="18"/>
      <c r="G2167" s="117"/>
      <c r="H2167" s="20"/>
      <c r="I2167" s="117"/>
      <c r="J2167" s="117"/>
      <c r="K2167" s="10"/>
      <c r="L2167" s="10"/>
      <c r="M2167" s="19"/>
    </row>
    <row r="2168" spans="1:13" s="11" customFormat="1">
      <c r="A2168" s="8"/>
      <c r="B2168" s="8"/>
      <c r="C2168" s="8"/>
      <c r="D2168" s="8"/>
      <c r="E2168" s="18"/>
      <c r="F2168" s="18"/>
      <c r="G2168" s="117"/>
      <c r="H2168" s="8"/>
      <c r="I2168" s="8"/>
      <c r="J2168" s="8"/>
      <c r="K2168" s="19"/>
      <c r="L2168" s="19"/>
      <c r="M2168" s="19"/>
    </row>
    <row r="2169" spans="1:13" s="11" customFormat="1">
      <c r="A2169" s="8"/>
      <c r="B2169" s="8"/>
      <c r="C2169" s="8"/>
      <c r="D2169" s="8"/>
      <c r="E2169" s="18"/>
      <c r="F2169" s="18"/>
      <c r="G2169" s="8"/>
      <c r="H2169" s="8"/>
      <c r="I2169" s="117"/>
      <c r="J2169" s="120"/>
      <c r="K2169" s="8"/>
      <c r="L2169" s="8"/>
      <c r="M2169" s="19"/>
    </row>
    <row r="2170" spans="1:13" s="11" customFormat="1">
      <c r="A2170" s="8"/>
      <c r="B2170" s="8"/>
      <c r="C2170" s="8"/>
      <c r="D2170" s="8"/>
      <c r="E2170" s="18"/>
      <c r="F2170" s="18"/>
      <c r="G2170" s="10"/>
      <c r="H2170" s="10"/>
      <c r="I2170" s="10"/>
      <c r="J2170" s="10"/>
      <c r="K2170" s="19"/>
      <c r="L2170" s="8"/>
      <c r="M2170" s="19"/>
    </row>
    <row r="2171" spans="1:13" s="11" customFormat="1">
      <c r="A2171" s="8"/>
      <c r="B2171" s="8"/>
      <c r="C2171" s="8"/>
      <c r="D2171" s="8"/>
      <c r="E2171" s="18"/>
      <c r="F2171" s="18"/>
      <c r="G2171" s="8"/>
      <c r="H2171" s="8"/>
      <c r="I2171" s="117"/>
      <c r="J2171" s="120"/>
      <c r="K2171" s="8"/>
      <c r="L2171" s="8"/>
      <c r="M2171" s="19"/>
    </row>
    <row r="2172" spans="1:13" s="11" customFormat="1">
      <c r="A2172" s="8"/>
      <c r="B2172" s="8"/>
      <c r="C2172" s="8"/>
      <c r="D2172" s="8"/>
      <c r="E2172" s="18"/>
      <c r="F2172" s="18"/>
      <c r="G2172" s="10"/>
      <c r="H2172" s="10"/>
      <c r="I2172" s="10"/>
      <c r="J2172" s="10"/>
      <c r="K2172" s="19"/>
      <c r="L2172" s="8"/>
      <c r="M2172" s="19"/>
    </row>
    <row r="2173" spans="1:13" s="11" customFormat="1">
      <c r="A2173" s="8"/>
      <c r="B2173" s="8"/>
      <c r="C2173" s="8"/>
      <c r="D2173" s="8"/>
      <c r="E2173" s="18"/>
      <c r="F2173" s="18"/>
      <c r="G2173" s="117"/>
      <c r="H2173" s="8"/>
      <c r="I2173" s="10"/>
      <c r="J2173" s="10"/>
      <c r="K2173" s="10"/>
      <c r="L2173" s="10"/>
      <c r="M2173" s="20"/>
    </row>
    <row r="2174" spans="1:13" s="11" customFormat="1">
      <c r="A2174" s="8"/>
      <c r="B2174" s="8"/>
      <c r="C2174" s="8"/>
      <c r="D2174" s="8"/>
      <c r="E2174" s="18"/>
      <c r="F2174" s="18"/>
      <c r="G2174" s="117"/>
      <c r="H2174" s="8"/>
      <c r="I2174" s="117"/>
      <c r="J2174" s="117"/>
      <c r="K2174" s="10"/>
      <c r="L2174" s="10"/>
      <c r="M2174" s="19"/>
    </row>
    <row r="2175" spans="1:13" s="11" customFormat="1">
      <c r="A2175" s="8"/>
      <c r="B2175" s="8"/>
      <c r="C2175" s="8"/>
      <c r="D2175" s="8"/>
      <c r="E2175" s="121"/>
      <c r="F2175" s="18"/>
      <c r="G2175" s="117"/>
      <c r="H2175" s="8"/>
      <c r="I2175" s="8"/>
      <c r="J2175" s="8"/>
      <c r="K2175" s="10"/>
      <c r="L2175" s="10"/>
      <c r="M2175" s="19"/>
    </row>
    <row r="2176" spans="1:13" s="11" customFormat="1">
      <c r="A2176" s="8"/>
      <c r="B2176" s="8"/>
      <c r="C2176" s="8"/>
      <c r="D2176" s="8"/>
      <c r="E2176" s="121"/>
      <c r="F2176" s="18"/>
      <c r="G2176" s="117"/>
      <c r="H2176" s="8"/>
      <c r="I2176" s="8"/>
      <c r="J2176" s="8"/>
      <c r="K2176" s="10"/>
      <c r="L2176" s="10"/>
      <c r="M2176" s="19"/>
    </row>
    <row r="2177" spans="1:13" s="11" customFormat="1">
      <c r="A2177" s="8"/>
      <c r="B2177" s="8"/>
      <c r="C2177" s="8"/>
      <c r="D2177" s="8"/>
      <c r="E2177" s="18"/>
      <c r="F2177" s="18"/>
      <c r="G2177" s="117"/>
      <c r="H2177" s="20"/>
      <c r="I2177" s="10"/>
      <c r="J2177" s="10"/>
      <c r="K2177" s="10"/>
      <c r="L2177" s="10"/>
      <c r="M2177" s="19"/>
    </row>
    <row r="2178" spans="1:13" s="11" customFormat="1">
      <c r="A2178" s="8"/>
      <c r="B2178" s="8"/>
      <c r="C2178" s="8"/>
      <c r="D2178" s="8"/>
      <c r="E2178" s="18"/>
      <c r="F2178" s="18"/>
      <c r="G2178" s="120"/>
      <c r="H2178" s="20"/>
      <c r="I2178" s="10"/>
      <c r="J2178" s="10"/>
      <c r="K2178" s="10"/>
      <c r="L2178" s="10"/>
      <c r="M2178" s="19"/>
    </row>
    <row r="2179" spans="1:13" s="11" customFormat="1">
      <c r="A2179" s="8"/>
      <c r="B2179" s="8"/>
      <c r="C2179" s="8"/>
      <c r="D2179" s="8"/>
      <c r="E2179" s="18"/>
      <c r="F2179" s="18"/>
      <c r="G2179" s="117"/>
      <c r="H2179" s="20"/>
      <c r="I2179" s="117"/>
      <c r="J2179" s="117"/>
      <c r="K2179" s="10"/>
      <c r="L2179" s="10"/>
      <c r="M2179" s="19"/>
    </row>
    <row r="2180" spans="1:13" s="11" customFormat="1">
      <c r="A2180" s="8"/>
      <c r="B2180" s="8"/>
      <c r="C2180" s="8"/>
      <c r="D2180" s="8"/>
      <c r="E2180" s="18"/>
      <c r="F2180" s="18"/>
      <c r="G2180" s="117"/>
      <c r="H2180" s="8"/>
      <c r="I2180" s="8"/>
      <c r="J2180" s="8"/>
      <c r="K2180" s="19"/>
      <c r="L2180" s="19"/>
      <c r="M2180" s="19"/>
    </row>
    <row r="2181" spans="1:13" s="11" customFormat="1">
      <c r="A2181" s="8"/>
      <c r="B2181" s="8"/>
      <c r="C2181" s="8"/>
      <c r="D2181" s="8"/>
      <c r="E2181" s="18"/>
      <c r="F2181" s="18"/>
      <c r="G2181" s="8"/>
      <c r="H2181" s="8"/>
      <c r="I2181" s="117"/>
      <c r="J2181" s="120"/>
      <c r="K2181" s="8"/>
      <c r="L2181" s="8"/>
      <c r="M2181" s="19"/>
    </row>
    <row r="2182" spans="1:13" s="11" customFormat="1">
      <c r="A2182" s="8"/>
      <c r="B2182" s="8"/>
      <c r="C2182" s="8"/>
      <c r="D2182" s="8"/>
      <c r="E2182" s="18"/>
      <c r="F2182" s="18"/>
      <c r="G2182" s="10"/>
      <c r="H2182" s="10"/>
      <c r="I2182" s="10"/>
      <c r="J2182" s="10"/>
      <c r="K2182" s="19"/>
      <c r="L2182" s="8"/>
      <c r="M2182" s="19"/>
    </row>
    <row r="2183" spans="1:13" s="11" customFormat="1">
      <c r="A2183" s="8"/>
      <c r="B2183" s="8"/>
      <c r="C2183" s="8"/>
      <c r="D2183" s="8"/>
      <c r="E2183" s="18"/>
      <c r="F2183" s="18"/>
      <c r="G2183" s="8"/>
      <c r="H2183" s="8"/>
      <c r="I2183" s="117"/>
      <c r="J2183" s="120"/>
      <c r="K2183" s="8"/>
      <c r="L2183" s="8"/>
      <c r="M2183" s="19"/>
    </row>
    <row r="2184" spans="1:13" s="11" customFormat="1">
      <c r="A2184" s="8"/>
      <c r="B2184" s="8"/>
      <c r="C2184" s="8"/>
      <c r="D2184" s="8"/>
      <c r="E2184" s="18"/>
      <c r="F2184" s="18"/>
      <c r="G2184" s="10"/>
      <c r="H2184" s="10"/>
      <c r="I2184" s="10"/>
      <c r="J2184" s="10"/>
      <c r="K2184" s="19"/>
      <c r="L2184" s="8"/>
      <c r="M2184" s="19"/>
    </row>
    <row r="2185" spans="1:13" s="11" customFormat="1">
      <c r="A2185" s="8"/>
      <c r="B2185" s="8"/>
      <c r="C2185" s="8"/>
      <c r="D2185" s="8"/>
      <c r="E2185" s="18"/>
      <c r="F2185" s="18"/>
      <c r="G2185" s="117"/>
      <c r="H2185" s="8"/>
      <c r="I2185" s="10"/>
      <c r="J2185" s="10"/>
      <c r="K2185" s="10"/>
      <c r="L2185" s="10"/>
      <c r="M2185" s="20"/>
    </row>
    <row r="2186" spans="1:13" s="11" customFormat="1">
      <c r="A2186" s="8"/>
      <c r="B2186" s="8"/>
      <c r="C2186" s="8"/>
      <c r="D2186" s="8"/>
      <c r="E2186" s="18"/>
      <c r="F2186" s="18"/>
      <c r="G2186" s="117"/>
      <c r="H2186" s="8"/>
      <c r="I2186" s="117"/>
      <c r="J2186" s="117"/>
      <c r="K2186" s="10"/>
      <c r="L2186" s="10"/>
      <c r="M2186" s="19"/>
    </row>
    <row r="2187" spans="1:13" s="11" customFormat="1">
      <c r="A2187" s="87"/>
      <c r="B2187" s="87"/>
      <c r="C2187" s="8"/>
      <c r="D2187" s="87"/>
      <c r="E2187" s="87"/>
      <c r="F2187" s="87"/>
      <c r="G2187" s="87"/>
      <c r="H2187" s="87"/>
      <c r="I2187" s="87"/>
      <c r="J2187" s="87"/>
      <c r="K2187" s="87"/>
      <c r="L2187" s="87"/>
      <c r="M2187" s="87"/>
    </row>
    <row r="2188" spans="1:13" s="11" customFormat="1">
      <c r="A2188" s="8"/>
      <c r="B2188" s="8"/>
      <c r="C2188" s="8"/>
      <c r="D2188" s="8"/>
      <c r="E2188" s="121"/>
      <c r="F2188" s="18"/>
      <c r="G2188" s="117"/>
      <c r="H2188" s="8"/>
      <c r="I2188" s="8"/>
      <c r="J2188" s="8"/>
      <c r="K2188" s="10"/>
      <c r="L2188" s="10"/>
      <c r="M2188" s="19"/>
    </row>
    <row r="2189" spans="1:13" s="11" customFormat="1">
      <c r="A2189" s="8"/>
      <c r="B2189" s="8"/>
      <c r="C2189" s="87"/>
      <c r="D2189" s="8"/>
      <c r="E2189" s="121"/>
      <c r="F2189" s="18"/>
      <c r="G2189" s="117"/>
      <c r="H2189" s="8"/>
      <c r="I2189" s="8"/>
      <c r="J2189" s="8"/>
      <c r="K2189" s="10"/>
      <c r="L2189" s="10"/>
      <c r="M2189" s="19"/>
    </row>
    <row r="2190" spans="1:13" s="11" customFormat="1">
      <c r="A2190" s="8"/>
      <c r="B2190" s="8"/>
      <c r="C2190" s="8"/>
      <c r="D2190" s="8"/>
      <c r="E2190" s="18"/>
      <c r="F2190" s="18"/>
      <c r="G2190" s="117"/>
      <c r="H2190" s="20"/>
      <c r="I2190" s="10"/>
      <c r="J2190" s="10"/>
      <c r="K2190" s="10"/>
      <c r="L2190" s="10"/>
      <c r="M2190" s="19"/>
    </row>
    <row r="2191" spans="1:13" s="11" customFormat="1">
      <c r="A2191" s="8"/>
      <c r="B2191" s="8"/>
      <c r="C2191" s="8"/>
      <c r="D2191" s="8"/>
      <c r="E2191" s="18"/>
      <c r="F2191" s="18"/>
      <c r="G2191" s="120"/>
      <c r="H2191" s="20"/>
      <c r="I2191" s="10"/>
      <c r="J2191" s="10"/>
      <c r="K2191" s="10"/>
      <c r="L2191" s="10"/>
      <c r="M2191" s="19"/>
    </row>
    <row r="2192" spans="1:13" s="11" customFormat="1">
      <c r="A2192" s="8"/>
      <c r="B2192" s="8"/>
      <c r="C2192" s="8"/>
      <c r="D2192" s="8"/>
      <c r="E2192" s="18"/>
      <c r="F2192" s="18"/>
      <c r="G2192" s="117"/>
      <c r="H2192" s="20"/>
      <c r="I2192" s="117"/>
      <c r="J2192" s="117"/>
      <c r="K2192" s="10"/>
      <c r="L2192" s="10"/>
      <c r="M2192" s="19"/>
    </row>
    <row r="2193" spans="1:13" s="11" customFormat="1">
      <c r="A2193" s="8"/>
      <c r="B2193" s="8"/>
      <c r="C2193" s="8"/>
      <c r="D2193" s="8"/>
      <c r="E2193" s="18"/>
      <c r="F2193" s="18"/>
      <c r="G2193" s="117"/>
      <c r="H2193" s="8"/>
      <c r="I2193" s="8"/>
      <c r="J2193" s="8"/>
      <c r="K2193" s="19"/>
      <c r="L2193" s="19"/>
      <c r="M2193" s="19"/>
    </row>
    <row r="2194" spans="1:13" s="11" customFormat="1">
      <c r="A2194" s="8"/>
      <c r="B2194" s="8"/>
      <c r="C2194" s="8"/>
      <c r="D2194" s="8"/>
      <c r="E2194" s="18"/>
      <c r="F2194" s="18"/>
      <c r="G2194" s="8"/>
      <c r="H2194" s="8"/>
      <c r="I2194" s="117"/>
      <c r="J2194" s="120"/>
      <c r="K2194" s="8"/>
      <c r="L2194" s="8"/>
      <c r="M2194" s="19"/>
    </row>
    <row r="2195" spans="1:13" s="11" customFormat="1">
      <c r="A2195" s="8"/>
      <c r="B2195" s="8"/>
      <c r="C2195" s="8"/>
      <c r="D2195" s="8"/>
      <c r="E2195" s="18"/>
      <c r="F2195" s="18"/>
      <c r="G2195" s="10"/>
      <c r="H2195" s="10"/>
      <c r="I2195" s="10"/>
      <c r="J2195" s="10"/>
      <c r="K2195" s="19"/>
      <c r="L2195" s="8"/>
      <c r="M2195" s="19"/>
    </row>
    <row r="2196" spans="1:13" s="11" customFormat="1">
      <c r="A2196" s="8"/>
      <c r="B2196" s="8"/>
      <c r="C2196" s="8"/>
      <c r="D2196" s="8"/>
      <c r="E2196" s="18"/>
      <c r="F2196" s="18"/>
      <c r="G2196" s="8"/>
      <c r="H2196" s="8"/>
      <c r="I2196" s="117"/>
      <c r="J2196" s="120"/>
      <c r="K2196" s="8"/>
      <c r="L2196" s="8"/>
      <c r="M2196" s="19"/>
    </row>
    <row r="2197" spans="1:13" s="11" customFormat="1">
      <c r="A2197" s="8"/>
      <c r="B2197" s="8"/>
      <c r="C2197" s="8"/>
      <c r="D2197" s="8"/>
      <c r="E2197" s="18"/>
      <c r="F2197" s="18"/>
      <c r="G2197" s="10"/>
      <c r="H2197" s="10"/>
      <c r="I2197" s="10"/>
      <c r="J2197" s="10"/>
      <c r="K2197" s="19"/>
      <c r="L2197" s="8"/>
      <c r="M2197" s="19"/>
    </row>
    <row r="2198" spans="1:13" s="11" customFormat="1">
      <c r="A2198" s="8"/>
      <c r="B2198" s="8"/>
      <c r="C2198" s="8"/>
      <c r="D2198" s="8"/>
      <c r="E2198" s="18"/>
      <c r="F2198" s="18"/>
      <c r="G2198" s="117"/>
      <c r="H2198" s="8"/>
      <c r="I2198" s="10"/>
      <c r="J2198" s="10"/>
      <c r="K2198" s="10"/>
      <c r="L2198" s="10"/>
      <c r="M2198" s="20"/>
    </row>
    <row r="2199" spans="1:13" s="11" customFormat="1">
      <c r="A2199" s="8"/>
      <c r="B2199" s="8"/>
      <c r="C2199" s="8"/>
      <c r="D2199" s="8"/>
      <c r="E2199" s="18"/>
      <c r="F2199" s="18"/>
      <c r="G2199" s="117"/>
      <c r="H2199" s="8"/>
      <c r="I2199" s="117"/>
      <c r="J2199" s="117"/>
      <c r="K2199" s="10"/>
      <c r="L2199" s="10"/>
      <c r="M2199" s="19"/>
    </row>
    <row r="2200" spans="1:13" s="11" customFormat="1">
      <c r="A2200" s="8"/>
      <c r="B2200" s="8"/>
      <c r="C2200" s="8"/>
      <c r="D2200" s="8"/>
      <c r="E2200" s="121"/>
      <c r="F2200" s="18"/>
      <c r="G2200" s="117"/>
      <c r="H2200" s="8"/>
      <c r="I2200" s="8"/>
      <c r="J2200" s="8"/>
      <c r="K2200" s="10"/>
      <c r="L2200" s="10"/>
      <c r="M2200" s="19"/>
    </row>
    <row r="2201" spans="1:13" s="11" customFormat="1">
      <c r="A2201" s="8"/>
      <c r="B2201" s="8"/>
      <c r="C2201" s="8"/>
      <c r="D2201" s="8"/>
      <c r="E2201" s="121"/>
      <c r="F2201" s="18"/>
      <c r="G2201" s="117"/>
      <c r="H2201" s="8"/>
      <c r="I2201" s="8"/>
      <c r="J2201" s="8"/>
      <c r="K2201" s="10"/>
      <c r="L2201" s="10"/>
      <c r="M2201" s="19"/>
    </row>
    <row r="2202" spans="1:13" s="11" customFormat="1">
      <c r="A2202" s="8"/>
      <c r="B2202" s="8"/>
      <c r="C2202" s="8"/>
      <c r="D2202" s="8"/>
      <c r="E2202" s="18"/>
      <c r="F2202" s="18"/>
      <c r="G2202" s="117"/>
      <c r="H2202" s="20"/>
      <c r="I2202" s="10"/>
      <c r="J2202" s="10"/>
      <c r="K2202" s="10"/>
      <c r="L2202" s="10"/>
      <c r="M2202" s="19"/>
    </row>
    <row r="2203" spans="1:13" s="11" customFormat="1">
      <c r="A2203" s="8"/>
      <c r="B2203" s="8"/>
      <c r="C2203" s="8"/>
      <c r="D2203" s="8"/>
      <c r="E2203" s="18"/>
      <c r="F2203" s="18"/>
      <c r="G2203" s="120"/>
      <c r="H2203" s="20"/>
      <c r="I2203" s="10"/>
      <c r="J2203" s="10"/>
      <c r="K2203" s="10"/>
      <c r="L2203" s="10"/>
      <c r="M2203" s="19"/>
    </row>
    <row r="2204" spans="1:13" s="11" customFormat="1">
      <c r="A2204" s="8"/>
      <c r="B2204" s="8"/>
      <c r="C2204" s="8"/>
      <c r="D2204" s="8"/>
      <c r="E2204" s="18"/>
      <c r="F2204" s="18"/>
      <c r="G2204" s="117"/>
      <c r="H2204" s="20"/>
      <c r="I2204" s="117"/>
      <c r="J2204" s="117"/>
      <c r="K2204" s="10"/>
      <c r="L2204" s="10"/>
      <c r="M2204" s="19"/>
    </row>
    <row r="2205" spans="1:13" s="11" customFormat="1">
      <c r="A2205" s="8"/>
      <c r="B2205" s="8"/>
      <c r="C2205" s="8"/>
      <c r="D2205" s="8"/>
      <c r="E2205" s="18"/>
      <c r="F2205" s="18"/>
      <c r="G2205" s="117"/>
      <c r="H2205" s="8"/>
      <c r="I2205" s="8"/>
      <c r="J2205" s="8"/>
      <c r="K2205" s="19"/>
      <c r="L2205" s="19"/>
      <c r="M2205" s="19"/>
    </row>
    <row r="2206" spans="1:13" s="11" customFormat="1">
      <c r="A2206" s="8"/>
      <c r="B2206" s="8"/>
      <c r="C2206" s="8"/>
      <c r="D2206" s="8"/>
      <c r="E2206" s="18"/>
      <c r="F2206" s="18"/>
      <c r="G2206" s="8"/>
      <c r="H2206" s="8"/>
      <c r="I2206" s="8"/>
      <c r="J2206" s="8"/>
      <c r="K2206" s="8"/>
      <c r="L2206" s="8"/>
      <c r="M2206" s="8"/>
    </row>
    <row r="2207" spans="1:13" s="11" customFormat="1">
      <c r="A2207" s="8"/>
      <c r="B2207" s="8"/>
      <c r="C2207" s="8"/>
      <c r="D2207" s="8"/>
      <c r="E2207" s="18"/>
      <c r="F2207" s="18"/>
      <c r="G2207" s="8"/>
      <c r="H2207" s="8"/>
      <c r="I2207" s="8"/>
      <c r="J2207" s="8"/>
      <c r="K2207" s="8"/>
      <c r="L2207" s="8"/>
      <c r="M2207" s="8"/>
    </row>
    <row r="2208" spans="1:13" s="11" customFormat="1">
      <c r="A2208" s="8"/>
      <c r="B2208" s="8"/>
      <c r="C2208" s="8"/>
      <c r="D2208" s="8"/>
      <c r="E2208" s="18"/>
      <c r="F2208" s="18"/>
      <c r="G2208" s="8"/>
      <c r="H2208" s="8"/>
      <c r="I2208" s="117"/>
      <c r="J2208" s="120"/>
      <c r="K2208" s="8"/>
      <c r="L2208" s="8"/>
      <c r="M2208" s="19"/>
    </row>
    <row r="2209" spans="1:13" s="11" customFormat="1">
      <c r="A2209" s="8"/>
      <c r="B2209" s="8"/>
      <c r="C2209" s="8"/>
      <c r="D2209" s="8"/>
      <c r="E2209" s="18"/>
      <c r="F2209" s="18"/>
      <c r="G2209" s="10"/>
      <c r="H2209" s="10"/>
      <c r="I2209" s="10"/>
      <c r="J2209" s="10"/>
      <c r="K2209" s="19"/>
      <c r="L2209" s="8"/>
      <c r="M2209" s="19"/>
    </row>
    <row r="2210" spans="1:13" s="11" customFormat="1">
      <c r="A2210" s="8"/>
      <c r="B2210" s="8"/>
      <c r="C2210" s="8"/>
      <c r="D2210" s="8"/>
      <c r="E2210" s="18"/>
      <c r="F2210" s="18"/>
      <c r="G2210" s="117"/>
      <c r="H2210" s="8"/>
      <c r="I2210" s="10"/>
      <c r="J2210" s="10"/>
      <c r="K2210" s="10"/>
      <c r="L2210" s="10"/>
      <c r="M2210" s="20"/>
    </row>
    <row r="2211" spans="1:13" s="11" customFormat="1">
      <c r="A2211" s="8"/>
      <c r="B2211" s="8"/>
      <c r="C2211" s="8"/>
      <c r="D2211" s="8"/>
      <c r="E2211" s="18"/>
      <c r="F2211" s="18"/>
      <c r="G2211" s="117"/>
      <c r="H2211" s="8"/>
      <c r="I2211" s="117"/>
      <c r="J2211" s="117"/>
      <c r="K2211" s="10"/>
      <c r="L2211" s="10"/>
      <c r="M2211" s="19"/>
    </row>
    <row r="2212" spans="1:13" s="11" customFormat="1">
      <c r="A2212" s="8"/>
      <c r="B2212" s="8"/>
      <c r="C2212" s="8"/>
      <c r="D2212" s="8"/>
      <c r="E2212" s="121"/>
      <c r="F2212" s="18"/>
      <c r="G2212" s="117"/>
      <c r="H2212" s="8"/>
      <c r="I2212" s="8"/>
      <c r="J2212" s="8"/>
      <c r="K2212" s="10"/>
      <c r="L2212" s="10"/>
      <c r="M2212" s="19"/>
    </row>
    <row r="2213" spans="1:13" s="11" customFormat="1">
      <c r="A2213" s="8"/>
      <c r="B2213" s="8"/>
      <c r="C2213" s="8"/>
      <c r="D2213" s="8"/>
      <c r="E2213" s="121"/>
      <c r="F2213" s="18"/>
      <c r="G2213" s="117"/>
      <c r="H2213" s="8"/>
      <c r="I2213" s="8"/>
      <c r="J2213" s="8"/>
      <c r="K2213" s="10"/>
      <c r="L2213" s="10"/>
      <c r="M2213" s="19"/>
    </row>
    <row r="2214" spans="1:13" s="11" customFormat="1">
      <c r="A2214" s="8"/>
      <c r="B2214" s="8"/>
      <c r="C2214" s="8"/>
      <c r="D2214" s="8"/>
      <c r="E2214" s="18"/>
      <c r="F2214" s="18"/>
      <c r="G2214" s="117"/>
      <c r="H2214" s="20"/>
      <c r="I2214" s="10"/>
      <c r="J2214" s="10"/>
      <c r="K2214" s="10"/>
      <c r="L2214" s="10"/>
      <c r="M2214" s="19"/>
    </row>
    <row r="2215" spans="1:13" s="11" customFormat="1">
      <c r="A2215" s="8"/>
      <c r="B2215" s="8"/>
      <c r="C2215" s="8"/>
      <c r="D2215" s="8"/>
      <c r="E2215" s="122"/>
      <c r="F2215" s="18"/>
      <c r="G2215" s="120"/>
      <c r="H2215" s="20"/>
      <c r="I2215" s="10"/>
      <c r="J2215" s="10"/>
      <c r="K2215" s="10"/>
      <c r="L2215" s="10"/>
      <c r="M2215" s="19"/>
    </row>
    <row r="2216" spans="1:13" s="11" customFormat="1">
      <c r="A2216" s="8"/>
      <c r="B2216" s="8"/>
      <c r="C2216" s="8"/>
      <c r="D2216" s="8"/>
      <c r="E2216" s="18"/>
      <c r="F2216" s="18"/>
      <c r="G2216" s="117"/>
      <c r="H2216" s="20"/>
      <c r="I2216" s="117"/>
      <c r="J2216" s="117"/>
      <c r="K2216" s="10"/>
      <c r="L2216" s="10"/>
      <c r="M2216" s="19"/>
    </row>
    <row r="2217" spans="1:13" s="11" customFormat="1">
      <c r="A2217" s="8"/>
      <c r="B2217" s="128"/>
      <c r="C2217" s="8"/>
      <c r="D2217" s="8"/>
      <c r="E2217" s="18"/>
      <c r="F2217" s="18"/>
      <c r="G2217" s="117"/>
      <c r="H2217" s="8"/>
      <c r="I2217" s="8"/>
      <c r="J2217" s="8"/>
      <c r="K2217" s="19"/>
      <c r="L2217" s="19"/>
      <c r="M2217" s="19"/>
    </row>
    <row r="2218" spans="1:13" s="11" customFormat="1">
      <c r="A2218" s="8"/>
      <c r="B2218" s="8"/>
      <c r="C2218" s="8"/>
      <c r="D2218" s="8"/>
      <c r="E2218" s="18"/>
      <c r="F2218" s="18"/>
      <c r="G2218" s="8"/>
      <c r="H2218" s="8"/>
      <c r="I2218" s="8"/>
      <c r="J2218" s="8"/>
      <c r="K2218" s="8"/>
      <c r="L2218" s="8"/>
      <c r="M2218" s="8"/>
    </row>
    <row r="2219" spans="1:13" s="11" customFormat="1">
      <c r="A2219" s="8"/>
      <c r="B2219" s="8"/>
      <c r="C2219" s="8"/>
      <c r="D2219" s="8"/>
      <c r="E2219" s="18"/>
      <c r="F2219" s="18"/>
      <c r="G2219" s="8"/>
      <c r="H2219" s="8"/>
      <c r="I2219" s="8"/>
      <c r="J2219" s="8"/>
      <c r="K2219" s="8"/>
      <c r="L2219" s="8"/>
      <c r="M2219" s="8"/>
    </row>
    <row r="2220" spans="1:13" s="11" customFormat="1">
      <c r="A2220" s="8"/>
      <c r="B2220" s="8"/>
      <c r="C2220" s="8"/>
      <c r="D2220" s="8"/>
      <c r="E2220" s="18"/>
      <c r="F2220" s="18"/>
      <c r="G2220" s="8"/>
      <c r="H2220" s="8"/>
      <c r="I2220" s="117"/>
      <c r="J2220" s="120"/>
      <c r="K2220" s="8"/>
      <c r="L2220" s="8"/>
      <c r="M2220" s="19"/>
    </row>
    <row r="2221" spans="1:13" s="11" customFormat="1">
      <c r="A2221" s="8"/>
      <c r="B2221" s="8"/>
      <c r="C2221" s="8"/>
      <c r="D2221" s="8"/>
      <c r="E2221" s="18"/>
      <c r="F2221" s="18"/>
      <c r="G2221" s="10"/>
      <c r="H2221" s="10"/>
      <c r="I2221" s="10"/>
      <c r="J2221" s="10"/>
      <c r="K2221" s="19"/>
      <c r="L2221" s="8"/>
      <c r="M2221" s="19"/>
    </row>
    <row r="2222" spans="1:13" s="11" customFormat="1">
      <c r="A2222" s="87"/>
      <c r="B2222" s="87"/>
      <c r="C2222" s="8"/>
      <c r="D2222" s="87"/>
      <c r="E2222" s="87"/>
      <c r="F2222" s="87"/>
      <c r="G2222" s="87"/>
      <c r="H2222" s="87"/>
      <c r="I2222" s="87"/>
      <c r="J2222" s="87"/>
      <c r="K2222" s="87"/>
      <c r="L2222" s="87"/>
      <c r="M2222" s="87"/>
    </row>
    <row r="2223" spans="1:13" s="11" customFormat="1">
      <c r="A2223" s="8"/>
      <c r="B2223" s="8"/>
      <c r="C2223" s="8"/>
      <c r="D2223" s="8"/>
      <c r="E2223" s="18"/>
      <c r="F2223" s="18"/>
      <c r="G2223" s="117"/>
      <c r="H2223" s="8"/>
      <c r="I2223" s="10"/>
      <c r="J2223" s="10"/>
      <c r="K2223" s="10"/>
      <c r="L2223" s="10"/>
      <c r="M2223" s="20"/>
    </row>
    <row r="2224" spans="1:13" s="11" customFormat="1">
      <c r="A2224" s="8"/>
      <c r="B2224" s="8"/>
      <c r="C2224" s="87"/>
      <c r="D2224" s="8"/>
      <c r="E2224" s="18"/>
      <c r="F2224" s="18"/>
      <c r="G2224" s="117"/>
      <c r="H2224" s="8"/>
      <c r="I2224" s="117"/>
      <c r="J2224" s="117"/>
      <c r="K2224" s="10"/>
      <c r="L2224" s="10"/>
      <c r="M2224" s="19"/>
    </row>
    <row r="2225" spans="1:13" s="11" customFormat="1">
      <c r="A2225" s="8"/>
      <c r="B2225" s="8"/>
      <c r="C2225" s="8"/>
      <c r="D2225" s="8"/>
      <c r="E2225" s="121"/>
      <c r="F2225" s="18"/>
      <c r="G2225" s="117"/>
      <c r="H2225" s="8"/>
      <c r="I2225" s="8"/>
      <c r="J2225" s="8"/>
      <c r="K2225" s="10"/>
      <c r="L2225" s="10"/>
      <c r="M2225" s="19"/>
    </row>
    <row r="2226" spans="1:13" s="11" customFormat="1">
      <c r="A2226" s="8"/>
      <c r="B2226" s="8"/>
      <c r="C2226" s="8"/>
      <c r="D2226" s="8"/>
      <c r="E2226" s="121"/>
      <c r="F2226" s="18"/>
      <c r="G2226" s="117"/>
      <c r="H2226" s="8"/>
      <c r="I2226" s="8"/>
      <c r="J2226" s="8"/>
      <c r="K2226" s="10"/>
      <c r="L2226" s="10"/>
      <c r="M2226" s="19"/>
    </row>
    <row r="2227" spans="1:13" s="11" customFormat="1">
      <c r="A2227" s="8"/>
      <c r="B2227" s="8"/>
      <c r="C2227" s="8"/>
      <c r="D2227" s="8"/>
      <c r="E2227" s="18"/>
      <c r="F2227" s="18"/>
      <c r="G2227" s="117"/>
      <c r="H2227" s="20"/>
      <c r="I2227" s="10"/>
      <c r="J2227" s="10"/>
      <c r="K2227" s="10"/>
      <c r="L2227" s="10"/>
      <c r="M2227" s="19"/>
    </row>
    <row r="2228" spans="1:13" s="11" customFormat="1">
      <c r="A2228" s="8"/>
      <c r="B2228" s="8"/>
      <c r="C2228" s="8"/>
      <c r="D2228" s="8"/>
      <c r="E2228" s="122"/>
      <c r="F2228" s="18"/>
      <c r="G2228" s="120"/>
      <c r="H2228" s="20"/>
      <c r="I2228" s="10"/>
      <c r="J2228" s="10"/>
      <c r="K2228" s="10"/>
      <c r="L2228" s="10"/>
      <c r="M2228" s="19"/>
    </row>
    <row r="2229" spans="1:13" s="11" customFormat="1">
      <c r="A2229" s="8"/>
      <c r="B2229" s="8"/>
      <c r="C2229" s="8"/>
      <c r="D2229" s="8"/>
      <c r="E2229" s="18"/>
      <c r="F2229" s="18"/>
      <c r="G2229" s="117"/>
      <c r="H2229" s="20"/>
      <c r="I2229" s="117"/>
      <c r="J2229" s="117"/>
      <c r="K2229" s="10"/>
      <c r="L2229" s="10"/>
      <c r="M2229" s="19"/>
    </row>
    <row r="2230" spans="1:13" s="11" customFormat="1">
      <c r="A2230" s="8"/>
      <c r="B2230" s="128"/>
      <c r="C2230" s="8"/>
      <c r="D2230" s="8"/>
      <c r="E2230" s="18"/>
      <c r="F2230" s="18"/>
      <c r="G2230" s="117"/>
      <c r="H2230" s="8"/>
      <c r="I2230" s="8"/>
      <c r="J2230" s="8"/>
      <c r="K2230" s="19"/>
      <c r="L2230" s="19"/>
      <c r="M2230" s="19"/>
    </row>
    <row r="2231" spans="1:13" s="11" customFormat="1">
      <c r="A2231" s="8"/>
      <c r="B2231" s="128"/>
      <c r="C2231" s="8"/>
      <c r="D2231" s="8"/>
      <c r="E2231" s="18"/>
      <c r="F2231" s="18"/>
      <c r="G2231" s="117"/>
      <c r="H2231" s="8"/>
      <c r="I2231" s="8"/>
      <c r="J2231" s="8"/>
      <c r="K2231" s="19"/>
      <c r="L2231" s="19"/>
      <c r="M2231" s="19"/>
    </row>
    <row r="2232" spans="1:13" s="11" customFormat="1">
      <c r="A2232" s="8"/>
      <c r="B2232" s="128"/>
      <c r="C2232" s="8"/>
      <c r="D2232" s="8"/>
      <c r="E2232" s="18"/>
      <c r="F2232" s="18"/>
      <c r="G2232" s="117"/>
      <c r="H2232" s="8"/>
      <c r="I2232" s="8"/>
      <c r="J2232" s="8"/>
      <c r="K2232" s="19"/>
      <c r="L2232" s="19"/>
      <c r="M2232" s="19"/>
    </row>
    <row r="2233" spans="1:13" s="11" customFormat="1">
      <c r="A2233" s="8"/>
      <c r="B2233" s="8"/>
      <c r="C2233" s="8"/>
      <c r="D2233" s="8"/>
      <c r="E2233" s="18"/>
      <c r="F2233" s="18"/>
    </row>
    <row r="2234" spans="1:13" s="11" customFormat="1">
      <c r="A2234" s="8"/>
      <c r="B2234" s="8"/>
      <c r="C2234" s="8"/>
      <c r="D2234" s="8"/>
      <c r="E2234" s="18"/>
      <c r="F2234" s="18"/>
      <c r="G2234" s="8"/>
      <c r="H2234" s="8"/>
      <c r="I2234" s="117"/>
      <c r="J2234" s="120"/>
      <c r="K2234" s="8"/>
      <c r="L2234" s="8"/>
      <c r="M2234" s="19"/>
    </row>
    <row r="2235" spans="1:13" s="11" customFormat="1">
      <c r="A2235" s="8"/>
      <c r="B2235" s="8"/>
      <c r="C2235" s="8"/>
      <c r="D2235" s="8"/>
      <c r="E2235" s="18"/>
      <c r="F2235" s="18"/>
      <c r="G2235" s="8"/>
      <c r="H2235" s="8"/>
      <c r="I2235" s="117"/>
      <c r="J2235" s="120"/>
      <c r="K2235" s="8"/>
      <c r="L2235" s="8"/>
      <c r="M2235" s="19"/>
    </row>
    <row r="2236" spans="1:13" s="11" customFormat="1">
      <c r="A2236" s="8"/>
      <c r="B2236" s="8"/>
      <c r="C2236" s="8"/>
      <c r="D2236" s="8"/>
      <c r="E2236" s="18"/>
      <c r="F2236" s="18"/>
      <c r="G2236" s="10"/>
      <c r="H2236" s="10"/>
      <c r="I2236" s="10"/>
      <c r="J2236" s="10"/>
      <c r="K2236" s="19"/>
      <c r="L2236" s="8"/>
      <c r="M2236" s="19"/>
    </row>
    <row r="2237" spans="1:13" s="11" customFormat="1">
      <c r="A2237" s="8"/>
      <c r="B2237" s="8"/>
      <c r="C2237" s="8"/>
      <c r="D2237" s="8"/>
      <c r="E2237" s="18"/>
      <c r="F2237" s="18"/>
      <c r="G2237" s="117"/>
      <c r="H2237" s="8"/>
      <c r="I2237" s="10"/>
      <c r="J2237" s="10"/>
      <c r="K2237" s="10"/>
      <c r="L2237" s="10"/>
      <c r="M2237" s="20"/>
    </row>
    <row r="2238" spans="1:13" s="11" customFormat="1">
      <c r="A2238" s="8"/>
      <c r="B2238" s="8"/>
      <c r="C2238" s="8"/>
      <c r="D2238" s="8"/>
      <c r="E2238" s="18"/>
      <c r="F2238" s="18"/>
      <c r="G2238" s="117"/>
      <c r="H2238" s="8"/>
      <c r="I2238" s="117"/>
      <c r="J2238" s="117"/>
      <c r="K2238" s="10"/>
      <c r="L2238" s="10"/>
      <c r="M2238" s="19"/>
    </row>
    <row r="2239" spans="1:13" s="11" customFormat="1">
      <c r="A2239" s="8"/>
      <c r="B2239" s="8"/>
      <c r="C2239" s="8"/>
      <c r="D2239" s="8"/>
      <c r="E2239" s="121"/>
      <c r="F2239" s="18"/>
      <c r="G2239" s="117"/>
      <c r="H2239" s="8"/>
      <c r="I2239" s="8"/>
      <c r="J2239" s="8"/>
      <c r="K2239" s="10"/>
      <c r="L2239" s="10"/>
      <c r="M2239" s="19"/>
    </row>
    <row r="2240" spans="1:13" s="11" customFormat="1">
      <c r="A2240" s="8"/>
      <c r="B2240" s="8"/>
      <c r="C2240" s="8"/>
      <c r="D2240" s="8"/>
      <c r="E2240" s="121"/>
      <c r="F2240" s="18"/>
      <c r="G2240" s="117"/>
      <c r="H2240" s="8"/>
      <c r="I2240" s="8"/>
      <c r="J2240" s="8"/>
      <c r="K2240" s="10"/>
      <c r="L2240" s="10"/>
      <c r="M2240" s="19"/>
    </row>
    <row r="2241" spans="1:13" s="11" customFormat="1">
      <c r="A2241" s="8"/>
      <c r="B2241" s="8"/>
      <c r="C2241" s="8"/>
      <c r="D2241" s="8"/>
      <c r="E2241" s="18"/>
      <c r="F2241" s="18"/>
      <c r="G2241" s="117"/>
      <c r="H2241" s="20"/>
      <c r="I2241" s="10"/>
      <c r="J2241" s="10"/>
      <c r="K2241" s="10"/>
      <c r="L2241" s="10"/>
      <c r="M2241" s="19"/>
    </row>
    <row r="2242" spans="1:13" s="11" customFormat="1">
      <c r="A2242" s="8"/>
      <c r="B2242" s="8"/>
      <c r="C2242" s="8"/>
      <c r="D2242" s="8"/>
      <c r="E2242" s="18"/>
      <c r="F2242" s="18"/>
      <c r="G2242" s="120"/>
      <c r="H2242" s="20"/>
      <c r="I2242" s="10"/>
      <c r="J2242" s="10"/>
      <c r="K2242" s="10"/>
      <c r="L2242" s="10"/>
      <c r="M2242" s="19"/>
    </row>
    <row r="2243" spans="1:13" s="11" customFormat="1">
      <c r="A2243" s="8"/>
      <c r="B2243" s="8"/>
      <c r="C2243" s="8"/>
      <c r="D2243" s="8"/>
      <c r="E2243" s="18"/>
      <c r="F2243" s="18"/>
      <c r="G2243" s="117"/>
      <c r="H2243" s="20"/>
      <c r="I2243" s="117"/>
      <c r="J2243" s="117"/>
      <c r="K2243" s="10"/>
      <c r="L2243" s="10"/>
      <c r="M2243" s="19"/>
    </row>
    <row r="2244" spans="1:13" s="11" customFormat="1">
      <c r="A2244" s="8"/>
      <c r="B2244" s="128"/>
      <c r="C2244" s="8"/>
      <c r="D2244" s="8"/>
      <c r="E2244" s="18"/>
      <c r="F2244" s="18"/>
      <c r="G2244" s="117"/>
      <c r="H2244" s="8"/>
      <c r="I2244" s="8"/>
      <c r="J2244" s="8"/>
      <c r="K2244" s="19"/>
      <c r="L2244" s="19"/>
      <c r="M2244" s="19"/>
    </row>
    <row r="2245" spans="1:13" s="11" customFormat="1">
      <c r="A2245" s="8"/>
      <c r="B2245" s="8"/>
      <c r="C2245" s="8"/>
      <c r="D2245" s="8"/>
      <c r="E2245" s="18"/>
      <c r="F2245" s="18"/>
    </row>
    <row r="2246" spans="1:13" s="11" customFormat="1">
      <c r="A2246" s="8"/>
      <c r="B2246" s="8"/>
      <c r="C2246" s="8"/>
      <c r="D2246" s="8"/>
      <c r="E2246" s="18"/>
      <c r="F2246" s="18"/>
      <c r="G2246" s="8"/>
      <c r="H2246" s="8"/>
      <c r="I2246" s="117"/>
      <c r="J2246" s="120"/>
      <c r="K2246" s="8"/>
      <c r="L2246" s="8"/>
      <c r="M2246" s="19"/>
    </row>
    <row r="2247" spans="1:13" s="11" customFormat="1">
      <c r="A2247" s="8"/>
      <c r="B2247" s="8"/>
      <c r="C2247" s="8"/>
      <c r="D2247" s="8"/>
      <c r="E2247" s="18"/>
      <c r="F2247" s="18"/>
      <c r="G2247" s="8"/>
      <c r="H2247" s="8"/>
      <c r="I2247" s="117"/>
      <c r="J2247" s="120"/>
      <c r="K2247" s="8"/>
      <c r="L2247" s="8"/>
      <c r="M2247" s="19"/>
    </row>
    <row r="2248" spans="1:13" s="11" customFormat="1">
      <c r="A2248" s="8"/>
      <c r="B2248" s="8"/>
      <c r="C2248" s="8"/>
      <c r="D2248" s="8"/>
      <c r="E2248" s="18"/>
      <c r="F2248" s="18"/>
      <c r="G2248" s="10"/>
      <c r="H2248" s="10"/>
      <c r="I2248" s="10"/>
      <c r="J2248" s="10"/>
      <c r="K2248" s="19"/>
      <c r="L2248" s="8"/>
      <c r="M2248" s="19"/>
    </row>
    <row r="2249" spans="1:13" s="11" customFormat="1">
      <c r="A2249" s="8"/>
      <c r="B2249" s="8"/>
      <c r="C2249" s="8"/>
      <c r="D2249" s="8"/>
      <c r="E2249" s="18"/>
      <c r="F2249" s="18"/>
      <c r="G2249" s="117"/>
      <c r="H2249" s="8"/>
      <c r="I2249" s="10"/>
      <c r="J2249" s="10"/>
      <c r="K2249" s="10"/>
      <c r="L2249" s="10"/>
      <c r="M2249" s="20"/>
    </row>
    <row r="2250" spans="1:13" s="11" customFormat="1">
      <c r="A2250" s="8"/>
      <c r="B2250" s="8"/>
      <c r="C2250" s="8"/>
      <c r="D2250" s="8"/>
      <c r="E2250" s="18"/>
      <c r="F2250" s="18"/>
      <c r="G2250" s="117"/>
      <c r="H2250" s="8"/>
      <c r="I2250" s="117"/>
      <c r="J2250" s="117"/>
      <c r="K2250" s="10"/>
      <c r="L2250" s="10"/>
      <c r="M2250" s="19"/>
    </row>
    <row r="2251" spans="1:13" s="11" customFormat="1">
      <c r="A2251" s="8"/>
      <c r="B2251" s="8"/>
      <c r="C2251" s="8"/>
      <c r="D2251" s="8"/>
      <c r="E2251" s="121"/>
      <c r="F2251" s="18"/>
      <c r="G2251" s="117"/>
      <c r="H2251" s="8"/>
      <c r="I2251" s="8"/>
      <c r="J2251" s="8"/>
      <c r="K2251" s="10"/>
      <c r="L2251" s="10"/>
      <c r="M2251" s="19"/>
    </row>
    <row r="2252" spans="1:13" s="11" customFormat="1">
      <c r="A2252" s="8"/>
      <c r="B2252" s="8"/>
      <c r="C2252" s="8"/>
      <c r="D2252" s="8"/>
      <c r="E2252" s="121"/>
      <c r="F2252" s="18"/>
      <c r="G2252" s="117"/>
      <c r="H2252" s="8"/>
      <c r="I2252" s="8"/>
      <c r="J2252" s="8"/>
      <c r="K2252" s="10"/>
      <c r="L2252" s="10"/>
      <c r="M2252" s="19"/>
    </row>
    <row r="2253" spans="1:13" s="11" customFormat="1">
      <c r="A2253" s="8"/>
      <c r="B2253" s="8"/>
      <c r="C2253" s="8"/>
      <c r="D2253" s="8"/>
      <c r="E2253" s="18"/>
      <c r="F2253" s="18"/>
      <c r="G2253" s="117"/>
      <c r="H2253" s="20"/>
      <c r="I2253" s="10"/>
      <c r="J2253" s="10"/>
      <c r="K2253" s="10"/>
      <c r="L2253" s="10"/>
      <c r="M2253" s="19"/>
    </row>
    <row r="2254" spans="1:13" s="11" customFormat="1">
      <c r="A2254" s="8"/>
      <c r="B2254" s="8"/>
      <c r="C2254" s="8"/>
      <c r="D2254" s="8"/>
      <c r="E2254" s="18"/>
      <c r="F2254" s="18"/>
      <c r="G2254" s="120"/>
      <c r="H2254" s="20"/>
      <c r="I2254" s="10"/>
      <c r="J2254" s="10"/>
      <c r="K2254" s="10"/>
      <c r="L2254" s="10"/>
      <c r="M2254" s="19"/>
    </row>
    <row r="2255" spans="1:13" s="11" customFormat="1">
      <c r="A2255" s="8"/>
      <c r="B2255" s="8"/>
      <c r="C2255" s="8"/>
      <c r="D2255" s="8"/>
      <c r="E2255" s="18"/>
      <c r="F2255" s="18"/>
      <c r="G2255" s="117"/>
      <c r="H2255" s="20"/>
      <c r="I2255" s="117"/>
      <c r="J2255" s="117"/>
      <c r="K2255" s="10"/>
      <c r="L2255" s="10"/>
      <c r="M2255" s="19"/>
    </row>
    <row r="2256" spans="1:13" s="11" customFormat="1">
      <c r="A2256" s="8"/>
      <c r="B2256" s="128"/>
      <c r="C2256" s="8"/>
      <c r="D2256" s="8"/>
      <c r="E2256" s="18"/>
      <c r="F2256" s="18"/>
      <c r="G2256" s="117"/>
      <c r="H2256" s="8"/>
      <c r="I2256" s="8"/>
      <c r="J2256" s="8"/>
      <c r="K2256" s="19"/>
      <c r="L2256" s="19"/>
      <c r="M2256" s="19"/>
    </row>
    <row r="2257" spans="1:13" s="11" customFormat="1">
      <c r="A2257" s="87"/>
      <c r="B2257" s="87"/>
      <c r="C2257" s="8"/>
      <c r="D2257" s="87"/>
      <c r="E2257" s="87"/>
      <c r="F2257" s="87"/>
      <c r="G2257" s="87"/>
      <c r="H2257" s="87"/>
      <c r="I2257" s="87"/>
      <c r="J2257" s="87"/>
      <c r="K2257" s="87"/>
      <c r="L2257" s="87"/>
      <c r="M2257" s="87"/>
    </row>
    <row r="2258" spans="1:13" s="11" customFormat="1">
      <c r="A2258" s="8"/>
      <c r="B2258" s="8"/>
      <c r="C2258" s="8"/>
      <c r="D2258" s="8"/>
      <c r="E2258" s="18"/>
      <c r="F2258" s="18"/>
    </row>
    <row r="2259" spans="1:13" s="11" customFormat="1">
      <c r="A2259" s="8"/>
      <c r="B2259" s="8"/>
      <c r="C2259" s="87"/>
      <c r="D2259" s="8"/>
      <c r="E2259" s="18"/>
      <c r="F2259" s="18"/>
      <c r="G2259" s="8"/>
      <c r="H2259" s="8"/>
      <c r="I2259" s="117"/>
      <c r="J2259" s="120"/>
      <c r="K2259" s="8"/>
      <c r="L2259" s="8"/>
      <c r="M2259" s="19"/>
    </row>
    <row r="2260" spans="1:13" s="11" customFormat="1">
      <c r="A2260" s="8"/>
      <c r="B2260" s="8"/>
      <c r="C2260" s="8"/>
      <c r="D2260" s="8"/>
      <c r="E2260" s="18"/>
      <c r="F2260" s="18"/>
      <c r="G2260" s="8"/>
      <c r="H2260" s="8"/>
      <c r="I2260" s="117"/>
      <c r="J2260" s="120"/>
      <c r="K2260" s="8"/>
      <c r="L2260" s="8"/>
      <c r="M2260" s="19"/>
    </row>
    <row r="2261" spans="1:13" s="11" customFormat="1">
      <c r="A2261" s="8"/>
      <c r="B2261" s="8"/>
      <c r="C2261" s="8"/>
      <c r="D2261" s="8"/>
      <c r="E2261" s="18"/>
      <c r="F2261" s="18"/>
      <c r="G2261" s="10"/>
      <c r="H2261" s="10"/>
      <c r="I2261" s="10"/>
      <c r="J2261" s="10"/>
      <c r="K2261" s="19"/>
      <c r="L2261" s="8"/>
      <c r="M2261" s="19"/>
    </row>
    <row r="2262" spans="1:13" s="11" customFormat="1">
      <c r="A2262" s="8"/>
      <c r="B2262" s="8"/>
      <c r="C2262" s="8"/>
      <c r="D2262" s="8"/>
      <c r="E2262" s="18"/>
      <c r="F2262" s="18"/>
      <c r="G2262" s="117"/>
      <c r="H2262" s="8"/>
      <c r="I2262" s="10"/>
      <c r="J2262" s="10"/>
      <c r="K2262" s="10"/>
      <c r="L2262" s="10"/>
      <c r="M2262" s="20"/>
    </row>
    <row r="2263" spans="1:13" s="11" customFormat="1">
      <c r="A2263" s="8"/>
      <c r="B2263" s="8"/>
      <c r="C2263" s="8"/>
      <c r="D2263" s="8"/>
      <c r="E2263" s="18"/>
      <c r="F2263" s="18"/>
      <c r="G2263" s="117"/>
      <c r="H2263" s="8"/>
      <c r="I2263" s="117"/>
      <c r="J2263" s="117"/>
      <c r="K2263" s="10"/>
      <c r="L2263" s="10"/>
      <c r="M2263" s="19"/>
    </row>
    <row r="2264" spans="1:13" s="11" customFormat="1">
      <c r="A2264" s="8"/>
      <c r="B2264" s="8"/>
      <c r="C2264" s="8"/>
      <c r="D2264" s="8"/>
      <c r="E2264" s="121"/>
      <c r="F2264" s="18"/>
      <c r="G2264" s="117"/>
      <c r="H2264" s="8"/>
      <c r="I2264" s="8"/>
      <c r="J2264" s="8"/>
      <c r="K2264" s="10"/>
      <c r="L2264" s="10"/>
      <c r="M2264" s="19"/>
    </row>
    <row r="2265" spans="1:13" s="11" customFormat="1">
      <c r="A2265" s="8"/>
      <c r="B2265" s="8"/>
      <c r="C2265" s="8"/>
      <c r="D2265" s="8"/>
      <c r="E2265" s="121"/>
      <c r="F2265" s="18"/>
      <c r="G2265" s="117"/>
      <c r="H2265" s="8"/>
      <c r="I2265" s="8"/>
      <c r="J2265" s="8"/>
      <c r="K2265" s="10"/>
      <c r="L2265" s="10"/>
      <c r="M2265" s="19"/>
    </row>
    <row r="2266" spans="1:13" s="11" customFormat="1">
      <c r="A2266" s="8"/>
      <c r="B2266" s="8"/>
      <c r="C2266" s="8"/>
      <c r="D2266" s="8"/>
      <c r="E2266" s="18"/>
      <c r="F2266" s="18"/>
      <c r="G2266" s="117"/>
      <c r="H2266" s="20"/>
      <c r="I2266" s="10"/>
      <c r="J2266" s="10"/>
      <c r="K2266" s="10"/>
      <c r="L2266" s="10"/>
      <c r="M2266" s="19"/>
    </row>
    <row r="2267" spans="1:13" s="11" customFormat="1">
      <c r="A2267" s="8"/>
      <c r="B2267" s="8"/>
      <c r="C2267" s="8"/>
      <c r="D2267" s="8"/>
      <c r="E2267" s="18"/>
      <c r="F2267" s="18"/>
      <c r="G2267" s="120"/>
      <c r="H2267" s="20"/>
      <c r="I2267" s="10"/>
      <c r="J2267" s="10"/>
      <c r="K2267" s="10"/>
      <c r="L2267" s="10"/>
      <c r="M2267" s="19"/>
    </row>
    <row r="2268" spans="1:13" s="11" customFormat="1">
      <c r="A2268" s="8"/>
      <c r="B2268" s="8"/>
      <c r="C2268" s="8"/>
      <c r="D2268" s="8"/>
      <c r="E2268" s="18"/>
      <c r="F2268" s="18"/>
      <c r="G2268" s="117"/>
      <c r="H2268" s="20"/>
      <c r="I2268" s="117"/>
      <c r="J2268" s="117"/>
      <c r="K2268" s="10"/>
      <c r="L2268" s="10"/>
      <c r="M2268" s="19"/>
    </row>
    <row r="2269" spans="1:13" s="11" customFormat="1">
      <c r="A2269" s="8"/>
      <c r="B2269" s="128"/>
      <c r="C2269" s="8"/>
      <c r="D2269" s="8"/>
      <c r="E2269" s="18"/>
      <c r="F2269" s="18"/>
      <c r="G2269" s="117"/>
      <c r="H2269" s="8"/>
      <c r="I2269" s="8"/>
      <c r="J2269" s="8"/>
      <c r="K2269" s="19"/>
      <c r="L2269" s="19"/>
      <c r="M2269" s="19"/>
    </row>
    <row r="2270" spans="1:13" s="11" customFormat="1">
      <c r="A2270" s="8"/>
      <c r="B2270" s="8"/>
      <c r="C2270" s="8"/>
      <c r="D2270" s="8"/>
      <c r="E2270" s="18"/>
      <c r="F2270" s="18"/>
    </row>
    <row r="2271" spans="1:13" s="11" customFormat="1">
      <c r="A2271" s="8"/>
      <c r="B2271" s="8"/>
      <c r="C2271" s="8"/>
      <c r="D2271" s="8"/>
      <c r="E2271" s="18"/>
      <c r="F2271" s="18"/>
      <c r="G2271" s="8"/>
      <c r="H2271" s="8"/>
      <c r="I2271" s="117"/>
      <c r="J2271" s="120"/>
      <c r="K2271" s="8"/>
      <c r="L2271" s="8"/>
      <c r="M2271" s="19"/>
    </row>
    <row r="2272" spans="1:13" s="11" customFormat="1">
      <c r="A2272" s="8"/>
      <c r="B2272" s="8"/>
      <c r="C2272" s="8"/>
      <c r="D2272" s="8"/>
      <c r="E2272" s="18"/>
      <c r="F2272" s="18"/>
      <c r="G2272" s="8"/>
      <c r="H2272" s="8"/>
      <c r="I2272" s="117"/>
      <c r="J2272" s="120"/>
      <c r="K2272" s="8"/>
      <c r="L2272" s="8"/>
      <c r="M2272" s="19"/>
    </row>
    <row r="2273" spans="1:13" s="11" customFormat="1">
      <c r="A2273" s="8"/>
      <c r="B2273" s="8"/>
      <c r="C2273" s="8"/>
      <c r="D2273" s="8"/>
      <c r="E2273" s="18"/>
      <c r="F2273" s="18"/>
      <c r="G2273" s="10"/>
      <c r="H2273" s="10"/>
      <c r="I2273" s="10"/>
      <c r="J2273" s="10"/>
      <c r="K2273" s="19"/>
      <c r="L2273" s="8"/>
      <c r="M2273" s="19"/>
    </row>
    <row r="2274" spans="1:13" s="11" customFormat="1">
      <c r="A2274" s="8"/>
      <c r="B2274" s="8"/>
      <c r="C2274" s="8"/>
      <c r="D2274" s="8"/>
      <c r="E2274" s="18"/>
      <c r="F2274" s="18"/>
      <c r="G2274" s="117"/>
      <c r="H2274" s="8"/>
      <c r="I2274" s="10"/>
      <c r="J2274" s="10"/>
      <c r="K2274" s="10"/>
      <c r="L2274" s="10"/>
      <c r="M2274" s="20"/>
    </row>
    <row r="2275" spans="1:13" s="11" customFormat="1">
      <c r="A2275" s="8"/>
      <c r="B2275" s="8"/>
      <c r="C2275" s="8"/>
      <c r="D2275" s="8"/>
      <c r="E2275" s="18"/>
      <c r="F2275" s="18"/>
      <c r="G2275" s="117"/>
      <c r="H2275" s="8"/>
      <c r="I2275" s="117"/>
      <c r="J2275" s="117"/>
      <c r="K2275" s="10"/>
      <c r="L2275" s="10"/>
      <c r="M2275" s="19"/>
    </row>
    <row r="2276" spans="1:13" s="11" customFormat="1">
      <c r="A2276" s="8"/>
      <c r="B2276" s="8"/>
      <c r="C2276" s="8"/>
      <c r="D2276" s="8"/>
      <c r="E2276" s="121"/>
      <c r="F2276" s="18"/>
      <c r="G2276" s="117"/>
      <c r="H2276" s="8"/>
      <c r="I2276" s="8"/>
      <c r="J2276" s="8"/>
      <c r="K2276" s="10"/>
      <c r="L2276" s="10"/>
      <c r="M2276" s="19"/>
    </row>
    <row r="2277" spans="1:13" s="11" customFormat="1">
      <c r="A2277" s="8"/>
      <c r="B2277" s="8"/>
      <c r="C2277" s="8"/>
      <c r="D2277" s="8"/>
      <c r="E2277" s="121"/>
      <c r="F2277" s="18"/>
      <c r="G2277" s="117"/>
      <c r="H2277" s="8"/>
      <c r="I2277" s="8"/>
      <c r="J2277" s="8"/>
      <c r="K2277" s="10"/>
      <c r="L2277" s="10"/>
      <c r="M2277" s="19"/>
    </row>
    <row r="2278" spans="1:13" s="11" customFormat="1">
      <c r="A2278" s="8"/>
      <c r="B2278" s="8"/>
      <c r="C2278" s="8"/>
      <c r="D2278" s="8"/>
      <c r="E2278" s="18"/>
      <c r="F2278" s="18"/>
      <c r="G2278" s="117"/>
      <c r="H2278" s="20"/>
      <c r="I2278" s="10"/>
      <c r="J2278" s="10"/>
      <c r="K2278" s="10"/>
      <c r="L2278" s="10"/>
      <c r="M2278" s="19"/>
    </row>
    <row r="2279" spans="1:13" s="11" customFormat="1">
      <c r="A2279" s="8"/>
      <c r="B2279" s="8"/>
      <c r="C2279" s="8"/>
      <c r="D2279" s="8"/>
      <c r="E2279" s="18"/>
      <c r="F2279" s="18"/>
      <c r="G2279" s="120"/>
      <c r="H2279" s="20"/>
      <c r="I2279" s="10"/>
      <c r="J2279" s="10"/>
      <c r="K2279" s="10"/>
      <c r="L2279" s="10"/>
      <c r="M2279" s="19"/>
    </row>
    <row r="2280" spans="1:13" s="11" customFormat="1">
      <c r="A2280" s="8"/>
      <c r="B2280" s="8"/>
      <c r="C2280" s="8"/>
      <c r="D2280" s="8"/>
      <c r="E2280" s="18"/>
      <c r="F2280" s="18"/>
      <c r="G2280" s="117"/>
      <c r="H2280" s="20"/>
      <c r="I2280" s="117"/>
      <c r="J2280" s="117"/>
      <c r="K2280" s="10"/>
      <c r="L2280" s="10"/>
      <c r="M2280" s="19"/>
    </row>
    <row r="2281" spans="1:13" s="11" customFormat="1">
      <c r="A2281" s="8"/>
      <c r="B2281" s="128"/>
      <c r="C2281" s="8"/>
      <c r="D2281" s="8"/>
      <c r="E2281" s="18"/>
      <c r="F2281" s="18"/>
      <c r="G2281" s="117"/>
      <c r="H2281" s="8"/>
      <c r="I2281" s="8"/>
      <c r="J2281" s="8"/>
      <c r="K2281" s="19"/>
      <c r="L2281" s="19"/>
      <c r="M2281" s="19"/>
    </row>
    <row r="2282" spans="1:13" s="11" customFormat="1">
      <c r="A2282" s="8"/>
      <c r="B2282" s="8"/>
      <c r="C2282" s="8"/>
      <c r="D2282" s="8"/>
      <c r="E2282" s="18"/>
      <c r="F2282" s="18"/>
      <c r="G2282" s="8"/>
      <c r="H2282" s="8"/>
      <c r="I2282" s="8"/>
      <c r="J2282" s="8"/>
      <c r="K2282" s="8"/>
      <c r="L2282" s="8"/>
      <c r="M2282" s="8"/>
    </row>
    <row r="2283" spans="1:13" s="11" customFormat="1">
      <c r="A2283" s="8"/>
      <c r="B2283" s="8"/>
      <c r="C2283" s="8"/>
      <c r="D2283" s="8"/>
      <c r="E2283" s="18"/>
      <c r="F2283" s="18"/>
      <c r="G2283" s="8"/>
      <c r="H2283" s="8"/>
      <c r="I2283" s="8"/>
      <c r="J2283" s="8"/>
      <c r="K2283" s="8"/>
      <c r="L2283" s="8"/>
      <c r="M2283" s="8"/>
    </row>
    <row r="2284" spans="1:13" s="11" customFormat="1">
      <c r="A2284" s="8"/>
      <c r="B2284" s="8"/>
      <c r="C2284" s="8"/>
      <c r="D2284" s="8"/>
      <c r="E2284" s="18"/>
      <c r="F2284" s="18"/>
      <c r="G2284" s="8"/>
      <c r="H2284" s="8"/>
      <c r="I2284" s="117"/>
      <c r="J2284" s="120"/>
      <c r="K2284" s="8"/>
      <c r="L2284" s="8"/>
      <c r="M2284" s="19"/>
    </row>
    <row r="2285" spans="1:13" s="11" customFormat="1">
      <c r="A2285" s="8"/>
      <c r="B2285" s="8"/>
      <c r="C2285" s="8"/>
      <c r="D2285" s="8"/>
      <c r="E2285" s="18"/>
      <c r="F2285" s="18"/>
      <c r="G2285" s="10"/>
      <c r="H2285" s="10"/>
      <c r="I2285" s="10"/>
      <c r="J2285" s="10"/>
      <c r="K2285" s="19"/>
      <c r="L2285" s="8"/>
      <c r="M2285" s="19"/>
    </row>
    <row r="2286" spans="1:13" s="11" customFormat="1">
      <c r="A2286" s="8"/>
      <c r="B2286" s="8"/>
      <c r="C2286" s="8"/>
      <c r="D2286" s="8"/>
      <c r="E2286" s="18"/>
      <c r="F2286" s="18"/>
      <c r="G2286" s="117"/>
      <c r="H2286" s="8"/>
      <c r="I2286" s="10"/>
      <c r="J2286" s="10"/>
      <c r="K2286" s="10"/>
      <c r="L2286" s="10"/>
      <c r="M2286" s="20"/>
    </row>
    <row r="2287" spans="1:13" s="11" customFormat="1">
      <c r="A2287" s="8"/>
      <c r="B2287" s="8"/>
      <c r="C2287" s="8"/>
      <c r="D2287" s="8"/>
      <c r="E2287" s="18"/>
      <c r="F2287" s="18"/>
      <c r="G2287" s="117"/>
      <c r="H2287" s="8"/>
      <c r="I2287" s="117"/>
      <c r="J2287" s="117"/>
      <c r="K2287" s="10"/>
      <c r="L2287" s="10"/>
      <c r="M2287" s="19"/>
    </row>
    <row r="2288" spans="1:13" s="11" customFormat="1">
      <c r="A2288" s="8"/>
      <c r="B2288" s="8"/>
      <c r="C2288" s="8"/>
      <c r="D2288" s="8"/>
      <c r="E2288" s="121"/>
      <c r="F2288" s="18"/>
      <c r="G2288" s="117"/>
      <c r="H2288" s="8"/>
      <c r="I2288" s="8"/>
      <c r="J2288" s="8"/>
      <c r="K2288" s="10"/>
      <c r="L2288" s="10"/>
      <c r="M2288" s="19"/>
    </row>
    <row r="2289" spans="1:13" s="11" customFormat="1">
      <c r="A2289" s="8"/>
      <c r="B2289" s="8"/>
      <c r="C2289" s="8"/>
      <c r="D2289" s="8"/>
      <c r="E2289" s="121"/>
      <c r="F2289" s="18"/>
      <c r="G2289" s="117"/>
      <c r="H2289" s="8"/>
      <c r="I2289" s="8"/>
      <c r="J2289" s="8"/>
      <c r="K2289" s="10"/>
      <c r="L2289" s="10"/>
      <c r="M2289" s="19"/>
    </row>
    <row r="2290" spans="1:13" s="11" customFormat="1">
      <c r="A2290" s="8"/>
      <c r="B2290" s="8"/>
      <c r="C2290" s="8"/>
      <c r="D2290" s="8"/>
      <c r="E2290" s="18"/>
      <c r="F2290" s="18"/>
      <c r="G2290" s="117"/>
      <c r="H2290" s="20"/>
      <c r="I2290" s="10"/>
      <c r="J2290" s="10"/>
      <c r="K2290" s="10"/>
      <c r="L2290" s="10"/>
      <c r="M2290" s="19"/>
    </row>
    <row r="2291" spans="1:13" s="11" customFormat="1">
      <c r="A2291" s="8"/>
      <c r="B2291" s="8"/>
      <c r="C2291" s="8"/>
      <c r="D2291" s="8"/>
      <c r="E2291" s="122"/>
      <c r="F2291" s="18"/>
      <c r="G2291" s="120"/>
      <c r="H2291" s="20"/>
      <c r="I2291" s="10"/>
      <c r="J2291" s="10"/>
      <c r="K2291" s="10"/>
      <c r="L2291" s="10"/>
      <c r="M2291" s="19"/>
    </row>
    <row r="2292" spans="1:13" s="11" customFormat="1">
      <c r="A2292" s="87"/>
      <c r="B2292" s="87"/>
      <c r="C2292" s="8"/>
      <c r="D2292" s="87"/>
      <c r="E2292" s="87"/>
      <c r="F2292" s="87"/>
      <c r="G2292" s="87"/>
      <c r="H2292" s="87"/>
      <c r="I2292" s="87"/>
      <c r="J2292" s="87"/>
      <c r="K2292" s="87"/>
      <c r="L2292" s="87"/>
      <c r="M2292" s="87"/>
    </row>
    <row r="2293" spans="1:13" s="11" customFormat="1">
      <c r="A2293" s="8"/>
      <c r="B2293" s="8"/>
      <c r="C2293" s="8"/>
      <c r="D2293" s="8"/>
      <c r="E2293" s="18"/>
      <c r="F2293" s="18"/>
      <c r="G2293" s="117"/>
      <c r="H2293" s="20"/>
      <c r="I2293" s="117"/>
      <c r="J2293" s="117"/>
      <c r="K2293" s="10"/>
      <c r="L2293" s="10"/>
      <c r="M2293" s="19"/>
    </row>
    <row r="2294" spans="1:13" s="11" customFormat="1">
      <c r="A2294" s="8"/>
      <c r="B2294" s="128"/>
      <c r="C2294" s="87"/>
      <c r="D2294" s="8"/>
      <c r="E2294" s="18"/>
      <c r="F2294" s="18"/>
      <c r="G2294" s="117"/>
      <c r="H2294" s="8"/>
      <c r="I2294" s="8"/>
      <c r="J2294" s="8"/>
      <c r="K2294" s="19"/>
      <c r="L2294" s="19"/>
      <c r="M2294" s="19"/>
    </row>
    <row r="2295" spans="1:13" s="11" customFormat="1">
      <c r="A2295" s="8"/>
      <c r="B2295" s="8"/>
      <c r="C2295" s="8"/>
      <c r="D2295" s="8"/>
      <c r="E2295" s="18"/>
      <c r="F2295" s="18"/>
      <c r="G2295" s="8"/>
      <c r="H2295" s="8"/>
      <c r="I2295" s="8"/>
      <c r="J2295" s="8"/>
      <c r="K2295" s="8"/>
      <c r="L2295" s="8"/>
      <c r="M2295" s="8"/>
    </row>
    <row r="2296" spans="1:13" s="11" customFormat="1">
      <c r="A2296" s="8"/>
      <c r="B2296" s="8"/>
      <c r="C2296" s="8"/>
      <c r="D2296" s="8"/>
      <c r="E2296" s="18"/>
      <c r="F2296" s="18"/>
      <c r="G2296" s="8"/>
      <c r="H2296" s="8"/>
      <c r="I2296" s="8"/>
      <c r="J2296" s="8"/>
      <c r="K2296" s="8"/>
      <c r="L2296" s="8"/>
      <c r="M2296" s="8"/>
    </row>
    <row r="2297" spans="1:13" s="11" customFormat="1">
      <c r="A2297" s="8"/>
      <c r="B2297" s="8"/>
      <c r="C2297" s="8"/>
      <c r="D2297" s="8"/>
      <c r="E2297" s="18"/>
      <c r="F2297" s="18"/>
      <c r="G2297" s="8"/>
      <c r="H2297" s="8"/>
      <c r="I2297" s="117"/>
      <c r="J2297" s="120"/>
      <c r="K2297" s="8"/>
      <c r="L2297" s="8"/>
      <c r="M2297" s="19"/>
    </row>
    <row r="2298" spans="1:13" s="11" customFormat="1">
      <c r="A2298" s="8"/>
      <c r="B2298" s="8"/>
      <c r="C2298" s="8"/>
      <c r="D2298" s="8"/>
      <c r="E2298" s="18"/>
      <c r="F2298" s="18"/>
      <c r="G2298" s="10"/>
      <c r="H2298" s="10"/>
      <c r="I2298" s="10"/>
      <c r="J2298" s="10"/>
      <c r="K2298" s="19"/>
      <c r="L2298" s="8"/>
      <c r="M2298" s="19"/>
    </row>
    <row r="2299" spans="1:13" s="11" customFormat="1">
      <c r="A2299" s="8"/>
      <c r="B2299" s="8"/>
      <c r="C2299" s="8"/>
      <c r="D2299" s="8"/>
      <c r="E2299" s="18"/>
      <c r="F2299" s="18"/>
      <c r="G2299" s="117"/>
      <c r="H2299" s="8"/>
      <c r="I2299" s="10"/>
      <c r="J2299" s="10"/>
      <c r="K2299" s="10"/>
      <c r="L2299" s="10"/>
      <c r="M2299" s="20"/>
    </row>
    <row r="2300" spans="1:13" s="11" customFormat="1">
      <c r="A2300" s="8"/>
      <c r="B2300" s="8"/>
      <c r="C2300" s="8"/>
      <c r="D2300" s="8"/>
      <c r="E2300" s="18"/>
      <c r="F2300" s="18"/>
      <c r="G2300" s="117"/>
      <c r="H2300" s="8"/>
      <c r="I2300" s="117"/>
      <c r="J2300" s="117"/>
      <c r="K2300" s="10"/>
      <c r="L2300" s="10"/>
      <c r="M2300" s="19"/>
    </row>
    <row r="2301" spans="1:13" s="11" customFormat="1">
      <c r="A2301" s="8"/>
      <c r="B2301" s="8"/>
      <c r="C2301" s="8"/>
      <c r="D2301" s="8"/>
      <c r="E2301" s="121"/>
      <c r="F2301" s="18"/>
      <c r="G2301" s="117"/>
      <c r="H2301" s="8"/>
      <c r="I2301" s="8"/>
      <c r="J2301" s="8"/>
      <c r="K2301" s="10"/>
      <c r="L2301" s="10"/>
      <c r="M2301" s="19"/>
    </row>
    <row r="2302" spans="1:13" s="11" customFormat="1">
      <c r="A2302" s="8"/>
      <c r="B2302" s="8"/>
      <c r="C2302" s="8"/>
      <c r="D2302" s="8"/>
      <c r="E2302" s="121"/>
      <c r="F2302" s="18"/>
      <c r="G2302" s="117"/>
      <c r="H2302" s="8"/>
      <c r="I2302" s="8"/>
      <c r="J2302" s="8"/>
      <c r="K2302" s="10"/>
      <c r="L2302" s="10"/>
      <c r="M2302" s="19"/>
    </row>
    <row r="2303" spans="1:13" s="11" customFormat="1">
      <c r="A2303" s="8"/>
      <c r="B2303" s="8"/>
      <c r="C2303" s="8"/>
      <c r="D2303" s="8"/>
      <c r="E2303" s="18"/>
      <c r="F2303" s="18"/>
      <c r="G2303" s="117"/>
      <c r="H2303" s="20"/>
      <c r="I2303" s="10"/>
      <c r="J2303" s="10"/>
      <c r="K2303" s="10"/>
      <c r="L2303" s="10"/>
      <c r="M2303" s="19"/>
    </row>
    <row r="2304" spans="1:13" s="11" customFormat="1">
      <c r="A2304" s="8"/>
      <c r="B2304" s="8"/>
      <c r="C2304" s="8"/>
      <c r="D2304" s="8"/>
      <c r="E2304" s="122"/>
      <c r="F2304" s="18"/>
      <c r="G2304" s="120"/>
      <c r="H2304" s="20"/>
      <c r="I2304" s="10"/>
      <c r="J2304" s="10"/>
      <c r="K2304" s="10"/>
      <c r="L2304" s="10"/>
      <c r="M2304" s="19"/>
    </row>
    <row r="2305" spans="1:13" s="11" customFormat="1">
      <c r="A2305" s="8"/>
      <c r="B2305" s="8"/>
      <c r="C2305" s="8"/>
      <c r="D2305" s="8"/>
      <c r="E2305" s="18"/>
      <c r="F2305" s="18"/>
      <c r="G2305" s="117"/>
      <c r="H2305" s="20"/>
      <c r="I2305" s="117"/>
      <c r="J2305" s="117"/>
      <c r="K2305" s="10"/>
      <c r="L2305" s="10"/>
      <c r="M2305" s="19"/>
    </row>
    <row r="2306" spans="1:13" s="11" customFormat="1">
      <c r="A2306" s="8"/>
      <c r="B2306" s="128"/>
      <c r="C2306" s="8"/>
      <c r="D2306" s="8"/>
      <c r="E2306" s="18"/>
      <c r="F2306" s="18"/>
      <c r="G2306" s="117"/>
      <c r="H2306" s="8"/>
      <c r="I2306" s="8"/>
      <c r="J2306" s="8"/>
      <c r="K2306" s="19"/>
      <c r="L2306" s="19"/>
      <c r="M2306" s="19"/>
    </row>
    <row r="2307" spans="1:13" s="11" customFormat="1">
      <c r="A2307" s="8"/>
      <c r="B2307" s="8"/>
      <c r="C2307" s="8"/>
      <c r="D2307" s="8"/>
      <c r="E2307" s="18"/>
      <c r="F2307" s="18"/>
    </row>
    <row r="2308" spans="1:13" s="11" customFormat="1">
      <c r="A2308" s="8"/>
      <c r="B2308" s="8"/>
      <c r="C2308" s="8"/>
      <c r="D2308" s="8"/>
      <c r="E2308" s="18"/>
      <c r="F2308" s="18"/>
      <c r="G2308" s="8"/>
      <c r="H2308" s="8"/>
      <c r="I2308" s="117"/>
      <c r="J2308" s="120"/>
      <c r="K2308" s="8"/>
      <c r="L2308" s="8"/>
      <c r="M2308" s="19"/>
    </row>
    <row r="2309" spans="1:13" s="11" customFormat="1">
      <c r="A2309" s="8"/>
      <c r="B2309" s="8"/>
      <c r="C2309" s="8"/>
      <c r="D2309" s="8"/>
      <c r="E2309" s="18"/>
      <c r="F2309" s="18"/>
      <c r="G2309" s="8"/>
      <c r="H2309" s="8"/>
      <c r="I2309" s="117"/>
      <c r="J2309" s="120"/>
      <c r="K2309" s="8"/>
      <c r="L2309" s="8"/>
      <c r="M2309" s="19"/>
    </row>
    <row r="2310" spans="1:13" s="11" customFormat="1">
      <c r="A2310" s="8"/>
      <c r="B2310" s="8"/>
      <c r="C2310" s="8"/>
      <c r="D2310" s="8"/>
      <c r="E2310" s="18"/>
      <c r="F2310" s="18"/>
      <c r="G2310" s="10"/>
      <c r="H2310" s="10"/>
      <c r="I2310" s="10"/>
      <c r="J2310" s="10"/>
      <c r="K2310" s="19"/>
      <c r="L2310" s="8"/>
      <c r="M2310" s="19"/>
    </row>
    <row r="2311" spans="1:13" s="11" customFormat="1">
      <c r="A2311" s="8"/>
      <c r="B2311" s="8"/>
      <c r="C2311" s="8"/>
      <c r="D2311" s="8"/>
      <c r="E2311" s="18"/>
      <c r="F2311" s="18"/>
      <c r="G2311" s="117"/>
      <c r="H2311" s="8"/>
      <c r="I2311" s="10"/>
      <c r="J2311" s="10"/>
      <c r="K2311" s="10"/>
      <c r="L2311" s="10"/>
      <c r="M2311" s="20"/>
    </row>
    <row r="2312" spans="1:13" s="11" customFormat="1">
      <c r="A2312" s="8"/>
      <c r="B2312" s="8"/>
      <c r="C2312" s="8"/>
      <c r="D2312" s="8"/>
      <c r="E2312" s="18"/>
      <c r="F2312" s="18"/>
      <c r="G2312" s="117"/>
      <c r="H2312" s="8"/>
      <c r="I2312" s="117"/>
      <c r="J2312" s="117"/>
      <c r="K2312" s="10"/>
      <c r="L2312" s="10"/>
      <c r="M2312" s="19"/>
    </row>
    <row r="2313" spans="1:13" s="11" customFormat="1">
      <c r="A2313" s="8"/>
      <c r="B2313" s="8"/>
      <c r="C2313" s="8"/>
      <c r="D2313" s="8"/>
      <c r="E2313" s="121"/>
      <c r="F2313" s="18"/>
      <c r="G2313" s="117"/>
      <c r="H2313" s="8"/>
      <c r="I2313" s="8"/>
      <c r="J2313" s="8"/>
      <c r="K2313" s="10"/>
      <c r="L2313" s="10"/>
      <c r="M2313" s="19"/>
    </row>
    <row r="2314" spans="1:13" s="11" customFormat="1">
      <c r="A2314" s="8"/>
      <c r="B2314" s="8"/>
      <c r="C2314" s="8"/>
      <c r="D2314" s="8"/>
      <c r="E2314" s="121"/>
      <c r="F2314" s="18"/>
      <c r="G2314" s="117"/>
      <c r="H2314" s="8"/>
      <c r="I2314" s="8"/>
      <c r="J2314" s="8"/>
      <c r="K2314" s="10"/>
      <c r="L2314" s="10"/>
      <c r="M2314" s="19"/>
    </row>
    <row r="2315" spans="1:13" s="11" customFormat="1">
      <c r="A2315" s="8"/>
      <c r="B2315" s="8"/>
      <c r="C2315" s="8"/>
      <c r="D2315" s="8"/>
      <c r="E2315" s="18"/>
      <c r="F2315" s="18"/>
      <c r="G2315" s="117"/>
      <c r="H2315" s="20"/>
      <c r="I2315" s="10"/>
      <c r="J2315" s="10"/>
      <c r="K2315" s="10"/>
      <c r="L2315" s="10"/>
      <c r="M2315" s="19"/>
    </row>
    <row r="2316" spans="1:13" s="11" customFormat="1">
      <c r="A2316" s="8"/>
      <c r="B2316" s="8"/>
      <c r="C2316" s="8"/>
      <c r="D2316" s="8"/>
      <c r="E2316" s="18"/>
      <c r="F2316" s="18"/>
      <c r="G2316" s="120"/>
      <c r="H2316" s="20"/>
      <c r="I2316" s="10"/>
      <c r="J2316" s="10"/>
      <c r="K2316" s="10"/>
      <c r="L2316" s="10"/>
      <c r="M2316" s="19"/>
    </row>
    <row r="2317" spans="1:13" s="11" customFormat="1">
      <c r="A2317" s="8"/>
      <c r="B2317" s="8"/>
      <c r="C2317" s="8"/>
      <c r="D2317" s="8"/>
      <c r="E2317" s="18"/>
      <c r="F2317" s="18"/>
      <c r="G2317" s="117"/>
      <c r="H2317" s="20"/>
      <c r="I2317" s="117"/>
      <c r="J2317" s="117"/>
      <c r="K2317" s="10"/>
      <c r="L2317" s="10"/>
      <c r="M2317" s="19"/>
    </row>
    <row r="2318" spans="1:13" s="11" customFormat="1">
      <c r="A2318" s="8"/>
      <c r="B2318" s="128"/>
      <c r="C2318" s="8"/>
      <c r="D2318" s="8"/>
      <c r="E2318" s="18"/>
      <c r="F2318" s="18"/>
      <c r="G2318" s="117"/>
      <c r="H2318" s="8"/>
      <c r="I2318" s="8"/>
      <c r="J2318" s="8"/>
      <c r="K2318" s="19"/>
      <c r="L2318" s="19"/>
      <c r="M2318" s="19"/>
    </row>
    <row r="2319" spans="1:13" s="11" customFormat="1">
      <c r="A2319" s="8"/>
      <c r="B2319" s="8"/>
      <c r="C2319" s="8"/>
      <c r="D2319" s="8"/>
      <c r="E2319" s="18"/>
      <c r="F2319" s="18"/>
      <c r="G2319" s="8"/>
      <c r="H2319" s="8"/>
      <c r="I2319" s="8"/>
      <c r="J2319" s="8"/>
      <c r="K2319" s="8"/>
      <c r="L2319" s="8"/>
      <c r="M2319" s="8"/>
    </row>
    <row r="2320" spans="1:13" s="11" customFormat="1">
      <c r="A2320" s="8"/>
      <c r="B2320" s="8"/>
      <c r="C2320" s="8"/>
      <c r="D2320" s="8"/>
      <c r="E2320" s="18"/>
      <c r="F2320" s="18"/>
      <c r="G2320" s="8"/>
      <c r="H2320" s="8"/>
      <c r="I2320" s="8"/>
      <c r="J2320" s="8"/>
      <c r="K2320" s="8"/>
      <c r="L2320" s="8"/>
      <c r="M2320" s="8"/>
    </row>
    <row r="2321" spans="1:13" s="11" customFormat="1">
      <c r="A2321" s="8"/>
      <c r="B2321" s="8"/>
      <c r="C2321" s="8"/>
      <c r="D2321" s="8"/>
      <c r="E2321" s="18"/>
      <c r="F2321" s="18"/>
      <c r="G2321" s="8"/>
      <c r="H2321" s="8"/>
      <c r="I2321" s="117"/>
      <c r="J2321" s="120"/>
      <c r="K2321" s="8"/>
      <c r="L2321" s="8"/>
      <c r="M2321" s="19"/>
    </row>
    <row r="2322" spans="1:13" s="11" customFormat="1">
      <c r="A2322" s="8"/>
      <c r="B2322" s="8"/>
      <c r="C2322" s="8"/>
      <c r="D2322" s="8"/>
      <c r="E2322" s="18"/>
      <c r="F2322" s="18"/>
      <c r="G2322" s="10"/>
      <c r="H2322" s="10"/>
      <c r="I2322" s="10"/>
      <c r="J2322" s="10"/>
      <c r="K2322" s="19"/>
      <c r="L2322" s="8"/>
      <c r="M2322" s="19"/>
    </row>
    <row r="2323" spans="1:13" s="11" customFormat="1">
      <c r="A2323" s="8"/>
      <c r="B2323" s="8"/>
      <c r="C2323" s="8"/>
      <c r="D2323" s="8"/>
      <c r="E2323" s="18"/>
      <c r="F2323" s="18"/>
      <c r="G2323" s="117"/>
      <c r="H2323" s="8"/>
      <c r="I2323" s="10"/>
      <c r="J2323" s="10"/>
      <c r="K2323" s="10"/>
      <c r="L2323" s="10"/>
      <c r="M2323" s="20"/>
    </row>
    <row r="2324" spans="1:13" s="11" customFormat="1">
      <c r="A2324" s="8"/>
      <c r="B2324" s="8"/>
      <c r="C2324" s="8"/>
      <c r="D2324" s="8"/>
      <c r="E2324" s="18"/>
      <c r="F2324" s="18"/>
      <c r="G2324" s="117"/>
      <c r="H2324" s="8"/>
      <c r="I2324" s="117"/>
      <c r="J2324" s="117"/>
      <c r="K2324" s="10"/>
      <c r="L2324" s="10"/>
      <c r="M2324" s="19"/>
    </row>
    <row r="2325" spans="1:13" s="11" customFormat="1">
      <c r="A2325" s="8"/>
      <c r="B2325" s="8"/>
      <c r="C2325" s="8"/>
      <c r="D2325" s="8"/>
      <c r="E2325" s="121"/>
      <c r="F2325" s="18"/>
      <c r="G2325" s="117"/>
      <c r="H2325" s="8"/>
      <c r="I2325" s="8"/>
      <c r="J2325" s="8"/>
      <c r="K2325" s="10"/>
      <c r="L2325" s="10"/>
      <c r="M2325" s="19"/>
    </row>
    <row r="2326" spans="1:13" s="11" customFormat="1">
      <c r="A2326" s="8"/>
      <c r="B2326" s="8"/>
      <c r="C2326" s="8"/>
      <c r="D2326" s="8"/>
      <c r="E2326" s="121"/>
      <c r="F2326" s="18"/>
      <c r="G2326" s="117"/>
      <c r="H2326" s="8"/>
      <c r="I2326" s="8"/>
      <c r="J2326" s="8"/>
      <c r="K2326" s="10"/>
      <c r="L2326" s="10"/>
      <c r="M2326" s="19"/>
    </row>
    <row r="2327" spans="1:13" s="11" customFormat="1">
      <c r="A2327" s="87"/>
      <c r="B2327" s="87"/>
      <c r="C2327" s="8"/>
      <c r="D2327" s="87"/>
      <c r="E2327" s="87"/>
      <c r="F2327" s="87"/>
      <c r="G2327" s="87"/>
      <c r="H2327" s="87"/>
      <c r="I2327" s="87"/>
      <c r="J2327" s="87"/>
      <c r="K2327" s="87"/>
      <c r="L2327" s="87"/>
      <c r="M2327" s="87"/>
    </row>
    <row r="2328" spans="1:13" s="11" customFormat="1">
      <c r="A2328" s="8"/>
      <c r="B2328" s="8"/>
      <c r="C2328" s="8"/>
      <c r="D2328" s="8"/>
      <c r="E2328" s="18"/>
      <c r="F2328" s="18"/>
      <c r="G2328" s="117"/>
      <c r="H2328" s="20"/>
      <c r="I2328" s="10"/>
      <c r="J2328" s="10"/>
      <c r="K2328" s="10"/>
      <c r="L2328" s="10"/>
      <c r="M2328" s="19"/>
    </row>
    <row r="2329" spans="1:13" s="11" customFormat="1">
      <c r="A2329" s="8"/>
      <c r="B2329" s="8"/>
      <c r="C2329" s="87"/>
      <c r="D2329" s="8"/>
      <c r="E2329" s="122"/>
      <c r="F2329" s="18"/>
      <c r="G2329" s="120"/>
      <c r="H2329" s="20"/>
      <c r="I2329" s="10"/>
      <c r="J2329" s="10"/>
      <c r="K2329" s="10"/>
      <c r="L2329" s="10"/>
      <c r="M2329" s="19"/>
    </row>
    <row r="2330" spans="1:13" s="11" customFormat="1">
      <c r="A2330" s="8"/>
      <c r="B2330" s="8"/>
      <c r="C2330" s="8"/>
      <c r="D2330" s="8"/>
      <c r="E2330" s="18"/>
      <c r="F2330" s="18"/>
      <c r="G2330" s="117"/>
      <c r="H2330" s="20"/>
      <c r="I2330" s="117"/>
      <c r="J2330" s="117"/>
      <c r="K2330" s="10"/>
      <c r="L2330" s="10"/>
      <c r="M2330" s="19"/>
    </row>
    <row r="2331" spans="1:13" s="11" customFormat="1">
      <c r="A2331" s="8"/>
      <c r="B2331" s="128"/>
      <c r="C2331" s="8"/>
      <c r="D2331" s="8"/>
      <c r="E2331" s="18"/>
      <c r="F2331" s="18"/>
      <c r="G2331" s="117"/>
      <c r="H2331" s="8"/>
      <c r="I2331" s="8"/>
      <c r="J2331" s="8"/>
      <c r="K2331" s="19"/>
      <c r="L2331" s="19"/>
      <c r="M2331" s="19"/>
    </row>
    <row r="2332" spans="1:13" s="11" customFormat="1">
      <c r="A2332" s="8"/>
      <c r="B2332" s="8"/>
      <c r="C2332" s="8"/>
      <c r="D2332" s="8"/>
      <c r="E2332" s="18"/>
      <c r="F2332" s="18"/>
    </row>
    <row r="2333" spans="1:13" s="11" customFormat="1">
      <c r="A2333" s="8"/>
      <c r="B2333" s="8"/>
      <c r="C2333" s="8"/>
      <c r="D2333" s="8"/>
      <c r="E2333" s="18"/>
      <c r="F2333" s="18"/>
      <c r="G2333" s="8"/>
      <c r="H2333" s="8"/>
      <c r="I2333" s="117"/>
      <c r="J2333" s="120"/>
      <c r="K2333" s="8"/>
      <c r="L2333" s="8"/>
      <c r="M2333" s="19"/>
    </row>
    <row r="2334" spans="1:13" s="11" customFormat="1">
      <c r="A2334" s="8"/>
      <c r="B2334" s="8"/>
      <c r="C2334" s="8"/>
      <c r="D2334" s="8"/>
      <c r="E2334" s="18"/>
      <c r="F2334" s="18"/>
      <c r="G2334" s="8"/>
      <c r="H2334" s="8"/>
      <c r="I2334" s="117"/>
      <c r="J2334" s="120"/>
      <c r="K2334" s="8"/>
      <c r="L2334" s="8"/>
      <c r="M2334" s="19"/>
    </row>
    <row r="2335" spans="1:13" s="11" customFormat="1">
      <c r="A2335" s="8"/>
      <c r="B2335" s="8"/>
      <c r="C2335" s="8"/>
      <c r="D2335" s="8"/>
      <c r="E2335" s="18"/>
      <c r="F2335" s="18"/>
      <c r="G2335" s="10"/>
      <c r="H2335" s="10"/>
      <c r="I2335" s="10"/>
      <c r="J2335" s="10"/>
      <c r="K2335" s="19"/>
      <c r="L2335" s="8"/>
      <c r="M2335" s="19"/>
    </row>
    <row r="2336" spans="1:13" s="11" customFormat="1">
      <c r="A2336" s="8"/>
      <c r="B2336" s="8"/>
      <c r="C2336" s="8"/>
      <c r="D2336" s="8"/>
      <c r="E2336" s="18"/>
      <c r="F2336" s="18"/>
      <c r="G2336" s="117"/>
      <c r="H2336" s="8"/>
      <c r="I2336" s="10"/>
      <c r="J2336" s="10"/>
      <c r="K2336" s="10"/>
      <c r="L2336" s="10"/>
      <c r="M2336" s="20"/>
    </row>
    <row r="2337" spans="1:13" s="11" customFormat="1">
      <c r="A2337" s="8"/>
      <c r="B2337" s="8"/>
      <c r="C2337" s="8"/>
      <c r="D2337" s="8"/>
      <c r="E2337" s="18"/>
      <c r="F2337" s="18"/>
      <c r="G2337" s="117"/>
      <c r="H2337" s="8"/>
      <c r="I2337" s="117"/>
      <c r="J2337" s="117"/>
      <c r="K2337" s="10"/>
      <c r="L2337" s="10"/>
      <c r="M2337" s="19"/>
    </row>
    <row r="2338" spans="1:13" s="11" customFormat="1">
      <c r="A2338" s="8"/>
      <c r="B2338" s="8"/>
      <c r="C2338" s="8"/>
      <c r="D2338" s="8"/>
      <c r="E2338" s="121"/>
      <c r="F2338" s="18"/>
      <c r="G2338" s="117"/>
      <c r="H2338" s="8"/>
      <c r="I2338" s="8"/>
      <c r="J2338" s="8"/>
      <c r="K2338" s="10"/>
      <c r="L2338" s="10"/>
      <c r="M2338" s="19"/>
    </row>
    <row r="2339" spans="1:13" s="11" customFormat="1">
      <c r="A2339" s="8"/>
      <c r="B2339" s="8"/>
      <c r="C2339" s="8"/>
      <c r="D2339" s="8"/>
      <c r="E2339" s="121"/>
      <c r="F2339" s="18"/>
      <c r="G2339" s="117"/>
      <c r="H2339" s="8"/>
      <c r="I2339" s="8"/>
      <c r="J2339" s="8"/>
      <c r="K2339" s="10"/>
      <c r="L2339" s="10"/>
      <c r="M2339" s="19"/>
    </row>
    <row r="2340" spans="1:13" s="11" customFormat="1">
      <c r="A2340" s="8"/>
      <c r="B2340" s="8"/>
      <c r="C2340" s="8"/>
      <c r="D2340" s="8"/>
      <c r="E2340" s="18"/>
      <c r="F2340" s="18"/>
      <c r="G2340" s="117"/>
      <c r="H2340" s="20"/>
      <c r="I2340" s="10"/>
      <c r="J2340" s="10"/>
      <c r="K2340" s="10"/>
      <c r="L2340" s="10"/>
      <c r="M2340" s="19"/>
    </row>
    <row r="2341" spans="1:13" s="11" customFormat="1">
      <c r="A2341" s="8"/>
      <c r="B2341" s="8"/>
      <c r="C2341" s="8"/>
      <c r="D2341" s="8"/>
      <c r="E2341" s="18"/>
      <c r="F2341" s="18"/>
      <c r="G2341" s="120"/>
      <c r="H2341" s="20"/>
      <c r="I2341" s="10"/>
      <c r="J2341" s="10"/>
      <c r="K2341" s="10"/>
      <c r="L2341" s="10"/>
      <c r="M2341" s="19"/>
    </row>
    <row r="2342" spans="1:13" s="11" customFormat="1">
      <c r="A2342" s="8"/>
      <c r="B2342" s="8"/>
      <c r="C2342" s="8"/>
      <c r="D2342" s="8"/>
      <c r="E2342" s="18"/>
      <c r="F2342" s="18"/>
      <c r="G2342" s="117"/>
      <c r="H2342" s="20"/>
      <c r="I2342" s="117"/>
      <c r="J2342" s="117"/>
      <c r="K2342" s="10"/>
      <c r="L2342" s="10"/>
      <c r="M2342" s="19"/>
    </row>
    <row r="2343" spans="1:13" s="11" customFormat="1">
      <c r="A2343" s="8"/>
      <c r="B2343" s="128"/>
      <c r="C2343" s="8"/>
      <c r="D2343" s="8"/>
      <c r="E2343" s="18"/>
      <c r="F2343" s="18"/>
      <c r="G2343" s="117"/>
      <c r="H2343" s="8"/>
      <c r="I2343" s="8"/>
      <c r="J2343" s="8"/>
      <c r="K2343" s="19"/>
      <c r="L2343" s="19"/>
      <c r="M2343" s="19"/>
    </row>
    <row r="2344" spans="1:13" s="11" customFormat="1">
      <c r="A2344" s="8"/>
      <c r="B2344" s="8"/>
      <c r="C2344" s="8"/>
      <c r="D2344" s="8"/>
      <c r="E2344" s="18"/>
      <c r="F2344" s="18"/>
    </row>
    <row r="2345" spans="1:13" s="11" customFormat="1">
      <c r="A2345" s="8"/>
      <c r="B2345" s="8"/>
      <c r="C2345" s="8"/>
      <c r="D2345" s="8"/>
      <c r="E2345" s="18"/>
      <c r="F2345" s="18"/>
      <c r="G2345" s="8"/>
      <c r="H2345" s="8"/>
      <c r="I2345" s="117"/>
      <c r="J2345" s="120"/>
      <c r="K2345" s="8"/>
      <c r="L2345" s="8"/>
      <c r="M2345" s="19"/>
    </row>
    <row r="2346" spans="1:13" s="11" customFormat="1">
      <c r="A2346" s="8"/>
      <c r="B2346" s="8"/>
      <c r="C2346" s="8"/>
      <c r="D2346" s="8"/>
      <c r="E2346" s="18"/>
      <c r="F2346" s="18"/>
      <c r="G2346" s="8"/>
      <c r="H2346" s="8"/>
      <c r="I2346" s="117"/>
      <c r="J2346" s="120"/>
      <c r="K2346" s="8"/>
      <c r="L2346" s="8"/>
      <c r="M2346" s="19"/>
    </row>
    <row r="2347" spans="1:13" s="11" customFormat="1">
      <c r="A2347" s="8"/>
      <c r="B2347" s="8"/>
      <c r="C2347" s="8"/>
      <c r="D2347" s="8"/>
      <c r="E2347" s="18"/>
      <c r="F2347" s="18"/>
      <c r="G2347" s="10"/>
      <c r="H2347" s="10"/>
      <c r="I2347" s="10"/>
      <c r="J2347" s="10"/>
      <c r="K2347" s="19"/>
      <c r="L2347" s="8"/>
      <c r="M2347" s="19"/>
    </row>
    <row r="2348" spans="1:13" s="11" customFormat="1">
      <c r="A2348" s="8"/>
      <c r="B2348" s="8"/>
      <c r="C2348" s="8"/>
      <c r="D2348" s="8"/>
      <c r="E2348" s="18"/>
      <c r="F2348" s="18"/>
      <c r="G2348" s="117"/>
      <c r="H2348" s="8"/>
      <c r="I2348" s="10"/>
      <c r="J2348" s="10"/>
      <c r="K2348" s="10"/>
      <c r="L2348" s="10"/>
      <c r="M2348" s="20"/>
    </row>
    <row r="2349" spans="1:13" s="11" customFormat="1">
      <c r="A2349" s="8"/>
      <c r="B2349" s="8"/>
      <c r="C2349" s="8"/>
      <c r="D2349" s="8"/>
      <c r="E2349" s="18"/>
      <c r="F2349" s="18"/>
      <c r="G2349" s="117"/>
      <c r="H2349" s="8"/>
      <c r="I2349" s="117"/>
      <c r="J2349" s="117"/>
      <c r="K2349" s="10"/>
      <c r="L2349" s="10"/>
      <c r="M2349" s="19"/>
    </row>
    <row r="2350" spans="1:13" s="11" customFormat="1">
      <c r="A2350" s="8"/>
      <c r="B2350" s="8"/>
      <c r="C2350" s="8"/>
      <c r="D2350" s="8"/>
      <c r="E2350" s="121"/>
      <c r="F2350" s="18"/>
      <c r="G2350" s="117"/>
      <c r="H2350" s="8"/>
      <c r="I2350" s="8"/>
      <c r="J2350" s="8"/>
      <c r="K2350" s="10"/>
      <c r="L2350" s="10"/>
      <c r="M2350" s="19"/>
    </row>
    <row r="2351" spans="1:13" s="11" customFormat="1">
      <c r="A2351" s="8"/>
      <c r="B2351" s="8"/>
      <c r="C2351" s="8"/>
      <c r="D2351" s="8"/>
      <c r="E2351" s="121"/>
      <c r="F2351" s="18"/>
      <c r="G2351" s="117"/>
      <c r="H2351" s="8"/>
      <c r="I2351" s="8"/>
      <c r="J2351" s="8"/>
      <c r="K2351" s="10"/>
      <c r="L2351" s="10"/>
      <c r="M2351" s="19"/>
    </row>
    <row r="2352" spans="1:13" s="11" customFormat="1">
      <c r="A2352" s="8"/>
      <c r="B2352" s="8"/>
      <c r="C2352" s="8"/>
      <c r="D2352" s="8"/>
      <c r="E2352" s="18"/>
      <c r="F2352" s="18"/>
      <c r="G2352" s="117"/>
      <c r="H2352" s="20"/>
      <c r="I2352" s="10"/>
      <c r="J2352" s="10"/>
      <c r="K2352" s="10"/>
      <c r="L2352" s="10"/>
      <c r="M2352" s="19"/>
    </row>
    <row r="2353" spans="1:13" s="11" customFormat="1">
      <c r="A2353" s="8"/>
      <c r="B2353" s="8"/>
      <c r="C2353" s="8"/>
      <c r="D2353" s="8"/>
      <c r="E2353" s="18"/>
      <c r="F2353" s="18"/>
      <c r="G2353" s="120"/>
      <c r="H2353" s="20"/>
      <c r="I2353" s="10"/>
      <c r="J2353" s="10"/>
      <c r="K2353" s="10"/>
      <c r="L2353" s="10"/>
      <c r="M2353" s="19"/>
    </row>
    <row r="2354" spans="1:13" s="11" customFormat="1">
      <c r="A2354" s="8"/>
      <c r="B2354" s="8"/>
      <c r="C2354" s="8"/>
      <c r="D2354" s="8"/>
      <c r="E2354" s="18"/>
      <c r="F2354" s="18"/>
      <c r="G2354" s="117"/>
      <c r="H2354" s="20"/>
      <c r="I2354" s="117"/>
      <c r="J2354" s="117"/>
      <c r="K2354" s="10"/>
      <c r="L2354" s="10"/>
      <c r="M2354" s="19"/>
    </row>
    <row r="2355" spans="1:13" s="11" customFormat="1">
      <c r="A2355" s="8"/>
      <c r="B2355" s="128"/>
      <c r="C2355" s="8"/>
      <c r="D2355" s="8"/>
      <c r="E2355" s="18"/>
      <c r="F2355" s="18"/>
      <c r="G2355" s="117"/>
      <c r="H2355" s="8"/>
      <c r="I2355" s="8"/>
      <c r="J2355" s="8"/>
      <c r="K2355" s="19"/>
      <c r="L2355" s="19"/>
      <c r="M2355" s="19"/>
    </row>
    <row r="2356" spans="1:13" s="11" customFormat="1">
      <c r="A2356" s="8"/>
      <c r="B2356" s="8"/>
      <c r="C2356" s="8"/>
      <c r="D2356" s="8"/>
      <c r="E2356" s="18"/>
      <c r="F2356" s="18"/>
    </row>
    <row r="2357" spans="1:13" s="11" customFormat="1">
      <c r="A2357" s="8"/>
      <c r="B2357" s="8"/>
      <c r="C2357" s="8"/>
      <c r="D2357" s="8"/>
      <c r="E2357" s="18"/>
      <c r="F2357" s="18"/>
      <c r="G2357" s="8"/>
      <c r="H2357" s="8"/>
      <c r="I2357" s="117"/>
      <c r="J2357" s="120"/>
      <c r="K2357" s="8"/>
      <c r="L2357" s="8"/>
      <c r="M2357" s="19"/>
    </row>
    <row r="2358" spans="1:13" s="11" customFormat="1">
      <c r="A2358" s="8"/>
      <c r="B2358" s="8"/>
      <c r="C2358" s="8"/>
      <c r="D2358" s="8"/>
      <c r="E2358" s="18"/>
      <c r="F2358" s="18"/>
      <c r="G2358" s="8"/>
      <c r="H2358" s="8"/>
      <c r="I2358" s="117"/>
      <c r="J2358" s="120"/>
      <c r="K2358" s="8"/>
      <c r="L2358" s="8"/>
      <c r="M2358" s="19"/>
    </row>
    <row r="2359" spans="1:13" s="11" customFormat="1">
      <c r="A2359" s="8"/>
      <c r="B2359" s="8"/>
      <c r="C2359" s="8"/>
      <c r="D2359" s="8"/>
      <c r="E2359" s="18"/>
      <c r="F2359" s="18"/>
      <c r="G2359" s="10"/>
      <c r="H2359" s="10"/>
      <c r="I2359" s="10"/>
      <c r="J2359" s="10"/>
      <c r="K2359" s="19"/>
      <c r="L2359" s="8"/>
      <c r="M2359" s="19"/>
    </row>
    <row r="2360" spans="1:13" s="11" customFormat="1">
      <c r="A2360" s="8"/>
      <c r="B2360" s="8"/>
      <c r="C2360" s="8"/>
      <c r="D2360" s="8"/>
      <c r="E2360" s="18"/>
      <c r="F2360" s="18"/>
      <c r="G2360" s="117"/>
      <c r="H2360" s="8"/>
      <c r="I2360" s="10"/>
      <c r="J2360" s="10"/>
      <c r="K2360" s="10"/>
      <c r="L2360" s="10"/>
      <c r="M2360" s="20"/>
    </row>
    <row r="2361" spans="1:13" s="11" customFormat="1">
      <c r="A2361" s="8"/>
      <c r="B2361" s="8"/>
      <c r="C2361" s="8"/>
      <c r="D2361" s="8"/>
      <c r="E2361" s="18"/>
      <c r="F2361" s="18"/>
      <c r="G2361" s="117"/>
      <c r="H2361" s="8"/>
      <c r="I2361" s="117"/>
      <c r="J2361" s="117"/>
      <c r="K2361" s="10"/>
      <c r="L2361" s="10"/>
      <c r="M2361" s="19"/>
    </row>
    <row r="2362" spans="1:13" s="11" customFormat="1">
      <c r="A2362" s="87"/>
      <c r="B2362" s="87"/>
      <c r="C2362" s="8"/>
      <c r="D2362" s="87"/>
      <c r="E2362" s="87"/>
      <c r="F2362" s="87"/>
      <c r="G2362" s="87"/>
      <c r="H2362" s="87"/>
      <c r="I2362" s="87"/>
      <c r="J2362" s="87"/>
      <c r="K2362" s="87"/>
      <c r="L2362" s="87"/>
      <c r="M2362" s="87"/>
    </row>
    <row r="2363" spans="1:13" s="11" customFormat="1">
      <c r="A2363" s="8"/>
      <c r="B2363" s="8"/>
      <c r="C2363" s="8"/>
      <c r="D2363" s="8"/>
      <c r="E2363" s="121"/>
      <c r="F2363" s="18"/>
      <c r="G2363" s="117"/>
      <c r="H2363" s="8"/>
      <c r="I2363" s="8"/>
      <c r="J2363" s="8"/>
      <c r="K2363" s="10"/>
      <c r="L2363" s="10"/>
      <c r="M2363" s="19"/>
    </row>
    <row r="2364" spans="1:13" s="11" customFormat="1">
      <c r="A2364" s="8"/>
      <c r="B2364" s="8"/>
      <c r="C2364" s="87"/>
      <c r="D2364" s="8"/>
      <c r="E2364" s="121"/>
      <c r="F2364" s="18"/>
      <c r="G2364" s="117"/>
      <c r="H2364" s="8"/>
      <c r="I2364" s="8"/>
      <c r="J2364" s="8"/>
      <c r="K2364" s="10"/>
      <c r="L2364" s="10"/>
      <c r="M2364" s="19"/>
    </row>
    <row r="2365" spans="1:13" s="11" customFormat="1">
      <c r="A2365" s="8"/>
      <c r="B2365" s="8"/>
      <c r="C2365" s="8"/>
      <c r="D2365" s="8"/>
      <c r="E2365" s="18"/>
      <c r="F2365" s="18"/>
      <c r="G2365" s="117"/>
      <c r="H2365" s="20"/>
      <c r="I2365" s="10"/>
      <c r="J2365" s="10"/>
      <c r="K2365" s="10"/>
      <c r="L2365" s="10"/>
      <c r="M2365" s="19"/>
    </row>
    <row r="2366" spans="1:13" s="11" customFormat="1">
      <c r="A2366" s="8"/>
      <c r="B2366" s="8"/>
      <c r="C2366" s="8"/>
      <c r="D2366" s="8"/>
      <c r="E2366" s="18"/>
      <c r="F2366" s="18"/>
      <c r="G2366" s="120"/>
      <c r="H2366" s="20"/>
      <c r="I2366" s="10"/>
      <c r="J2366" s="10"/>
      <c r="K2366" s="10"/>
      <c r="L2366" s="10"/>
      <c r="M2366" s="19"/>
    </row>
    <row r="2367" spans="1:13" s="11" customFormat="1">
      <c r="A2367" s="8"/>
      <c r="B2367" s="8"/>
      <c r="C2367" s="8"/>
      <c r="D2367" s="8"/>
      <c r="E2367" s="18"/>
      <c r="F2367" s="18"/>
      <c r="G2367" s="117"/>
      <c r="H2367" s="20"/>
      <c r="I2367" s="117"/>
      <c r="J2367" s="117"/>
      <c r="K2367" s="10"/>
      <c r="L2367" s="10"/>
      <c r="M2367" s="19"/>
    </row>
    <row r="2368" spans="1:13" s="11" customFormat="1">
      <c r="A2368" s="8"/>
      <c r="B2368" s="128"/>
      <c r="C2368" s="8"/>
      <c r="D2368" s="8"/>
      <c r="E2368" s="18"/>
      <c r="F2368" s="18"/>
      <c r="G2368" s="117"/>
      <c r="H2368" s="8"/>
      <c r="I2368" s="8"/>
      <c r="J2368" s="8"/>
      <c r="K2368" s="19"/>
      <c r="L2368" s="19"/>
      <c r="M2368" s="19"/>
    </row>
    <row r="2369" spans="1:13" s="11" customFormat="1">
      <c r="A2369" s="8"/>
      <c r="B2369" s="8"/>
      <c r="C2369" s="8"/>
      <c r="D2369" s="8"/>
      <c r="E2369" s="18"/>
      <c r="F2369" s="18"/>
    </row>
    <row r="2370" spans="1:13" s="11" customFormat="1">
      <c r="A2370" s="8"/>
      <c r="B2370" s="8"/>
      <c r="C2370" s="8"/>
      <c r="D2370" s="8"/>
      <c r="E2370" s="18"/>
      <c r="F2370" s="18"/>
      <c r="G2370" s="8"/>
      <c r="H2370" s="8"/>
      <c r="I2370" s="117"/>
      <c r="J2370" s="120"/>
      <c r="K2370" s="8"/>
      <c r="L2370" s="8"/>
      <c r="M2370" s="19"/>
    </row>
    <row r="2371" spans="1:13" s="11" customFormat="1">
      <c r="A2371" s="8"/>
      <c r="B2371" s="8"/>
      <c r="C2371" s="8"/>
      <c r="D2371" s="8"/>
      <c r="E2371" s="18"/>
      <c r="F2371" s="18"/>
      <c r="G2371" s="8"/>
      <c r="H2371" s="8"/>
      <c r="I2371" s="117"/>
      <c r="J2371" s="120"/>
      <c r="K2371" s="8"/>
      <c r="L2371" s="8"/>
      <c r="M2371" s="19"/>
    </row>
    <row r="2372" spans="1:13" s="11" customFormat="1">
      <c r="A2372" s="8"/>
      <c r="B2372" s="8"/>
      <c r="C2372" s="8"/>
      <c r="D2372" s="8"/>
      <c r="E2372" s="18"/>
      <c r="F2372" s="18"/>
      <c r="G2372" s="10"/>
      <c r="H2372" s="10"/>
      <c r="I2372" s="10"/>
      <c r="J2372" s="10"/>
      <c r="K2372" s="19"/>
      <c r="L2372" s="8"/>
      <c r="M2372" s="19"/>
    </row>
    <row r="2373" spans="1:13" s="11" customFormat="1">
      <c r="A2373" s="8"/>
      <c r="B2373" s="8"/>
      <c r="C2373" s="8"/>
      <c r="D2373" s="8"/>
      <c r="E2373" s="18"/>
      <c r="F2373" s="18"/>
      <c r="G2373" s="117"/>
      <c r="H2373" s="8"/>
      <c r="I2373" s="10"/>
      <c r="J2373" s="10"/>
      <c r="K2373" s="10"/>
      <c r="L2373" s="10"/>
      <c r="M2373" s="20"/>
    </row>
    <row r="2374" spans="1:13" s="11" customFormat="1">
      <c r="A2374" s="8"/>
      <c r="B2374" s="8"/>
      <c r="C2374" s="8"/>
      <c r="D2374" s="8"/>
      <c r="E2374" s="18"/>
      <c r="F2374" s="18"/>
      <c r="G2374" s="117"/>
      <c r="H2374" s="8"/>
      <c r="I2374" s="117"/>
      <c r="J2374" s="117"/>
      <c r="K2374" s="10"/>
      <c r="L2374" s="10"/>
      <c r="M2374" s="19"/>
    </row>
    <row r="2375" spans="1:13" s="11" customFormat="1">
      <c r="A2375" s="8"/>
      <c r="B2375" s="8"/>
      <c r="C2375" s="8"/>
      <c r="D2375" s="8"/>
      <c r="E2375" s="121"/>
      <c r="F2375" s="18"/>
      <c r="G2375" s="117"/>
      <c r="H2375" s="8"/>
      <c r="I2375" s="8"/>
      <c r="J2375" s="8"/>
      <c r="K2375" s="10"/>
      <c r="L2375" s="10"/>
      <c r="M2375" s="19"/>
    </row>
    <row r="2376" spans="1:13" s="11" customFormat="1">
      <c r="A2376" s="8"/>
      <c r="B2376" s="8"/>
      <c r="C2376" s="8"/>
      <c r="D2376" s="8"/>
      <c r="E2376" s="121"/>
      <c r="F2376" s="18"/>
      <c r="G2376" s="117"/>
      <c r="H2376" s="8"/>
      <c r="I2376" s="8"/>
      <c r="J2376" s="8"/>
      <c r="K2376" s="10"/>
      <c r="L2376" s="10"/>
      <c r="M2376" s="19"/>
    </row>
    <row r="2377" spans="1:13" s="11" customFormat="1">
      <c r="A2377" s="8"/>
      <c r="B2377" s="8"/>
      <c r="C2377" s="8"/>
      <c r="D2377" s="8"/>
      <c r="E2377" s="18"/>
      <c r="F2377" s="18"/>
      <c r="G2377" s="117"/>
      <c r="H2377" s="20"/>
      <c r="I2377" s="10"/>
      <c r="J2377" s="10"/>
      <c r="K2377" s="10"/>
      <c r="L2377" s="10"/>
      <c r="M2377" s="19"/>
    </row>
    <row r="2378" spans="1:13" s="11" customFormat="1">
      <c r="A2378" s="8"/>
      <c r="B2378" s="8"/>
      <c r="C2378" s="8"/>
      <c r="D2378" s="8"/>
      <c r="E2378" s="18"/>
      <c r="F2378" s="18"/>
      <c r="G2378" s="120"/>
      <c r="H2378" s="20"/>
      <c r="I2378" s="10"/>
      <c r="J2378" s="10"/>
      <c r="K2378" s="10"/>
      <c r="L2378" s="10"/>
      <c r="M2378" s="19"/>
    </row>
    <row r="2379" spans="1:13" s="11" customFormat="1">
      <c r="A2379" s="8"/>
      <c r="B2379" s="8"/>
      <c r="C2379" s="8"/>
      <c r="D2379" s="8"/>
      <c r="E2379" s="18"/>
      <c r="F2379" s="18"/>
      <c r="G2379" s="117"/>
      <c r="H2379" s="20"/>
      <c r="I2379" s="117"/>
      <c r="J2379" s="117"/>
      <c r="K2379" s="10"/>
      <c r="L2379" s="10"/>
      <c r="M2379" s="19"/>
    </row>
    <row r="2380" spans="1:13" s="11" customFormat="1">
      <c r="A2380" s="8"/>
      <c r="B2380" s="128"/>
      <c r="C2380" s="8"/>
      <c r="D2380" s="8"/>
      <c r="E2380" s="18"/>
      <c r="F2380" s="18"/>
      <c r="G2380" s="117"/>
      <c r="H2380" s="8"/>
      <c r="I2380" s="8"/>
      <c r="J2380" s="8"/>
      <c r="K2380" s="19"/>
      <c r="L2380" s="19"/>
      <c r="M2380" s="19"/>
    </row>
    <row r="2381" spans="1:13" s="11" customFormat="1">
      <c r="A2381" s="8"/>
      <c r="B2381" s="8"/>
      <c r="C2381" s="8"/>
      <c r="D2381" s="8"/>
      <c r="E2381" s="18"/>
      <c r="F2381" s="18"/>
    </row>
    <row r="2382" spans="1:13" s="11" customFormat="1">
      <c r="A2382" s="8"/>
      <c r="B2382" s="8"/>
      <c r="C2382" s="8"/>
      <c r="D2382" s="8"/>
      <c r="E2382" s="18"/>
      <c r="F2382" s="18"/>
      <c r="G2382" s="8"/>
      <c r="H2382" s="8"/>
      <c r="I2382" s="117"/>
      <c r="J2382" s="120"/>
      <c r="K2382" s="8"/>
      <c r="L2382" s="8"/>
      <c r="M2382" s="19"/>
    </row>
    <row r="2383" spans="1:13" s="11" customFormat="1">
      <c r="A2383" s="8"/>
      <c r="B2383" s="8"/>
      <c r="C2383" s="8"/>
      <c r="D2383" s="8"/>
      <c r="E2383" s="18"/>
      <c r="F2383" s="18"/>
      <c r="G2383" s="8"/>
      <c r="H2383" s="8"/>
      <c r="I2383" s="117"/>
      <c r="J2383" s="120"/>
      <c r="K2383" s="8"/>
      <c r="L2383" s="8"/>
      <c r="M2383" s="19"/>
    </row>
    <row r="2384" spans="1:13" s="11" customFormat="1">
      <c r="A2384" s="8"/>
      <c r="B2384" s="8"/>
      <c r="C2384" s="8"/>
      <c r="D2384" s="8"/>
      <c r="E2384" s="18"/>
      <c r="F2384" s="18"/>
      <c r="G2384" s="10"/>
      <c r="H2384" s="10"/>
      <c r="I2384" s="10"/>
      <c r="J2384" s="10"/>
      <c r="K2384" s="19"/>
      <c r="L2384" s="8"/>
      <c r="M2384" s="19"/>
    </row>
    <row r="2385" spans="1:13" s="11" customFormat="1">
      <c r="A2385" s="8"/>
      <c r="B2385" s="8"/>
      <c r="C2385" s="8"/>
      <c r="D2385" s="8"/>
      <c r="E2385" s="18"/>
      <c r="F2385" s="18"/>
      <c r="G2385" s="117"/>
      <c r="H2385" s="8"/>
      <c r="I2385" s="10"/>
      <c r="J2385" s="10"/>
      <c r="K2385" s="10"/>
      <c r="L2385" s="10"/>
      <c r="M2385" s="20"/>
    </row>
    <row r="2386" spans="1:13" s="11" customFormat="1">
      <c r="A2386" s="8"/>
      <c r="B2386" s="8"/>
      <c r="C2386" s="8"/>
      <c r="D2386" s="8"/>
      <c r="E2386" s="18"/>
      <c r="F2386" s="18"/>
      <c r="G2386" s="117"/>
      <c r="H2386" s="8"/>
      <c r="I2386" s="117"/>
      <c r="J2386" s="117"/>
      <c r="K2386" s="10"/>
      <c r="L2386" s="10"/>
      <c r="M2386" s="19"/>
    </row>
    <row r="2387" spans="1:13" s="11" customFormat="1">
      <c r="A2387" s="8"/>
      <c r="B2387" s="8"/>
      <c r="C2387" s="8"/>
      <c r="D2387" s="8"/>
      <c r="E2387" s="121"/>
      <c r="F2387" s="18"/>
      <c r="G2387" s="117"/>
      <c r="H2387" s="8"/>
      <c r="I2387" s="8"/>
      <c r="J2387" s="8"/>
      <c r="K2387" s="10"/>
      <c r="L2387" s="10"/>
      <c r="M2387" s="19"/>
    </row>
    <row r="2388" spans="1:13" s="11" customFormat="1">
      <c r="A2388" s="8"/>
      <c r="B2388" s="8"/>
      <c r="C2388" s="8"/>
      <c r="D2388" s="8"/>
      <c r="E2388" s="121"/>
      <c r="F2388" s="18"/>
      <c r="G2388" s="117"/>
      <c r="H2388" s="8"/>
      <c r="I2388" s="8"/>
      <c r="J2388" s="8"/>
      <c r="K2388" s="10"/>
      <c r="L2388" s="10"/>
      <c r="M2388" s="19"/>
    </row>
    <row r="2389" spans="1:13" s="11" customFormat="1">
      <c r="A2389" s="8"/>
      <c r="B2389" s="8"/>
      <c r="C2389" s="8"/>
      <c r="D2389" s="8"/>
      <c r="E2389" s="18"/>
      <c r="F2389" s="18"/>
      <c r="G2389" s="117"/>
      <c r="H2389" s="20"/>
      <c r="I2389" s="10"/>
      <c r="J2389" s="10"/>
      <c r="K2389" s="10"/>
      <c r="L2389" s="10"/>
      <c r="M2389" s="19"/>
    </row>
    <row r="2390" spans="1:13" s="11" customFormat="1">
      <c r="A2390" s="8"/>
      <c r="B2390" s="8"/>
      <c r="C2390" s="8"/>
      <c r="D2390" s="8"/>
      <c r="E2390" s="18"/>
      <c r="F2390" s="18"/>
      <c r="G2390" s="120"/>
      <c r="H2390" s="20"/>
      <c r="I2390" s="10"/>
      <c r="J2390" s="10"/>
      <c r="K2390" s="10"/>
      <c r="L2390" s="10"/>
      <c r="M2390" s="19"/>
    </row>
    <row r="2391" spans="1:13" s="11" customFormat="1">
      <c r="A2391" s="8"/>
      <c r="B2391" s="8"/>
      <c r="C2391" s="8"/>
      <c r="D2391" s="8"/>
      <c r="E2391" s="18"/>
      <c r="F2391" s="18"/>
      <c r="G2391" s="117"/>
      <c r="H2391" s="20"/>
      <c r="I2391" s="117"/>
      <c r="J2391" s="117"/>
      <c r="K2391" s="10"/>
      <c r="L2391" s="10"/>
      <c r="M2391" s="19"/>
    </row>
    <row r="2392" spans="1:13" s="11" customFormat="1">
      <c r="A2392" s="8"/>
      <c r="B2392" s="128"/>
      <c r="C2392" s="8"/>
      <c r="D2392" s="8"/>
      <c r="E2392" s="18"/>
      <c r="F2392" s="18"/>
      <c r="G2392" s="117"/>
      <c r="H2392" s="8"/>
      <c r="I2392" s="8"/>
      <c r="J2392" s="8"/>
      <c r="K2392" s="19"/>
      <c r="L2392" s="19"/>
      <c r="M2392" s="19"/>
    </row>
    <row r="2393" spans="1:13" s="11" customFormat="1">
      <c r="A2393" s="8"/>
      <c r="B2393" s="8"/>
      <c r="C2393" s="8"/>
      <c r="D2393" s="8"/>
      <c r="E2393" s="18"/>
      <c r="F2393" s="18"/>
    </row>
    <row r="2394" spans="1:13" s="11" customFormat="1">
      <c r="A2394" s="8"/>
      <c r="B2394" s="8"/>
      <c r="C2394" s="8"/>
      <c r="D2394" s="8"/>
      <c r="E2394" s="18"/>
      <c r="F2394" s="18"/>
      <c r="G2394" s="8"/>
      <c r="H2394" s="8"/>
      <c r="I2394" s="117"/>
      <c r="J2394" s="120"/>
      <c r="K2394" s="8"/>
      <c r="L2394" s="8"/>
      <c r="M2394" s="19"/>
    </row>
    <row r="2395" spans="1:13" s="11" customFormat="1">
      <c r="A2395" s="8"/>
      <c r="B2395" s="8"/>
      <c r="C2395" s="8"/>
      <c r="D2395" s="8"/>
      <c r="E2395" s="18"/>
      <c r="F2395" s="18"/>
      <c r="G2395" s="8"/>
      <c r="H2395" s="8"/>
      <c r="I2395" s="117"/>
      <c r="J2395" s="120"/>
      <c r="K2395" s="8"/>
      <c r="L2395" s="8"/>
      <c r="M2395" s="19"/>
    </row>
    <row r="2396" spans="1:13" s="11" customFormat="1">
      <c r="A2396" s="8"/>
      <c r="B2396" s="8"/>
      <c r="C2396" s="8"/>
      <c r="D2396" s="8"/>
      <c r="E2396" s="18"/>
      <c r="F2396" s="18"/>
      <c r="G2396" s="10"/>
      <c r="H2396" s="10"/>
      <c r="I2396" s="10"/>
      <c r="J2396" s="10"/>
      <c r="K2396" s="19"/>
      <c r="L2396" s="8"/>
      <c r="M2396" s="19"/>
    </row>
    <row r="2397" spans="1:13" s="11" customFormat="1">
      <c r="A2397" s="87"/>
      <c r="B2397" s="87"/>
      <c r="C2397" s="8"/>
      <c r="D2397" s="87"/>
      <c r="E2397" s="87"/>
      <c r="F2397" s="87"/>
      <c r="G2397" s="87"/>
      <c r="H2397" s="87"/>
      <c r="I2397" s="87"/>
      <c r="J2397" s="87"/>
      <c r="K2397" s="87"/>
      <c r="L2397" s="87"/>
      <c r="M2397" s="87"/>
    </row>
    <row r="2398" spans="1:13" s="11" customFormat="1">
      <c r="A2398" s="8"/>
      <c r="B2398" s="8"/>
      <c r="C2398" s="8"/>
      <c r="D2398" s="8"/>
      <c r="E2398" s="18"/>
      <c r="F2398" s="18"/>
      <c r="G2398" s="117"/>
      <c r="H2398" s="8"/>
      <c r="I2398" s="10"/>
      <c r="J2398" s="10"/>
      <c r="K2398" s="10"/>
      <c r="L2398" s="10"/>
      <c r="M2398" s="20"/>
    </row>
    <row r="2399" spans="1:13" s="11" customFormat="1">
      <c r="A2399" s="8"/>
      <c r="B2399" s="8"/>
      <c r="C2399" s="87"/>
      <c r="D2399" s="8"/>
      <c r="E2399" s="18"/>
      <c r="F2399" s="18"/>
      <c r="G2399" s="117"/>
      <c r="H2399" s="8"/>
      <c r="I2399" s="117"/>
      <c r="J2399" s="117"/>
      <c r="K2399" s="10"/>
      <c r="L2399" s="10"/>
      <c r="M2399" s="19"/>
    </row>
    <row r="2400" spans="1:13" s="11" customFormat="1">
      <c r="A2400" s="8"/>
      <c r="B2400" s="8"/>
      <c r="C2400" s="8"/>
      <c r="D2400" s="8"/>
      <c r="E2400" s="121"/>
      <c r="F2400" s="18"/>
      <c r="G2400" s="117"/>
      <c r="H2400" s="8"/>
      <c r="I2400" s="8"/>
      <c r="J2400" s="8"/>
      <c r="K2400" s="10"/>
      <c r="L2400" s="10"/>
      <c r="M2400" s="19"/>
    </row>
    <row r="2401" spans="1:13" s="11" customFormat="1">
      <c r="A2401" s="8"/>
      <c r="B2401" s="8"/>
      <c r="C2401" s="8"/>
      <c r="D2401" s="8"/>
      <c r="E2401" s="121"/>
      <c r="F2401" s="18"/>
      <c r="G2401" s="117"/>
      <c r="H2401" s="8"/>
      <c r="I2401" s="8"/>
      <c r="J2401" s="8"/>
      <c r="K2401" s="10"/>
      <c r="L2401" s="10"/>
      <c r="M2401" s="19"/>
    </row>
    <row r="2402" spans="1:13" s="11" customFormat="1">
      <c r="A2402" s="8"/>
      <c r="B2402" s="8"/>
      <c r="C2402" s="8"/>
      <c r="D2402" s="8"/>
      <c r="E2402" s="18"/>
      <c r="F2402" s="18"/>
      <c r="G2402" s="117"/>
      <c r="H2402" s="20"/>
      <c r="I2402" s="10"/>
      <c r="J2402" s="10"/>
      <c r="K2402" s="10"/>
      <c r="L2402" s="10"/>
      <c r="M2402" s="19"/>
    </row>
    <row r="2403" spans="1:13" s="11" customFormat="1">
      <c r="A2403" s="8"/>
      <c r="B2403" s="8"/>
      <c r="C2403" s="8"/>
      <c r="D2403" s="8"/>
      <c r="E2403" s="18"/>
      <c r="F2403" s="18"/>
      <c r="G2403" s="120"/>
      <c r="H2403" s="20"/>
      <c r="I2403" s="10"/>
      <c r="J2403" s="10"/>
      <c r="K2403" s="10"/>
      <c r="L2403" s="10"/>
      <c r="M2403" s="19"/>
    </row>
    <row r="2404" spans="1:13" s="11" customFormat="1">
      <c r="A2404" s="8"/>
      <c r="B2404" s="8"/>
      <c r="C2404" s="8"/>
      <c r="D2404" s="8"/>
      <c r="E2404" s="18"/>
      <c r="F2404" s="18"/>
      <c r="G2404" s="117"/>
      <c r="H2404" s="20"/>
      <c r="I2404" s="117"/>
      <c r="J2404" s="117"/>
      <c r="K2404" s="10"/>
      <c r="L2404" s="10"/>
      <c r="M2404" s="19"/>
    </row>
    <row r="2405" spans="1:13" s="11" customFormat="1">
      <c r="A2405" s="8"/>
      <c r="B2405" s="128"/>
      <c r="C2405" s="8"/>
      <c r="D2405" s="8"/>
      <c r="E2405" s="18"/>
      <c r="F2405" s="18"/>
      <c r="G2405" s="117"/>
      <c r="H2405" s="8"/>
      <c r="I2405" s="8"/>
      <c r="J2405" s="8"/>
      <c r="K2405" s="19"/>
      <c r="L2405" s="19"/>
      <c r="M2405" s="19"/>
    </row>
    <row r="2406" spans="1:13" s="11" customFormat="1">
      <c r="A2406" s="8"/>
      <c r="B2406" s="8"/>
      <c r="C2406" s="8"/>
      <c r="D2406" s="8"/>
      <c r="E2406" s="18"/>
      <c r="F2406" s="18"/>
      <c r="G2406" s="8"/>
      <c r="H2406" s="8"/>
      <c r="I2406" s="8"/>
      <c r="J2406" s="8"/>
      <c r="K2406" s="8"/>
      <c r="L2406" s="8"/>
      <c r="M2406" s="8"/>
    </row>
    <row r="2407" spans="1:13" s="11" customFormat="1">
      <c r="A2407" s="8"/>
      <c r="B2407" s="8"/>
      <c r="C2407" s="8"/>
      <c r="D2407" s="8"/>
      <c r="E2407" s="18"/>
      <c r="F2407" s="18"/>
      <c r="G2407" s="8"/>
      <c r="H2407" s="8"/>
      <c r="I2407" s="8"/>
      <c r="J2407" s="8"/>
      <c r="K2407" s="8"/>
      <c r="L2407" s="8"/>
      <c r="M2407" s="8"/>
    </row>
    <row r="2408" spans="1:13" s="11" customFormat="1">
      <c r="A2408" s="8"/>
      <c r="B2408" s="8"/>
      <c r="C2408" s="8"/>
      <c r="D2408" s="8"/>
      <c r="E2408" s="18"/>
      <c r="F2408" s="18"/>
      <c r="G2408" s="8"/>
      <c r="H2408" s="8"/>
      <c r="I2408" s="117"/>
      <c r="J2408" s="120"/>
      <c r="K2408" s="8"/>
      <c r="L2408" s="8"/>
      <c r="M2408" s="19"/>
    </row>
    <row r="2409" spans="1:13" s="11" customFormat="1">
      <c r="A2409" s="8"/>
      <c r="B2409" s="8"/>
      <c r="C2409" s="8"/>
      <c r="D2409" s="8"/>
      <c r="E2409" s="18"/>
      <c r="F2409" s="18"/>
      <c r="G2409" s="10"/>
      <c r="H2409" s="10"/>
      <c r="I2409" s="10"/>
      <c r="J2409" s="10"/>
      <c r="K2409" s="19"/>
      <c r="L2409" s="8"/>
      <c r="M2409" s="19"/>
    </row>
    <row r="2410" spans="1:13" s="11" customFormat="1">
      <c r="A2410" s="8"/>
      <c r="B2410" s="8"/>
      <c r="C2410" s="8"/>
      <c r="D2410" s="8"/>
      <c r="E2410" s="18"/>
      <c r="F2410" s="18"/>
      <c r="G2410" s="117"/>
      <c r="H2410" s="8"/>
      <c r="I2410" s="10"/>
      <c r="J2410" s="10"/>
      <c r="K2410" s="10"/>
      <c r="L2410" s="10"/>
      <c r="M2410" s="20"/>
    </row>
    <row r="2411" spans="1:13" s="11" customFormat="1">
      <c r="A2411" s="8"/>
      <c r="B2411" s="8"/>
      <c r="C2411" s="8"/>
      <c r="D2411" s="8"/>
      <c r="E2411" s="18"/>
      <c r="F2411" s="18"/>
      <c r="G2411" s="117"/>
      <c r="H2411" s="8"/>
      <c r="I2411" s="117"/>
      <c r="J2411" s="117"/>
      <c r="K2411" s="10"/>
      <c r="L2411" s="10"/>
      <c r="M2411" s="19"/>
    </row>
    <row r="2412" spans="1:13" s="11" customFormat="1">
      <c r="A2412" s="8"/>
      <c r="B2412" s="8"/>
      <c r="C2412" s="8"/>
      <c r="D2412" s="8"/>
      <c r="E2412" s="121"/>
      <c r="F2412" s="18"/>
      <c r="G2412" s="117"/>
      <c r="H2412" s="8"/>
      <c r="I2412" s="8"/>
      <c r="J2412" s="8"/>
      <c r="K2412" s="10"/>
      <c r="L2412" s="10"/>
      <c r="M2412" s="19"/>
    </row>
    <row r="2413" spans="1:13" s="11" customFormat="1">
      <c r="A2413" s="8"/>
      <c r="B2413" s="8"/>
      <c r="C2413" s="8"/>
      <c r="D2413" s="8"/>
      <c r="E2413" s="121"/>
      <c r="F2413" s="18"/>
      <c r="G2413" s="117"/>
      <c r="H2413" s="8"/>
      <c r="I2413" s="8"/>
      <c r="J2413" s="8"/>
      <c r="K2413" s="10"/>
      <c r="L2413" s="10"/>
      <c r="M2413" s="19"/>
    </row>
    <row r="2414" spans="1:13" s="11" customFormat="1">
      <c r="A2414" s="8"/>
      <c r="B2414" s="8"/>
      <c r="C2414" s="8"/>
      <c r="D2414" s="8"/>
      <c r="E2414" s="18"/>
      <c r="F2414" s="18"/>
      <c r="G2414" s="117"/>
      <c r="H2414" s="20"/>
      <c r="I2414" s="10"/>
      <c r="J2414" s="10"/>
      <c r="K2414" s="10"/>
      <c r="L2414" s="10"/>
      <c r="M2414" s="19"/>
    </row>
    <row r="2415" spans="1:13" s="11" customFormat="1">
      <c r="A2415" s="8"/>
      <c r="B2415" s="8"/>
      <c r="C2415" s="8"/>
      <c r="D2415" s="8"/>
      <c r="E2415" s="122"/>
      <c r="F2415" s="18"/>
      <c r="G2415" s="120"/>
      <c r="H2415" s="20"/>
      <c r="I2415" s="10"/>
      <c r="J2415" s="10"/>
      <c r="K2415" s="10"/>
      <c r="L2415" s="10"/>
      <c r="M2415" s="19"/>
    </row>
    <row r="2416" spans="1:13" s="11" customFormat="1">
      <c r="A2416" s="8"/>
      <c r="B2416" s="8"/>
      <c r="C2416" s="8"/>
      <c r="D2416" s="8"/>
      <c r="E2416" s="18"/>
      <c r="F2416" s="18"/>
      <c r="G2416" s="117"/>
      <c r="H2416" s="20"/>
      <c r="I2416" s="117"/>
      <c r="J2416" s="117"/>
      <c r="K2416" s="10"/>
      <c r="L2416" s="10"/>
      <c r="M2416" s="19"/>
    </row>
    <row r="2417" spans="1:13" s="11" customFormat="1">
      <c r="A2417" s="8"/>
      <c r="B2417" s="128"/>
      <c r="C2417" s="8"/>
      <c r="D2417" s="8"/>
      <c r="E2417" s="18"/>
      <c r="F2417" s="18"/>
      <c r="G2417" s="117"/>
      <c r="H2417" s="8"/>
      <c r="I2417" s="8"/>
      <c r="J2417" s="8"/>
      <c r="K2417" s="19"/>
      <c r="L2417" s="19"/>
      <c r="M2417" s="19"/>
    </row>
    <row r="2418" spans="1:13" s="11" customFormat="1">
      <c r="A2418" s="8"/>
      <c r="B2418" s="8"/>
      <c r="C2418" s="8"/>
      <c r="D2418" s="8"/>
      <c r="E2418" s="18"/>
      <c r="F2418" s="18"/>
      <c r="G2418" s="8"/>
      <c r="H2418" s="8"/>
      <c r="I2418" s="8"/>
      <c r="J2418" s="8"/>
      <c r="K2418" s="8"/>
      <c r="L2418" s="8"/>
      <c r="M2418" s="8"/>
    </row>
    <row r="2419" spans="1:13" s="11" customFormat="1">
      <c r="A2419" s="8"/>
      <c r="B2419" s="8"/>
      <c r="C2419" s="8"/>
      <c r="D2419" s="8"/>
      <c r="E2419" s="18"/>
      <c r="F2419" s="18"/>
      <c r="G2419" s="8"/>
      <c r="H2419" s="8"/>
      <c r="I2419" s="8"/>
      <c r="J2419" s="8"/>
      <c r="K2419" s="8"/>
      <c r="L2419" s="8"/>
      <c r="M2419" s="8"/>
    </row>
    <row r="2420" spans="1:13" s="11" customFormat="1">
      <c r="A2420" s="8"/>
      <c r="B2420" s="8"/>
      <c r="C2420" s="8"/>
      <c r="D2420" s="8"/>
      <c r="E2420" s="18"/>
      <c r="F2420" s="18"/>
      <c r="G2420" s="8"/>
      <c r="H2420" s="8"/>
      <c r="I2420" s="117"/>
      <c r="J2420" s="120"/>
      <c r="K2420" s="8"/>
      <c r="L2420" s="8"/>
      <c r="M2420" s="19"/>
    </row>
    <row r="2421" spans="1:13" s="11" customFormat="1">
      <c r="A2421" s="8"/>
      <c r="B2421" s="8"/>
      <c r="C2421" s="8"/>
      <c r="D2421" s="8"/>
      <c r="E2421" s="18"/>
      <c r="F2421" s="18"/>
      <c r="G2421" s="10"/>
      <c r="H2421" s="10"/>
      <c r="I2421" s="10"/>
      <c r="J2421" s="10"/>
      <c r="K2421" s="19"/>
      <c r="L2421" s="8"/>
      <c r="M2421" s="19"/>
    </row>
    <row r="2422" spans="1:13" s="11" customFormat="1">
      <c r="A2422" s="8"/>
      <c r="B2422" s="8"/>
      <c r="C2422" s="8"/>
      <c r="D2422" s="8"/>
      <c r="E2422" s="18"/>
      <c r="F2422" s="18"/>
      <c r="G2422" s="117"/>
      <c r="H2422" s="8"/>
      <c r="I2422" s="10"/>
      <c r="J2422" s="10"/>
      <c r="K2422" s="10"/>
      <c r="L2422" s="10"/>
      <c r="M2422" s="20"/>
    </row>
    <row r="2423" spans="1:13" s="11" customFormat="1">
      <c r="A2423" s="8"/>
      <c r="B2423" s="8"/>
      <c r="C2423" s="8"/>
      <c r="D2423" s="8"/>
      <c r="E2423" s="18"/>
      <c r="F2423" s="18"/>
      <c r="G2423" s="117"/>
      <c r="H2423" s="8"/>
      <c r="I2423" s="117"/>
      <c r="J2423" s="117"/>
      <c r="K2423" s="10"/>
      <c r="L2423" s="10"/>
      <c r="M2423" s="19"/>
    </row>
    <row r="2424" spans="1:13" s="11" customFormat="1">
      <c r="A2424" s="8"/>
      <c r="B2424" s="8"/>
      <c r="C2424" s="8"/>
      <c r="D2424" s="8"/>
      <c r="E2424" s="121"/>
      <c r="F2424" s="18"/>
      <c r="G2424" s="117"/>
      <c r="H2424" s="8"/>
      <c r="I2424" s="8"/>
      <c r="J2424" s="8"/>
      <c r="K2424" s="10"/>
      <c r="L2424" s="10"/>
      <c r="M2424" s="19"/>
    </row>
    <row r="2425" spans="1:13" s="11" customFormat="1">
      <c r="A2425" s="8"/>
      <c r="B2425" s="8"/>
      <c r="C2425" s="8"/>
      <c r="D2425" s="8"/>
      <c r="E2425" s="121"/>
      <c r="F2425" s="18"/>
      <c r="G2425" s="117"/>
      <c r="H2425" s="8"/>
      <c r="I2425" s="8"/>
      <c r="J2425" s="8"/>
      <c r="K2425" s="10"/>
      <c r="L2425" s="10"/>
      <c r="M2425" s="19"/>
    </row>
    <row r="2426" spans="1:13" s="11" customFormat="1">
      <c r="A2426" s="8"/>
      <c r="B2426" s="8"/>
      <c r="C2426" s="8"/>
      <c r="D2426" s="8"/>
      <c r="E2426" s="18"/>
      <c r="F2426" s="18"/>
      <c r="G2426" s="117"/>
      <c r="H2426" s="20"/>
      <c r="I2426" s="10"/>
      <c r="J2426" s="10"/>
      <c r="K2426" s="10"/>
      <c r="L2426" s="10"/>
      <c r="M2426" s="19"/>
    </row>
    <row r="2427" spans="1:13" s="11" customFormat="1">
      <c r="A2427" s="8"/>
      <c r="B2427" s="8"/>
      <c r="C2427" s="8"/>
      <c r="D2427" s="8"/>
      <c r="E2427" s="122"/>
      <c r="F2427" s="18"/>
      <c r="G2427" s="120"/>
      <c r="H2427" s="20"/>
      <c r="I2427" s="10"/>
      <c r="J2427" s="10"/>
      <c r="K2427" s="10"/>
      <c r="L2427" s="10"/>
      <c r="M2427" s="19"/>
    </row>
    <row r="2428" spans="1:13" s="11" customFormat="1">
      <c r="A2428" s="8"/>
      <c r="B2428" s="8"/>
      <c r="C2428" s="8"/>
      <c r="D2428" s="8"/>
      <c r="E2428" s="18"/>
      <c r="F2428" s="18"/>
      <c r="G2428" s="117"/>
      <c r="H2428" s="20"/>
      <c r="I2428" s="117"/>
      <c r="J2428" s="117"/>
      <c r="K2428" s="10"/>
      <c r="L2428" s="10"/>
      <c r="M2428" s="19"/>
    </row>
    <row r="2429" spans="1:13" s="11" customFormat="1">
      <c r="A2429" s="8"/>
      <c r="B2429" s="128"/>
      <c r="C2429" s="8"/>
      <c r="D2429" s="8"/>
      <c r="E2429" s="18"/>
      <c r="F2429" s="18"/>
      <c r="G2429" s="117"/>
      <c r="H2429" s="8"/>
      <c r="I2429" s="8"/>
      <c r="J2429" s="8"/>
      <c r="K2429" s="19"/>
      <c r="L2429" s="19"/>
      <c r="M2429" s="19"/>
    </row>
    <row r="2430" spans="1:13" s="11" customFormat="1">
      <c r="A2430" s="8"/>
      <c r="B2430" s="8"/>
      <c r="C2430" s="8"/>
      <c r="D2430" s="8"/>
      <c r="E2430" s="18"/>
      <c r="F2430" s="18"/>
      <c r="G2430" s="8"/>
      <c r="H2430" s="8"/>
      <c r="I2430" s="8"/>
      <c r="J2430" s="8"/>
      <c r="K2430" s="8"/>
      <c r="L2430" s="8"/>
      <c r="M2430" s="8"/>
    </row>
    <row r="2431" spans="1:13" s="11" customFormat="1">
      <c r="A2431" s="8"/>
      <c r="B2431" s="8"/>
      <c r="C2431" s="8"/>
      <c r="D2431" s="8"/>
      <c r="E2431" s="18"/>
      <c r="F2431" s="18"/>
      <c r="G2431" s="8"/>
      <c r="H2431" s="8"/>
      <c r="I2431" s="8"/>
      <c r="J2431" s="8"/>
      <c r="K2431" s="8"/>
      <c r="L2431" s="8"/>
      <c r="M2431" s="8"/>
    </row>
    <row r="2432" spans="1:13" s="11" customFormat="1">
      <c r="A2432" s="87"/>
      <c r="B2432" s="87"/>
      <c r="C2432" s="8"/>
      <c r="D2432" s="87"/>
      <c r="E2432" s="87"/>
      <c r="F2432" s="87"/>
      <c r="G2432" s="87"/>
      <c r="H2432" s="87"/>
      <c r="I2432" s="87"/>
      <c r="J2432" s="87"/>
      <c r="K2432" s="87"/>
      <c r="L2432" s="87"/>
      <c r="M2432" s="87"/>
    </row>
    <row r="2433" spans="1:13" s="11" customFormat="1">
      <c r="A2433" s="8"/>
      <c r="B2433" s="8"/>
      <c r="C2433" s="8"/>
      <c r="D2433" s="8"/>
      <c r="E2433" s="18"/>
      <c r="F2433" s="18"/>
      <c r="G2433" s="8"/>
      <c r="H2433" s="8"/>
      <c r="I2433" s="117"/>
      <c r="J2433" s="120"/>
      <c r="K2433" s="8"/>
      <c r="L2433" s="8"/>
      <c r="M2433" s="19"/>
    </row>
    <row r="2434" spans="1:13" s="11" customFormat="1">
      <c r="A2434" s="8"/>
      <c r="B2434" s="8"/>
      <c r="C2434" s="87"/>
      <c r="D2434" s="8"/>
      <c r="E2434" s="18"/>
      <c r="F2434" s="18"/>
      <c r="G2434" s="10"/>
      <c r="H2434" s="10"/>
      <c r="I2434" s="10"/>
      <c r="J2434" s="10"/>
      <c r="K2434" s="19"/>
      <c r="L2434" s="8"/>
      <c r="M2434" s="19"/>
    </row>
    <row r="2435" spans="1:13" s="11" customFormat="1">
      <c r="A2435" s="8"/>
      <c r="B2435" s="8"/>
      <c r="C2435" s="8"/>
      <c r="D2435" s="8"/>
      <c r="E2435" s="18"/>
      <c r="F2435" s="18"/>
      <c r="G2435" s="117"/>
      <c r="H2435" s="8"/>
      <c r="I2435" s="10"/>
      <c r="J2435" s="10"/>
      <c r="K2435" s="10"/>
      <c r="L2435" s="10"/>
      <c r="M2435" s="20"/>
    </row>
    <row r="2436" spans="1:13" s="11" customFormat="1">
      <c r="A2436" s="8"/>
      <c r="B2436" s="8"/>
      <c r="C2436" s="8"/>
      <c r="D2436" s="8"/>
      <c r="E2436" s="18"/>
      <c r="F2436" s="18"/>
      <c r="G2436" s="117"/>
      <c r="H2436" s="8"/>
      <c r="I2436" s="117"/>
      <c r="J2436" s="117"/>
      <c r="K2436" s="10"/>
      <c r="L2436" s="10"/>
      <c r="M2436" s="19"/>
    </row>
    <row r="2437" spans="1:13" s="11" customFormat="1">
      <c r="A2437" s="8"/>
      <c r="B2437" s="8"/>
      <c r="C2437" s="8"/>
      <c r="D2437" s="8"/>
      <c r="E2437" s="121"/>
      <c r="F2437" s="18"/>
      <c r="G2437" s="117"/>
      <c r="H2437" s="8"/>
      <c r="I2437" s="8"/>
      <c r="J2437" s="8"/>
      <c r="K2437" s="10"/>
      <c r="L2437" s="10"/>
      <c r="M2437" s="19"/>
    </row>
    <row r="2438" spans="1:13" s="11" customFormat="1">
      <c r="A2438" s="8"/>
      <c r="B2438" s="8"/>
      <c r="C2438" s="8"/>
      <c r="D2438" s="8"/>
      <c r="E2438" s="121"/>
      <c r="F2438" s="18"/>
      <c r="G2438" s="117"/>
      <c r="H2438" s="8"/>
      <c r="I2438" s="8"/>
      <c r="J2438" s="8"/>
      <c r="K2438" s="10"/>
      <c r="L2438" s="10"/>
      <c r="M2438" s="19"/>
    </row>
    <row r="2439" spans="1:13" s="11" customFormat="1">
      <c r="A2439" s="8"/>
      <c r="B2439" s="8"/>
      <c r="C2439" s="8"/>
      <c r="D2439" s="8"/>
      <c r="E2439" s="18"/>
      <c r="F2439" s="18"/>
      <c r="G2439" s="117"/>
      <c r="H2439" s="20"/>
      <c r="I2439" s="10"/>
      <c r="J2439" s="10"/>
      <c r="K2439" s="10"/>
      <c r="L2439" s="10"/>
      <c r="M2439" s="19"/>
    </row>
    <row r="2440" spans="1:13" s="11" customFormat="1">
      <c r="A2440" s="8"/>
      <c r="B2440" s="8"/>
      <c r="C2440" s="8"/>
      <c r="D2440" s="8"/>
      <c r="E2440" s="122"/>
      <c r="F2440" s="18"/>
      <c r="G2440" s="120"/>
      <c r="H2440" s="20"/>
      <c r="I2440" s="10"/>
      <c r="J2440" s="10"/>
      <c r="K2440" s="10"/>
      <c r="L2440" s="10"/>
      <c r="M2440" s="19"/>
    </row>
    <row r="2441" spans="1:13" s="11" customFormat="1">
      <c r="A2441" s="8"/>
      <c r="B2441" s="8"/>
      <c r="C2441" s="8"/>
      <c r="D2441" s="8"/>
      <c r="E2441" s="18"/>
      <c r="F2441" s="18"/>
      <c r="G2441" s="117"/>
      <c r="H2441" s="20"/>
      <c r="I2441" s="117"/>
      <c r="J2441" s="117"/>
      <c r="K2441" s="10"/>
      <c r="L2441" s="10"/>
      <c r="M2441" s="19"/>
    </row>
    <row r="2442" spans="1:13" s="11" customFormat="1">
      <c r="A2442" s="8"/>
      <c r="B2442" s="128"/>
      <c r="C2442" s="8"/>
      <c r="D2442" s="8"/>
      <c r="E2442" s="18"/>
      <c r="F2442" s="18"/>
      <c r="G2442" s="117"/>
      <c r="H2442" s="8"/>
      <c r="I2442" s="8"/>
      <c r="J2442" s="8"/>
      <c r="K2442" s="19"/>
      <c r="L2442" s="19"/>
      <c r="M2442" s="19"/>
    </row>
    <row r="2443" spans="1:13" s="11" customFormat="1">
      <c r="A2443" s="8"/>
      <c r="B2443" s="8"/>
      <c r="C2443" s="8"/>
      <c r="D2443" s="8"/>
      <c r="E2443" s="18"/>
      <c r="F2443" s="18"/>
    </row>
    <row r="2444" spans="1:13" s="11" customFormat="1">
      <c r="A2444" s="8"/>
      <c r="B2444" s="8"/>
      <c r="C2444" s="8"/>
      <c r="D2444" s="8"/>
      <c r="E2444" s="18"/>
      <c r="F2444" s="18"/>
      <c r="G2444" s="8"/>
      <c r="H2444" s="8"/>
      <c r="I2444" s="117"/>
      <c r="J2444" s="120"/>
      <c r="K2444" s="8"/>
      <c r="L2444" s="8"/>
      <c r="M2444" s="19"/>
    </row>
    <row r="2445" spans="1:13" s="11" customFormat="1">
      <c r="A2445" s="8"/>
      <c r="B2445" s="8"/>
      <c r="C2445" s="8"/>
      <c r="D2445" s="8"/>
      <c r="E2445" s="18"/>
      <c r="F2445" s="18"/>
      <c r="G2445" s="8"/>
      <c r="H2445" s="8"/>
      <c r="I2445" s="117"/>
      <c r="J2445" s="120"/>
      <c r="K2445" s="8"/>
      <c r="L2445" s="8"/>
      <c r="M2445" s="19"/>
    </row>
    <row r="2446" spans="1:13" s="11" customFormat="1">
      <c r="A2446" s="8"/>
      <c r="B2446" s="8"/>
      <c r="C2446" s="8"/>
      <c r="D2446" s="8"/>
      <c r="E2446" s="18"/>
      <c r="F2446" s="18"/>
      <c r="G2446" s="10"/>
      <c r="H2446" s="10"/>
      <c r="I2446" s="10"/>
      <c r="J2446" s="10"/>
      <c r="K2446" s="19"/>
      <c r="L2446" s="8"/>
      <c r="M2446" s="19"/>
    </row>
    <row r="2447" spans="1:13" s="11" customFormat="1">
      <c r="A2447" s="8"/>
      <c r="B2447" s="8"/>
      <c r="C2447" s="8"/>
      <c r="D2447" s="8"/>
      <c r="E2447" s="18"/>
      <c r="F2447" s="18"/>
      <c r="G2447" s="117"/>
      <c r="H2447" s="8"/>
      <c r="I2447" s="10"/>
      <c r="J2447" s="10"/>
      <c r="K2447" s="10"/>
      <c r="L2447" s="10"/>
      <c r="M2447" s="20"/>
    </row>
    <row r="2448" spans="1:13" s="11" customFormat="1">
      <c r="A2448" s="8"/>
      <c r="B2448" s="8"/>
      <c r="C2448" s="8"/>
      <c r="D2448" s="8"/>
      <c r="E2448" s="18"/>
      <c r="F2448" s="18"/>
      <c r="G2448" s="117"/>
      <c r="H2448" s="8"/>
      <c r="I2448" s="117"/>
      <c r="J2448" s="117"/>
      <c r="K2448" s="10"/>
      <c r="L2448" s="10"/>
      <c r="M2448" s="19"/>
    </row>
    <row r="2449" spans="1:13" s="11" customFormat="1">
      <c r="A2449" s="8"/>
      <c r="B2449" s="8"/>
      <c r="C2449" s="8"/>
      <c r="D2449" s="8"/>
      <c r="E2449" s="121"/>
      <c r="F2449" s="18"/>
      <c r="G2449" s="117"/>
      <c r="H2449" s="8"/>
      <c r="I2449" s="8"/>
      <c r="J2449" s="8"/>
      <c r="K2449" s="10"/>
      <c r="L2449" s="10"/>
      <c r="M2449" s="19"/>
    </row>
    <row r="2450" spans="1:13" s="11" customFormat="1">
      <c r="A2450" s="8"/>
      <c r="B2450" s="8"/>
      <c r="C2450" s="8"/>
      <c r="D2450" s="8"/>
      <c r="E2450" s="121"/>
      <c r="F2450" s="18"/>
      <c r="G2450" s="117"/>
      <c r="H2450" s="8"/>
      <c r="I2450" s="8"/>
      <c r="J2450" s="8"/>
      <c r="K2450" s="10"/>
      <c r="L2450" s="10"/>
      <c r="M2450" s="19"/>
    </row>
    <row r="2451" spans="1:13" s="11" customFormat="1">
      <c r="A2451" s="8"/>
      <c r="B2451" s="8"/>
      <c r="C2451" s="8"/>
      <c r="D2451" s="8"/>
      <c r="E2451" s="18"/>
      <c r="F2451" s="18"/>
      <c r="G2451" s="117"/>
      <c r="H2451" s="20"/>
      <c r="I2451" s="10"/>
      <c r="J2451" s="10"/>
      <c r="K2451" s="10"/>
      <c r="L2451" s="10"/>
      <c r="M2451" s="19"/>
    </row>
    <row r="2452" spans="1:13" s="11" customFormat="1">
      <c r="A2452" s="8"/>
      <c r="B2452" s="8"/>
      <c r="C2452" s="8"/>
      <c r="D2452" s="8"/>
      <c r="E2452" s="18"/>
      <c r="F2452" s="18"/>
      <c r="G2452" s="120"/>
      <c r="H2452" s="20"/>
      <c r="I2452" s="10"/>
      <c r="J2452" s="10"/>
      <c r="K2452" s="10"/>
      <c r="L2452" s="10"/>
      <c r="M2452" s="19"/>
    </row>
    <row r="2453" spans="1:13" s="11" customFormat="1">
      <c r="A2453" s="8"/>
      <c r="B2453" s="8"/>
      <c r="C2453" s="8"/>
      <c r="D2453" s="8"/>
      <c r="E2453" s="18"/>
      <c r="F2453" s="18"/>
      <c r="G2453" s="117"/>
      <c r="H2453" s="20"/>
      <c r="I2453" s="117"/>
      <c r="J2453" s="117"/>
      <c r="K2453" s="10"/>
      <c r="L2453" s="10"/>
      <c r="M2453" s="19"/>
    </row>
    <row r="2454" spans="1:13" s="11" customFormat="1">
      <c r="A2454" s="8"/>
      <c r="B2454" s="128"/>
      <c r="C2454" s="8"/>
      <c r="D2454" s="8"/>
      <c r="E2454" s="18"/>
      <c r="F2454" s="18"/>
      <c r="G2454" s="117"/>
      <c r="H2454" s="8"/>
      <c r="I2454" s="8"/>
      <c r="J2454" s="8"/>
      <c r="K2454" s="19"/>
      <c r="L2454" s="19"/>
      <c r="M2454" s="19"/>
    </row>
    <row r="2455" spans="1:13" s="11" customFormat="1">
      <c r="A2455" s="8"/>
      <c r="B2455" s="8"/>
      <c r="C2455" s="8"/>
      <c r="D2455" s="8"/>
      <c r="E2455" s="18"/>
      <c r="F2455" s="18"/>
    </row>
    <row r="2456" spans="1:13" s="11" customFormat="1">
      <c r="A2456" s="8"/>
      <c r="B2456" s="8"/>
      <c r="C2456" s="8"/>
      <c r="D2456" s="8"/>
      <c r="E2456" s="18"/>
      <c r="F2456" s="18"/>
      <c r="G2456" s="8"/>
      <c r="H2456" s="8"/>
      <c r="I2456" s="117"/>
      <c r="J2456" s="120"/>
      <c r="K2456" s="8"/>
      <c r="L2456" s="8"/>
      <c r="M2456" s="19"/>
    </row>
    <row r="2457" spans="1:13" s="11" customFormat="1">
      <c r="A2457" s="8"/>
      <c r="B2457" s="8"/>
      <c r="C2457" s="8"/>
      <c r="D2457" s="8"/>
      <c r="E2457" s="18"/>
      <c r="F2457" s="18"/>
      <c r="G2457" s="8"/>
      <c r="H2457" s="8"/>
      <c r="I2457" s="117"/>
      <c r="J2457" s="120"/>
      <c r="K2457" s="8"/>
      <c r="L2457" s="8"/>
      <c r="M2457" s="19"/>
    </row>
    <row r="2458" spans="1:13" s="11" customFormat="1">
      <c r="A2458" s="8"/>
      <c r="B2458" s="8"/>
      <c r="C2458" s="8"/>
      <c r="D2458" s="8"/>
      <c r="E2458" s="18"/>
      <c r="F2458" s="18"/>
      <c r="G2458" s="10"/>
      <c r="H2458" s="10"/>
      <c r="I2458" s="10"/>
      <c r="J2458" s="10"/>
      <c r="K2458" s="19"/>
      <c r="L2458" s="8"/>
      <c r="M2458" s="19"/>
    </row>
    <row r="2459" spans="1:13" s="11" customFormat="1">
      <c r="A2459" s="8"/>
      <c r="B2459" s="8"/>
      <c r="C2459" s="8"/>
      <c r="D2459" s="8"/>
      <c r="E2459" s="18"/>
      <c r="F2459" s="18"/>
      <c r="G2459" s="117"/>
      <c r="H2459" s="8"/>
      <c r="I2459" s="10"/>
      <c r="J2459" s="10"/>
      <c r="K2459" s="10"/>
      <c r="L2459" s="10"/>
      <c r="M2459" s="20"/>
    </row>
    <row r="2460" spans="1:13" s="11" customFormat="1">
      <c r="A2460" s="8"/>
      <c r="B2460" s="8"/>
      <c r="C2460" s="8"/>
      <c r="D2460" s="8"/>
      <c r="E2460" s="18"/>
      <c r="F2460" s="18"/>
      <c r="G2460" s="117"/>
      <c r="H2460" s="8"/>
      <c r="I2460" s="117"/>
      <c r="J2460" s="117"/>
      <c r="K2460" s="10"/>
      <c r="L2460" s="10"/>
      <c r="M2460" s="19"/>
    </row>
    <row r="2461" spans="1:13" s="11" customFormat="1">
      <c r="A2461" s="8"/>
      <c r="B2461" s="8"/>
      <c r="C2461" s="8"/>
      <c r="D2461" s="8"/>
      <c r="E2461" s="121"/>
      <c r="F2461" s="18"/>
      <c r="G2461" s="117"/>
      <c r="H2461" s="8"/>
      <c r="I2461" s="8"/>
      <c r="J2461" s="8"/>
      <c r="K2461" s="10"/>
      <c r="L2461" s="10"/>
      <c r="M2461" s="19"/>
    </row>
    <row r="2462" spans="1:13" s="11" customFormat="1">
      <c r="A2462" s="8"/>
      <c r="B2462" s="8"/>
      <c r="C2462" s="8"/>
      <c r="D2462" s="8"/>
      <c r="E2462" s="121"/>
      <c r="F2462" s="18"/>
      <c r="G2462" s="117"/>
      <c r="H2462" s="8"/>
      <c r="I2462" s="8"/>
      <c r="J2462" s="8"/>
      <c r="K2462" s="10"/>
      <c r="L2462" s="10"/>
      <c r="M2462" s="19"/>
    </row>
    <row r="2463" spans="1:13" s="11" customFormat="1">
      <c r="A2463" s="8"/>
      <c r="B2463" s="8"/>
      <c r="C2463" s="8"/>
      <c r="D2463" s="8"/>
      <c r="E2463" s="18"/>
      <c r="F2463" s="18"/>
      <c r="G2463" s="117"/>
      <c r="H2463" s="20"/>
      <c r="I2463" s="10"/>
      <c r="J2463" s="10"/>
      <c r="K2463" s="10"/>
      <c r="L2463" s="10"/>
      <c r="M2463" s="19"/>
    </row>
    <row r="2464" spans="1:13" s="11" customFormat="1">
      <c r="A2464" s="8"/>
      <c r="B2464" s="8"/>
      <c r="C2464" s="8"/>
      <c r="D2464" s="8"/>
      <c r="E2464" s="18"/>
      <c r="F2464" s="18"/>
      <c r="G2464" s="120"/>
      <c r="H2464" s="20"/>
      <c r="I2464" s="10"/>
      <c r="J2464" s="10"/>
      <c r="K2464" s="10"/>
      <c r="L2464" s="10"/>
      <c r="M2464" s="19"/>
    </row>
    <row r="2465" spans="1:13" s="11" customFormat="1">
      <c r="A2465" s="8"/>
      <c r="B2465" s="8"/>
      <c r="C2465" s="8"/>
      <c r="D2465" s="8"/>
      <c r="E2465" s="18"/>
      <c r="F2465" s="18"/>
      <c r="G2465" s="117"/>
      <c r="H2465" s="20"/>
      <c r="I2465" s="117"/>
      <c r="J2465" s="117"/>
      <c r="K2465" s="10"/>
      <c r="L2465" s="10"/>
      <c r="M2465" s="19"/>
    </row>
    <row r="2466" spans="1:13" s="11" customFormat="1">
      <c r="A2466" s="8"/>
      <c r="B2466" s="128"/>
      <c r="C2466" s="8"/>
      <c r="D2466" s="8"/>
      <c r="E2466" s="18"/>
      <c r="F2466" s="18"/>
      <c r="G2466" s="117"/>
      <c r="H2466" s="8"/>
      <c r="I2466" s="8"/>
      <c r="J2466" s="8"/>
      <c r="K2466" s="19"/>
      <c r="L2466" s="19"/>
      <c r="M2466" s="19"/>
    </row>
    <row r="2467" spans="1:13" s="11" customFormat="1">
      <c r="A2467" s="87"/>
      <c r="B2467" s="87"/>
      <c r="C2467" s="8"/>
      <c r="D2467" s="87"/>
      <c r="E2467" s="87"/>
      <c r="F2467" s="87"/>
      <c r="G2467" s="87"/>
      <c r="H2467" s="87"/>
      <c r="I2467" s="87"/>
      <c r="J2467" s="87"/>
      <c r="K2467" s="87"/>
      <c r="L2467" s="87"/>
      <c r="M2467" s="87"/>
    </row>
    <row r="2468" spans="1:13" s="11" customFormat="1">
      <c r="A2468" s="8"/>
      <c r="B2468" s="8"/>
      <c r="C2468" s="8"/>
      <c r="D2468" s="8"/>
      <c r="E2468" s="18"/>
      <c r="F2468" s="18"/>
    </row>
    <row r="2469" spans="1:13" s="11" customFormat="1">
      <c r="A2469" s="8"/>
      <c r="B2469" s="8"/>
      <c r="C2469" s="87"/>
      <c r="D2469" s="8"/>
      <c r="E2469" s="18"/>
      <c r="F2469" s="18"/>
      <c r="G2469" s="8"/>
      <c r="H2469" s="8"/>
      <c r="I2469" s="117"/>
      <c r="J2469" s="120"/>
      <c r="K2469" s="8"/>
      <c r="L2469" s="8"/>
      <c r="M2469" s="19"/>
    </row>
    <row r="2470" spans="1:13" s="11" customFormat="1">
      <c r="A2470" s="8"/>
      <c r="B2470" s="8"/>
      <c r="C2470" s="8"/>
      <c r="D2470" s="8"/>
      <c r="E2470" s="18"/>
      <c r="F2470" s="18"/>
      <c r="G2470" s="8"/>
      <c r="H2470" s="8"/>
      <c r="I2470" s="117"/>
      <c r="J2470" s="120"/>
      <c r="K2470" s="8"/>
      <c r="L2470" s="8"/>
      <c r="M2470" s="19"/>
    </row>
    <row r="2471" spans="1:13" s="11" customFormat="1">
      <c r="A2471" s="8"/>
      <c r="B2471" s="8"/>
      <c r="C2471" s="8"/>
      <c r="D2471" s="8"/>
      <c r="E2471" s="18"/>
      <c r="F2471" s="18"/>
      <c r="G2471" s="10"/>
      <c r="H2471" s="10"/>
      <c r="I2471" s="10"/>
      <c r="J2471" s="10"/>
      <c r="K2471" s="19"/>
      <c r="L2471" s="8"/>
      <c r="M2471" s="19"/>
    </row>
    <row r="2472" spans="1:13" s="11" customFormat="1">
      <c r="A2472" s="8"/>
      <c r="B2472" s="8"/>
      <c r="C2472" s="8"/>
      <c r="D2472" s="8"/>
      <c r="E2472" s="18"/>
      <c r="F2472" s="18"/>
      <c r="G2472" s="117"/>
      <c r="H2472" s="8"/>
      <c r="I2472" s="10"/>
      <c r="J2472" s="10"/>
      <c r="K2472" s="10"/>
      <c r="L2472" s="10"/>
      <c r="M2472" s="20"/>
    </row>
    <row r="2473" spans="1:13" s="11" customFormat="1">
      <c r="A2473" s="8"/>
      <c r="B2473" s="8"/>
      <c r="C2473" s="8"/>
      <c r="D2473" s="8"/>
      <c r="E2473" s="18"/>
      <c r="F2473" s="18"/>
      <c r="G2473" s="117"/>
      <c r="H2473" s="8"/>
      <c r="I2473" s="117"/>
      <c r="J2473" s="117"/>
      <c r="K2473" s="10"/>
      <c r="L2473" s="10"/>
      <c r="M2473" s="19"/>
    </row>
    <row r="2474" spans="1:13" s="11" customFormat="1">
      <c r="A2474" s="8"/>
      <c r="B2474" s="8"/>
      <c r="C2474" s="8"/>
      <c r="D2474" s="8"/>
      <c r="E2474" s="121"/>
      <c r="F2474" s="18"/>
      <c r="G2474" s="117"/>
      <c r="H2474" s="8"/>
      <c r="I2474" s="8"/>
      <c r="J2474" s="8"/>
      <c r="K2474" s="10"/>
      <c r="L2474" s="10"/>
      <c r="M2474" s="19"/>
    </row>
    <row r="2475" spans="1:13" s="11" customFormat="1">
      <c r="A2475" s="8"/>
      <c r="B2475" s="8"/>
      <c r="C2475" s="8"/>
      <c r="D2475" s="8"/>
      <c r="E2475" s="121"/>
      <c r="F2475" s="18"/>
      <c r="G2475" s="117"/>
      <c r="H2475" s="8"/>
      <c r="I2475" s="8"/>
      <c r="J2475" s="8"/>
      <c r="K2475" s="10"/>
      <c r="L2475" s="10"/>
      <c r="M2475" s="19"/>
    </row>
    <row r="2476" spans="1:13" s="11" customFormat="1">
      <c r="A2476" s="8"/>
      <c r="B2476" s="8"/>
      <c r="C2476" s="8"/>
      <c r="D2476" s="8"/>
      <c r="E2476" s="18"/>
      <c r="F2476" s="18"/>
      <c r="G2476" s="117"/>
      <c r="H2476" s="20"/>
      <c r="I2476" s="10"/>
      <c r="J2476" s="10"/>
      <c r="K2476" s="10"/>
      <c r="L2476" s="10"/>
      <c r="M2476" s="19"/>
    </row>
    <row r="2477" spans="1:13" s="11" customFormat="1">
      <c r="A2477" s="8"/>
      <c r="B2477" s="8"/>
      <c r="C2477" s="8"/>
      <c r="D2477" s="8"/>
      <c r="E2477" s="18"/>
      <c r="F2477" s="18"/>
      <c r="G2477" s="120"/>
      <c r="H2477" s="20"/>
      <c r="I2477" s="10"/>
      <c r="J2477" s="10"/>
      <c r="K2477" s="10"/>
      <c r="L2477" s="10"/>
      <c r="M2477" s="19"/>
    </row>
    <row r="2478" spans="1:13" s="11" customFormat="1">
      <c r="A2478" s="8"/>
      <c r="B2478" s="8"/>
      <c r="C2478" s="8"/>
      <c r="D2478" s="8"/>
      <c r="E2478" s="18"/>
      <c r="F2478" s="18"/>
      <c r="G2478" s="117"/>
      <c r="H2478" s="20"/>
      <c r="I2478" s="117"/>
      <c r="J2478" s="117"/>
      <c r="K2478" s="10"/>
      <c r="L2478" s="10"/>
      <c r="M2478" s="19"/>
    </row>
    <row r="2479" spans="1:13" s="11" customFormat="1">
      <c r="A2479" s="8"/>
      <c r="B2479" s="128"/>
      <c r="C2479" s="8"/>
      <c r="D2479" s="8"/>
      <c r="E2479" s="18"/>
      <c r="F2479" s="18"/>
      <c r="G2479" s="117"/>
      <c r="H2479" s="8"/>
      <c r="I2479" s="8"/>
      <c r="J2479" s="8"/>
      <c r="K2479" s="19"/>
      <c r="L2479" s="19"/>
      <c r="M2479" s="19"/>
    </row>
    <row r="2480" spans="1:13" s="11" customFormat="1">
      <c r="A2480" s="8"/>
      <c r="B2480" s="8"/>
      <c r="C2480" s="8"/>
      <c r="D2480" s="8"/>
      <c r="E2480" s="18"/>
      <c r="F2480" s="18"/>
    </row>
    <row r="2481" spans="1:13" s="11" customFormat="1">
      <c r="A2481" s="8"/>
      <c r="B2481" s="8"/>
      <c r="C2481" s="8"/>
      <c r="D2481" s="8"/>
      <c r="E2481" s="18"/>
      <c r="F2481" s="18"/>
      <c r="G2481" s="8"/>
      <c r="H2481" s="8"/>
      <c r="I2481" s="117"/>
      <c r="J2481" s="120"/>
      <c r="K2481" s="8"/>
      <c r="L2481" s="8"/>
      <c r="M2481" s="19"/>
    </row>
    <row r="2482" spans="1:13" s="11" customFormat="1">
      <c r="A2482" s="8"/>
      <c r="B2482" s="8"/>
      <c r="C2482" s="8"/>
      <c r="D2482" s="8"/>
      <c r="E2482" s="18"/>
      <c r="F2482" s="18"/>
      <c r="G2482" s="8"/>
      <c r="H2482" s="8"/>
      <c r="I2482" s="117"/>
      <c r="J2482" s="120"/>
      <c r="K2482" s="8"/>
      <c r="L2482" s="8"/>
      <c r="M2482" s="19"/>
    </row>
    <row r="2483" spans="1:13" s="11" customFormat="1">
      <c r="A2483" s="8"/>
      <c r="B2483" s="8"/>
      <c r="C2483" s="8"/>
      <c r="D2483" s="8"/>
      <c r="E2483" s="18"/>
      <c r="F2483" s="18"/>
      <c r="G2483" s="10"/>
      <c r="H2483" s="10"/>
      <c r="I2483" s="10"/>
      <c r="J2483" s="10"/>
      <c r="K2483" s="19"/>
      <c r="L2483" s="8"/>
      <c r="M2483" s="19"/>
    </row>
    <row r="2484" spans="1:13" s="11" customFormat="1">
      <c r="A2484" s="8"/>
      <c r="B2484" s="8"/>
      <c r="C2484" s="8"/>
      <c r="D2484" s="8"/>
      <c r="E2484" s="18"/>
      <c r="F2484" s="18"/>
      <c r="G2484" s="117"/>
      <c r="H2484" s="8"/>
      <c r="I2484" s="10"/>
      <c r="J2484" s="10"/>
      <c r="K2484" s="10"/>
      <c r="L2484" s="10"/>
      <c r="M2484" s="20"/>
    </row>
    <row r="2485" spans="1:13" s="11" customFormat="1">
      <c r="A2485" s="8"/>
      <c r="B2485" s="8"/>
      <c r="C2485" s="8"/>
      <c r="D2485" s="8"/>
      <c r="E2485" s="18"/>
      <c r="F2485" s="18"/>
      <c r="G2485" s="117"/>
      <c r="H2485" s="8"/>
      <c r="I2485" s="117"/>
      <c r="J2485" s="117"/>
      <c r="K2485" s="10"/>
      <c r="L2485" s="10"/>
      <c r="M2485" s="19"/>
    </row>
    <row r="2486" spans="1:13" s="11" customFormat="1">
      <c r="A2486" s="8"/>
      <c r="B2486" s="8"/>
      <c r="C2486" s="8"/>
      <c r="D2486" s="8"/>
      <c r="E2486" s="121"/>
      <c r="F2486" s="18"/>
      <c r="G2486" s="117"/>
      <c r="H2486" s="8"/>
      <c r="I2486" s="8"/>
      <c r="J2486" s="8"/>
      <c r="K2486" s="10"/>
      <c r="L2486" s="10"/>
      <c r="M2486" s="19"/>
    </row>
    <row r="2487" spans="1:13" s="11" customFormat="1">
      <c r="A2487" s="8"/>
      <c r="B2487" s="8"/>
      <c r="C2487" s="8"/>
      <c r="D2487" s="8"/>
      <c r="E2487" s="121"/>
      <c r="F2487" s="18"/>
      <c r="G2487" s="117"/>
      <c r="H2487" s="8"/>
      <c r="I2487" s="8"/>
      <c r="J2487" s="8"/>
      <c r="K2487" s="10"/>
      <c r="L2487" s="10"/>
      <c r="M2487" s="19"/>
    </row>
    <row r="2488" spans="1:13" s="11" customFormat="1">
      <c r="A2488" s="8"/>
      <c r="B2488" s="8"/>
      <c r="C2488" s="8"/>
      <c r="D2488" s="8"/>
      <c r="E2488" s="18"/>
      <c r="F2488" s="18"/>
      <c r="G2488" s="117"/>
      <c r="H2488" s="20"/>
      <c r="I2488" s="10"/>
      <c r="J2488" s="10"/>
      <c r="K2488" s="10"/>
      <c r="L2488" s="10"/>
      <c r="M2488" s="19"/>
    </row>
    <row r="2489" spans="1:13" s="11" customFormat="1">
      <c r="A2489" s="8"/>
      <c r="B2489" s="8"/>
      <c r="C2489" s="8"/>
      <c r="D2489" s="8"/>
      <c r="E2489" s="18"/>
      <c r="F2489" s="18"/>
      <c r="G2489" s="120"/>
      <c r="H2489" s="20"/>
      <c r="I2489" s="10"/>
      <c r="J2489" s="10"/>
      <c r="K2489" s="10"/>
      <c r="L2489" s="10"/>
      <c r="M2489" s="19"/>
    </row>
    <row r="2490" spans="1:13" s="11" customFormat="1">
      <c r="A2490" s="8"/>
      <c r="B2490" s="8"/>
      <c r="C2490" s="8"/>
      <c r="D2490" s="8"/>
      <c r="E2490" s="18"/>
      <c r="F2490" s="18"/>
      <c r="G2490" s="117"/>
      <c r="H2490" s="20"/>
      <c r="I2490" s="117"/>
      <c r="J2490" s="117"/>
      <c r="K2490" s="10"/>
      <c r="L2490" s="10"/>
      <c r="M2490" s="19"/>
    </row>
    <row r="2491" spans="1:13" s="11" customFormat="1">
      <c r="A2491" s="8"/>
      <c r="B2491" s="128"/>
      <c r="C2491" s="8"/>
      <c r="D2491" s="8"/>
      <c r="E2491" s="18"/>
      <c r="F2491" s="18"/>
      <c r="G2491" s="117"/>
      <c r="H2491" s="8"/>
      <c r="I2491" s="8"/>
      <c r="J2491" s="8"/>
      <c r="K2491" s="19"/>
      <c r="L2491" s="19"/>
      <c r="M2491" s="19"/>
    </row>
    <row r="2492" spans="1:13" s="11" customFormat="1">
      <c r="A2492" s="8"/>
      <c r="B2492" s="8"/>
      <c r="C2492" s="8"/>
      <c r="D2492" s="8"/>
      <c r="E2492" s="18"/>
      <c r="F2492" s="18"/>
    </row>
    <row r="2493" spans="1:13" s="11" customFormat="1">
      <c r="A2493" s="8"/>
      <c r="B2493" s="8"/>
      <c r="C2493" s="8"/>
      <c r="D2493" s="8"/>
      <c r="E2493" s="18"/>
      <c r="F2493" s="18"/>
      <c r="G2493" s="8"/>
      <c r="H2493" s="8"/>
      <c r="I2493" s="117"/>
      <c r="J2493" s="120"/>
      <c r="K2493" s="8"/>
      <c r="L2493" s="8"/>
      <c r="M2493" s="19"/>
    </row>
    <row r="2494" spans="1:13" s="11" customFormat="1">
      <c r="A2494" s="8"/>
      <c r="B2494" s="8"/>
      <c r="C2494" s="8"/>
      <c r="D2494" s="8"/>
      <c r="E2494" s="18"/>
      <c r="F2494" s="18"/>
      <c r="G2494" s="8"/>
      <c r="H2494" s="8"/>
      <c r="I2494" s="117"/>
      <c r="J2494" s="120"/>
      <c r="K2494" s="8"/>
      <c r="L2494" s="8"/>
      <c r="M2494" s="19"/>
    </row>
    <row r="2495" spans="1:13" s="11" customFormat="1">
      <c r="A2495" s="8"/>
      <c r="B2495" s="8"/>
      <c r="C2495" s="8"/>
      <c r="D2495" s="8"/>
      <c r="E2495" s="18"/>
      <c r="F2495" s="18"/>
      <c r="G2495" s="10"/>
      <c r="H2495" s="10"/>
      <c r="I2495" s="10"/>
      <c r="J2495" s="10"/>
      <c r="K2495" s="19"/>
      <c r="L2495" s="8"/>
      <c r="M2495" s="19"/>
    </row>
    <row r="2496" spans="1:13" s="11" customFormat="1">
      <c r="A2496" s="8"/>
      <c r="B2496" s="8"/>
      <c r="C2496" s="8"/>
      <c r="D2496" s="8"/>
      <c r="E2496" s="18"/>
      <c r="F2496" s="18"/>
      <c r="G2496" s="117"/>
      <c r="H2496" s="8"/>
      <c r="I2496" s="10"/>
      <c r="J2496" s="10"/>
      <c r="K2496" s="10"/>
      <c r="L2496" s="10"/>
      <c r="M2496" s="20"/>
    </row>
    <row r="2497" spans="1:13" s="11" customFormat="1">
      <c r="A2497" s="8"/>
      <c r="B2497" s="8"/>
      <c r="C2497" s="8"/>
      <c r="D2497" s="8"/>
      <c r="E2497" s="18"/>
      <c r="F2497" s="18"/>
      <c r="G2497" s="117"/>
      <c r="H2497" s="8"/>
      <c r="I2497" s="117"/>
      <c r="J2497" s="117"/>
      <c r="K2497" s="10"/>
      <c r="L2497" s="10"/>
      <c r="M2497" s="19"/>
    </row>
    <row r="2498" spans="1:13" s="11" customFormat="1">
      <c r="A2498" s="8"/>
      <c r="B2498" s="8"/>
      <c r="C2498" s="8"/>
      <c r="D2498" s="8"/>
      <c r="E2498" s="121"/>
      <c r="F2498" s="18"/>
      <c r="G2498" s="117"/>
      <c r="H2498" s="8"/>
      <c r="I2498" s="8"/>
      <c r="J2498" s="8"/>
      <c r="K2498" s="10"/>
      <c r="L2498" s="10"/>
      <c r="M2498" s="19"/>
    </row>
    <row r="2499" spans="1:13" s="11" customFormat="1">
      <c r="A2499" s="8"/>
      <c r="B2499" s="8"/>
      <c r="C2499" s="8"/>
      <c r="D2499" s="8"/>
      <c r="E2499" s="121"/>
      <c r="F2499" s="18"/>
      <c r="G2499" s="117"/>
      <c r="H2499" s="8"/>
      <c r="I2499" s="8"/>
      <c r="J2499" s="8"/>
      <c r="K2499" s="10"/>
      <c r="L2499" s="10"/>
      <c r="M2499" s="19"/>
    </row>
    <row r="2500" spans="1:13" s="11" customFormat="1">
      <c r="A2500" s="8"/>
      <c r="B2500" s="8"/>
      <c r="C2500" s="8"/>
      <c r="D2500" s="8"/>
      <c r="E2500" s="18"/>
      <c r="F2500" s="18"/>
      <c r="G2500" s="117"/>
      <c r="H2500" s="20"/>
      <c r="I2500" s="10"/>
      <c r="J2500" s="10"/>
      <c r="K2500" s="10"/>
      <c r="L2500" s="10"/>
      <c r="M2500" s="19"/>
    </row>
    <row r="2501" spans="1:13" s="11" customFormat="1">
      <c r="A2501" s="8"/>
      <c r="B2501" s="8"/>
      <c r="C2501" s="8"/>
      <c r="D2501" s="8"/>
      <c r="E2501" s="18"/>
      <c r="F2501" s="18"/>
      <c r="G2501" s="120"/>
      <c r="H2501" s="20"/>
      <c r="I2501" s="10"/>
      <c r="J2501" s="10"/>
      <c r="K2501" s="10"/>
      <c r="L2501" s="10"/>
      <c r="M2501" s="19"/>
    </row>
    <row r="2502" spans="1:13" s="11" customFormat="1">
      <c r="A2502" s="87"/>
      <c r="B2502" s="87"/>
      <c r="C2502" s="8"/>
      <c r="D2502" s="87"/>
      <c r="E2502" s="87"/>
      <c r="F2502" s="87"/>
      <c r="G2502" s="87"/>
      <c r="H2502" s="87"/>
      <c r="I2502" s="87"/>
      <c r="J2502" s="87"/>
      <c r="K2502" s="87"/>
      <c r="L2502" s="87"/>
      <c r="M2502" s="87"/>
    </row>
    <row r="2503" spans="1:13" s="11" customFormat="1">
      <c r="A2503" s="8"/>
      <c r="B2503" s="8"/>
      <c r="C2503" s="8"/>
      <c r="D2503" s="8"/>
      <c r="E2503" s="18"/>
      <c r="F2503" s="18"/>
      <c r="G2503" s="117"/>
      <c r="H2503" s="20"/>
      <c r="I2503" s="117"/>
      <c r="J2503" s="117"/>
      <c r="K2503" s="10"/>
      <c r="L2503" s="10"/>
      <c r="M2503" s="19"/>
    </row>
    <row r="2504" spans="1:13" s="11" customFormat="1">
      <c r="A2504" s="8"/>
      <c r="B2504" s="128"/>
      <c r="C2504" s="87"/>
      <c r="D2504" s="8"/>
      <c r="E2504" s="18"/>
      <c r="F2504" s="18"/>
      <c r="G2504" s="117"/>
      <c r="H2504" s="8"/>
      <c r="I2504" s="8"/>
      <c r="J2504" s="8"/>
      <c r="K2504" s="19"/>
      <c r="L2504" s="19"/>
      <c r="M2504" s="19"/>
    </row>
    <row r="2505" spans="1:13" s="11" customFormat="1">
      <c r="A2505" s="8"/>
      <c r="B2505" s="8"/>
      <c r="C2505" s="8"/>
      <c r="D2505" s="8"/>
      <c r="E2505" s="18"/>
      <c r="F2505" s="18"/>
      <c r="G2505" s="8"/>
      <c r="H2505" s="8"/>
      <c r="I2505" s="8"/>
      <c r="J2505" s="8"/>
      <c r="K2505" s="8"/>
      <c r="L2505" s="8"/>
      <c r="M2505" s="8"/>
    </row>
    <row r="2506" spans="1:13" s="11" customFormat="1">
      <c r="A2506" s="8"/>
      <c r="B2506" s="8"/>
      <c r="C2506" s="8"/>
      <c r="D2506" s="8"/>
      <c r="E2506" s="18"/>
      <c r="F2506" s="18"/>
      <c r="G2506" s="8"/>
      <c r="H2506" s="8"/>
      <c r="I2506" s="8"/>
      <c r="J2506" s="8"/>
      <c r="K2506" s="8"/>
      <c r="L2506" s="8"/>
      <c r="M2506" s="8"/>
    </row>
    <row r="2507" spans="1:13" s="11" customFormat="1">
      <c r="A2507" s="8"/>
      <c r="B2507" s="8"/>
      <c r="C2507" s="8"/>
      <c r="D2507" s="8"/>
      <c r="E2507" s="18"/>
      <c r="F2507" s="18"/>
      <c r="G2507" s="8"/>
      <c r="H2507" s="8"/>
      <c r="I2507" s="117"/>
      <c r="J2507" s="120"/>
      <c r="K2507" s="8"/>
      <c r="L2507" s="8"/>
      <c r="M2507" s="19"/>
    </row>
    <row r="2508" spans="1:13" s="11" customFormat="1">
      <c r="A2508" s="8"/>
      <c r="B2508" s="8"/>
      <c r="C2508" s="8"/>
      <c r="D2508" s="8"/>
      <c r="E2508" s="18"/>
      <c r="F2508" s="18"/>
      <c r="G2508" s="10"/>
      <c r="H2508" s="10"/>
      <c r="I2508" s="10"/>
      <c r="J2508" s="10"/>
      <c r="K2508" s="19"/>
      <c r="L2508" s="8"/>
      <c r="M2508" s="19"/>
    </row>
    <row r="2509" spans="1:13" s="11" customFormat="1">
      <c r="A2509" s="8"/>
      <c r="B2509" s="8"/>
      <c r="C2509" s="8"/>
      <c r="D2509" s="8"/>
      <c r="E2509" s="18"/>
      <c r="F2509" s="18"/>
      <c r="G2509" s="117"/>
      <c r="H2509" s="8"/>
      <c r="I2509" s="10"/>
      <c r="J2509" s="10"/>
      <c r="K2509" s="10"/>
      <c r="L2509" s="10"/>
      <c r="M2509" s="20"/>
    </row>
    <row r="2510" spans="1:13" s="11" customFormat="1">
      <c r="A2510" s="8"/>
      <c r="B2510" s="8"/>
      <c r="C2510" s="8"/>
      <c r="D2510" s="8"/>
      <c r="E2510" s="18"/>
      <c r="F2510" s="18"/>
      <c r="G2510" s="117"/>
      <c r="H2510" s="8"/>
      <c r="I2510" s="117"/>
      <c r="J2510" s="117"/>
      <c r="K2510" s="10"/>
      <c r="L2510" s="10"/>
      <c r="M2510" s="19"/>
    </row>
    <row r="2511" spans="1:13" s="11" customFormat="1">
      <c r="A2511" s="8"/>
      <c r="B2511" s="8"/>
      <c r="C2511" s="8"/>
      <c r="D2511" s="8"/>
      <c r="E2511" s="121"/>
      <c r="F2511" s="18"/>
      <c r="G2511" s="117"/>
      <c r="H2511" s="8"/>
      <c r="I2511" s="8"/>
      <c r="J2511" s="8"/>
      <c r="K2511" s="10"/>
      <c r="L2511" s="10"/>
      <c r="M2511" s="19"/>
    </row>
    <row r="2512" spans="1:13" s="11" customFormat="1">
      <c r="A2512" s="8"/>
      <c r="B2512" s="8"/>
      <c r="C2512" s="8"/>
      <c r="D2512" s="8"/>
      <c r="E2512" s="121"/>
      <c r="F2512" s="18"/>
      <c r="G2512" s="117"/>
      <c r="H2512" s="8"/>
      <c r="I2512" s="8"/>
      <c r="J2512" s="8"/>
      <c r="K2512" s="10"/>
      <c r="L2512" s="10"/>
      <c r="M2512" s="19"/>
    </row>
    <row r="2513" spans="1:13" s="11" customFormat="1">
      <c r="A2513" s="8"/>
      <c r="B2513" s="8"/>
      <c r="C2513" s="8"/>
      <c r="D2513" s="8"/>
      <c r="E2513" s="18"/>
      <c r="F2513" s="18"/>
      <c r="G2513" s="117"/>
      <c r="H2513" s="20"/>
      <c r="I2513" s="10"/>
      <c r="J2513" s="10"/>
      <c r="K2513" s="10"/>
      <c r="L2513" s="10"/>
      <c r="M2513" s="19"/>
    </row>
    <row r="2514" spans="1:13" s="11" customFormat="1">
      <c r="A2514" s="8"/>
      <c r="B2514" s="8"/>
      <c r="C2514" s="8"/>
      <c r="D2514" s="8"/>
      <c r="E2514" s="122"/>
      <c r="F2514" s="18"/>
      <c r="G2514" s="120"/>
      <c r="H2514" s="20"/>
      <c r="I2514" s="10"/>
      <c r="J2514" s="10"/>
      <c r="K2514" s="10"/>
      <c r="L2514" s="10"/>
      <c r="M2514" s="19"/>
    </row>
    <row r="2515" spans="1:13" s="11" customFormat="1">
      <c r="A2515" s="8"/>
      <c r="B2515" s="8"/>
      <c r="C2515" s="8"/>
      <c r="D2515" s="8"/>
      <c r="E2515" s="18"/>
      <c r="F2515" s="18"/>
      <c r="G2515" s="117"/>
      <c r="H2515" s="20"/>
      <c r="I2515" s="117"/>
      <c r="J2515" s="117"/>
      <c r="K2515" s="10"/>
      <c r="L2515" s="10"/>
      <c r="M2515" s="19"/>
    </row>
    <row r="2516" spans="1:13" s="11" customFormat="1">
      <c r="A2516" s="8"/>
      <c r="B2516" s="128"/>
      <c r="C2516" s="8"/>
      <c r="D2516" s="8"/>
      <c r="E2516" s="18"/>
      <c r="F2516" s="18"/>
      <c r="G2516" s="117"/>
      <c r="H2516" s="8"/>
      <c r="I2516" s="8"/>
      <c r="J2516" s="8"/>
      <c r="K2516" s="19"/>
      <c r="L2516" s="19"/>
      <c r="M2516" s="19"/>
    </row>
    <row r="2517" spans="1:13" s="11" customFormat="1">
      <c r="A2517" s="8"/>
      <c r="B2517" s="8"/>
      <c r="C2517" s="8"/>
      <c r="D2517" s="8"/>
      <c r="E2517" s="18"/>
      <c r="F2517" s="18"/>
      <c r="G2517" s="8"/>
      <c r="H2517" s="8"/>
      <c r="I2517" s="8"/>
      <c r="J2517" s="8"/>
      <c r="K2517" s="8"/>
      <c r="L2517" s="8"/>
      <c r="M2517" s="8"/>
    </row>
    <row r="2518" spans="1:13" s="11" customFormat="1">
      <c r="A2518" s="8"/>
      <c r="B2518" s="8"/>
      <c r="C2518" s="8"/>
      <c r="D2518" s="8"/>
      <c r="E2518" s="18"/>
      <c r="F2518" s="18"/>
      <c r="G2518" s="8"/>
      <c r="H2518" s="8"/>
      <c r="I2518" s="8"/>
      <c r="J2518" s="8"/>
      <c r="K2518" s="8"/>
      <c r="L2518" s="8"/>
      <c r="M2518" s="8"/>
    </row>
    <row r="2519" spans="1:13" s="11" customFormat="1">
      <c r="A2519" s="8"/>
      <c r="B2519" s="8"/>
      <c r="C2519" s="8"/>
      <c r="D2519" s="8"/>
      <c r="E2519" s="18"/>
      <c r="F2519" s="18"/>
      <c r="G2519" s="8"/>
      <c r="H2519" s="8"/>
      <c r="I2519" s="117"/>
      <c r="J2519" s="120"/>
      <c r="K2519" s="8"/>
      <c r="L2519" s="8"/>
      <c r="M2519" s="19"/>
    </row>
    <row r="2520" spans="1:13" s="11" customFormat="1">
      <c r="A2520" s="8"/>
      <c r="B2520" s="8"/>
      <c r="C2520" s="8"/>
      <c r="D2520" s="8"/>
      <c r="E2520" s="18"/>
      <c r="F2520" s="18"/>
      <c r="G2520" s="10"/>
      <c r="H2520" s="10"/>
      <c r="I2520" s="10"/>
      <c r="J2520" s="10"/>
      <c r="K2520" s="19"/>
      <c r="L2520" s="8"/>
      <c r="M2520" s="19"/>
    </row>
    <row r="2521" spans="1:13" s="11" customFormat="1">
      <c r="A2521" s="8"/>
      <c r="B2521" s="8"/>
      <c r="C2521" s="8"/>
      <c r="D2521" s="8"/>
      <c r="E2521" s="18"/>
      <c r="F2521" s="18"/>
      <c r="G2521" s="117"/>
      <c r="H2521" s="8"/>
      <c r="I2521" s="10"/>
      <c r="J2521" s="10"/>
      <c r="K2521" s="10"/>
      <c r="L2521" s="10"/>
      <c r="M2521" s="20"/>
    </row>
    <row r="2522" spans="1:13" s="11" customFormat="1">
      <c r="A2522" s="8"/>
      <c r="B2522" s="8"/>
      <c r="C2522" s="8"/>
      <c r="D2522" s="8"/>
      <c r="E2522" s="18"/>
      <c r="F2522" s="18"/>
      <c r="G2522" s="117"/>
      <c r="H2522" s="8"/>
      <c r="I2522" s="117"/>
      <c r="J2522" s="117"/>
      <c r="K2522" s="10"/>
      <c r="L2522" s="10"/>
      <c r="M2522" s="19"/>
    </row>
    <row r="2523" spans="1:13" s="11" customFormat="1">
      <c r="A2523" s="8"/>
      <c r="B2523" s="8"/>
      <c r="C2523" s="8"/>
      <c r="D2523" s="8"/>
      <c r="E2523" s="121"/>
      <c r="F2523" s="18"/>
      <c r="G2523" s="117"/>
      <c r="H2523" s="8"/>
      <c r="I2523" s="8"/>
      <c r="J2523" s="8"/>
      <c r="K2523" s="10"/>
      <c r="L2523" s="10"/>
      <c r="M2523" s="19"/>
    </row>
    <row r="2524" spans="1:13" s="11" customFormat="1">
      <c r="A2524" s="8"/>
      <c r="B2524" s="8"/>
      <c r="C2524" s="8"/>
      <c r="D2524" s="8"/>
      <c r="E2524" s="121"/>
      <c r="F2524" s="18"/>
      <c r="G2524" s="117"/>
      <c r="H2524" s="8"/>
      <c r="I2524" s="8"/>
      <c r="J2524" s="8"/>
      <c r="K2524" s="10"/>
      <c r="L2524" s="10"/>
      <c r="M2524" s="19"/>
    </row>
    <row r="2525" spans="1:13" s="11" customFormat="1">
      <c r="A2525" s="8"/>
      <c r="B2525" s="8"/>
      <c r="C2525" s="8"/>
      <c r="D2525" s="8"/>
      <c r="E2525" s="18"/>
      <c r="F2525" s="18"/>
      <c r="G2525" s="117"/>
      <c r="H2525" s="20"/>
      <c r="I2525" s="10"/>
      <c r="J2525" s="10"/>
      <c r="K2525" s="10"/>
      <c r="L2525" s="10"/>
      <c r="M2525" s="19"/>
    </row>
    <row r="2526" spans="1:13" s="11" customFormat="1">
      <c r="A2526" s="8"/>
      <c r="B2526" s="8"/>
      <c r="C2526" s="8"/>
      <c r="D2526" s="8"/>
      <c r="E2526" s="122"/>
      <c r="F2526" s="18"/>
      <c r="G2526" s="120"/>
      <c r="H2526" s="20"/>
      <c r="I2526" s="10"/>
      <c r="J2526" s="10"/>
      <c r="K2526" s="10"/>
      <c r="L2526" s="10"/>
      <c r="M2526" s="19"/>
    </row>
    <row r="2527" spans="1:13" s="11" customFormat="1">
      <c r="A2527" s="8"/>
      <c r="B2527" s="8"/>
      <c r="C2527" s="8"/>
      <c r="D2527" s="8"/>
      <c r="E2527" s="18"/>
      <c r="F2527" s="18"/>
      <c r="G2527" s="117"/>
      <c r="H2527" s="20"/>
      <c r="I2527" s="117"/>
      <c r="J2527" s="117"/>
      <c r="K2527" s="10"/>
      <c r="L2527" s="10"/>
      <c r="M2527" s="19"/>
    </row>
    <row r="2528" spans="1:13" s="11" customFormat="1">
      <c r="A2528" s="8"/>
      <c r="B2528" s="128"/>
      <c r="C2528" s="8"/>
      <c r="D2528" s="8"/>
      <c r="E2528" s="18"/>
      <c r="F2528" s="18"/>
      <c r="G2528" s="117"/>
      <c r="H2528" s="8"/>
      <c r="I2528" s="8"/>
      <c r="J2528" s="8"/>
      <c r="K2528" s="19"/>
      <c r="L2528" s="19"/>
      <c r="M2528" s="19"/>
    </row>
    <row r="2529" spans="1:13" s="11" customFormat="1">
      <c r="A2529" s="8"/>
      <c r="B2529" s="8"/>
      <c r="C2529" s="8"/>
      <c r="D2529" s="8"/>
      <c r="E2529" s="18"/>
      <c r="F2529" s="18"/>
      <c r="G2529" s="8"/>
      <c r="H2529" s="8"/>
      <c r="I2529" s="8"/>
      <c r="J2529" s="8"/>
      <c r="K2529" s="8"/>
      <c r="L2529" s="8"/>
      <c r="M2529" s="8"/>
    </row>
    <row r="2530" spans="1:13" s="11" customFormat="1">
      <c r="A2530" s="8"/>
      <c r="B2530" s="8"/>
      <c r="C2530" s="8"/>
      <c r="D2530" s="8"/>
      <c r="E2530" s="18"/>
      <c r="F2530" s="18"/>
      <c r="G2530" s="8"/>
      <c r="H2530" s="8"/>
      <c r="I2530" s="8"/>
      <c r="J2530" s="8"/>
      <c r="K2530" s="8"/>
      <c r="L2530" s="8"/>
      <c r="M2530" s="8"/>
    </row>
    <row r="2531" spans="1:13" s="11" customFormat="1">
      <c r="A2531" s="8"/>
      <c r="B2531" s="8"/>
      <c r="C2531" s="8"/>
      <c r="D2531" s="8"/>
      <c r="E2531" s="18"/>
      <c r="F2531" s="18"/>
      <c r="G2531" s="8"/>
      <c r="H2531" s="8"/>
      <c r="I2531" s="117"/>
      <c r="J2531" s="120"/>
      <c r="K2531" s="8"/>
      <c r="L2531" s="8"/>
      <c r="M2531" s="19"/>
    </row>
    <row r="2532" spans="1:13" s="11" customFormat="1">
      <c r="A2532" s="8"/>
      <c r="B2532" s="8"/>
      <c r="C2532" s="8"/>
      <c r="D2532" s="8"/>
      <c r="E2532" s="18"/>
      <c r="F2532" s="18"/>
      <c r="G2532" s="10"/>
      <c r="H2532" s="10"/>
      <c r="I2532" s="10"/>
      <c r="J2532" s="10"/>
      <c r="K2532" s="19"/>
      <c r="L2532" s="8"/>
      <c r="M2532" s="19"/>
    </row>
    <row r="2533" spans="1:13" s="11" customFormat="1">
      <c r="A2533" s="8"/>
      <c r="B2533" s="8"/>
      <c r="C2533" s="8"/>
      <c r="D2533" s="8"/>
      <c r="E2533" s="18"/>
      <c r="F2533" s="18"/>
      <c r="G2533" s="117"/>
      <c r="H2533" s="8"/>
      <c r="I2533" s="10"/>
      <c r="J2533" s="10"/>
      <c r="K2533" s="10"/>
      <c r="L2533" s="10"/>
      <c r="M2533" s="20"/>
    </row>
    <row r="2534" spans="1:13" s="11" customFormat="1">
      <c r="A2534" s="8"/>
      <c r="B2534" s="8"/>
      <c r="C2534" s="8"/>
      <c r="D2534" s="8"/>
      <c r="E2534" s="18"/>
      <c r="F2534" s="18"/>
      <c r="G2534" s="117"/>
      <c r="H2534" s="8"/>
      <c r="I2534" s="117"/>
      <c r="J2534" s="117"/>
      <c r="K2534" s="10"/>
      <c r="L2534" s="10"/>
      <c r="M2534" s="19"/>
    </row>
    <row r="2535" spans="1:13" s="11" customFormat="1">
      <c r="A2535" s="8"/>
      <c r="B2535" s="8"/>
      <c r="C2535" s="8"/>
      <c r="D2535" s="8"/>
      <c r="E2535" s="121"/>
      <c r="F2535" s="18"/>
      <c r="G2535" s="117"/>
      <c r="H2535" s="8"/>
      <c r="I2535" s="8"/>
      <c r="J2535" s="8"/>
      <c r="K2535" s="10"/>
      <c r="L2535" s="10"/>
      <c r="M2535" s="19"/>
    </row>
    <row r="2536" spans="1:13" s="11" customFormat="1">
      <c r="A2536" s="8"/>
      <c r="B2536" s="8"/>
      <c r="C2536" s="8"/>
      <c r="D2536" s="8"/>
      <c r="E2536" s="121"/>
      <c r="F2536" s="18"/>
      <c r="G2536" s="117"/>
      <c r="H2536" s="8"/>
      <c r="I2536" s="8"/>
      <c r="J2536" s="8"/>
      <c r="K2536" s="10"/>
      <c r="L2536" s="10"/>
      <c r="M2536" s="19"/>
    </row>
    <row r="2537" spans="1:13" s="11" customFormat="1">
      <c r="A2537" s="87"/>
      <c r="B2537" s="87"/>
      <c r="C2537" s="8"/>
      <c r="D2537" s="87"/>
      <c r="E2537" s="87"/>
      <c r="F2537" s="87"/>
      <c r="G2537" s="87"/>
      <c r="H2537" s="87"/>
      <c r="I2537" s="87"/>
      <c r="J2537" s="87"/>
      <c r="K2537" s="87"/>
      <c r="L2537" s="87"/>
      <c r="M2537" s="87"/>
    </row>
    <row r="2538" spans="1:13" s="11" customFormat="1">
      <c r="A2538" s="8"/>
      <c r="B2538" s="8"/>
      <c r="C2538" s="8"/>
      <c r="D2538" s="8"/>
      <c r="E2538" s="18"/>
      <c r="F2538" s="18"/>
      <c r="G2538" s="117"/>
      <c r="H2538" s="20"/>
      <c r="I2538" s="10"/>
      <c r="J2538" s="10"/>
      <c r="K2538" s="10"/>
      <c r="L2538" s="10"/>
      <c r="M2538" s="19"/>
    </row>
    <row r="2539" spans="1:13" s="11" customFormat="1">
      <c r="A2539" s="8"/>
      <c r="B2539" s="8"/>
      <c r="C2539" s="87"/>
      <c r="D2539" s="8"/>
      <c r="E2539" s="122"/>
      <c r="F2539" s="18"/>
      <c r="G2539" s="120"/>
      <c r="H2539" s="20"/>
      <c r="I2539" s="10"/>
      <c r="J2539" s="10"/>
      <c r="K2539" s="10"/>
      <c r="L2539" s="10"/>
      <c r="M2539" s="19"/>
    </row>
    <row r="2540" spans="1:13" s="11" customFormat="1">
      <c r="A2540" s="8"/>
      <c r="B2540" s="8"/>
      <c r="C2540" s="8"/>
      <c r="D2540" s="8"/>
      <c r="E2540" s="18"/>
      <c r="F2540" s="18"/>
      <c r="G2540" s="117"/>
      <c r="H2540" s="20"/>
      <c r="I2540" s="117"/>
      <c r="J2540" s="117"/>
      <c r="K2540" s="10"/>
      <c r="L2540" s="10"/>
      <c r="M2540" s="19"/>
    </row>
    <row r="2541" spans="1:13" s="11" customFormat="1">
      <c r="A2541" s="8"/>
      <c r="B2541" s="128"/>
      <c r="C2541" s="8"/>
      <c r="D2541" s="8"/>
      <c r="E2541" s="18"/>
      <c r="F2541" s="18"/>
      <c r="G2541" s="117"/>
      <c r="H2541" s="8"/>
      <c r="I2541" s="8"/>
      <c r="J2541" s="8"/>
      <c r="K2541" s="19"/>
      <c r="L2541" s="19"/>
      <c r="M2541" s="19"/>
    </row>
    <row r="2542" spans="1:13" s="11" customFormat="1">
      <c r="A2542" s="8"/>
      <c r="B2542" s="8"/>
      <c r="C2542" s="8"/>
      <c r="D2542" s="8"/>
      <c r="E2542" s="18"/>
      <c r="F2542" s="18"/>
      <c r="G2542" s="8"/>
      <c r="H2542" s="8"/>
      <c r="I2542" s="8"/>
      <c r="J2542" s="8"/>
      <c r="K2542" s="8"/>
      <c r="L2542" s="8"/>
      <c r="M2542" s="8"/>
    </row>
    <row r="2543" spans="1:13" s="11" customFormat="1">
      <c r="A2543" s="8"/>
      <c r="B2543" s="8"/>
      <c r="C2543" s="8"/>
      <c r="D2543" s="8"/>
      <c r="E2543" s="18"/>
      <c r="F2543" s="18"/>
      <c r="G2543" s="8"/>
      <c r="H2543" s="8"/>
      <c r="I2543" s="8"/>
      <c r="J2543" s="8"/>
      <c r="K2543" s="8"/>
      <c r="L2543" s="8"/>
      <c r="M2543" s="8"/>
    </row>
    <row r="2544" spans="1:13" s="11" customFormat="1">
      <c r="A2544" s="8"/>
      <c r="B2544" s="8"/>
      <c r="C2544" s="8"/>
      <c r="D2544" s="8"/>
      <c r="E2544" s="18"/>
      <c r="F2544" s="18"/>
      <c r="G2544" s="8"/>
      <c r="H2544" s="8"/>
      <c r="I2544" s="117"/>
      <c r="J2544" s="120"/>
      <c r="K2544" s="8"/>
      <c r="L2544" s="8"/>
      <c r="M2544" s="19"/>
    </row>
    <row r="2545" spans="1:13" s="11" customFormat="1">
      <c r="A2545" s="8"/>
      <c r="B2545" s="8"/>
      <c r="C2545" s="8"/>
      <c r="D2545" s="8"/>
      <c r="E2545" s="18"/>
      <c r="F2545" s="18"/>
      <c r="G2545" s="10"/>
      <c r="H2545" s="10"/>
      <c r="I2545" s="10"/>
      <c r="J2545" s="10"/>
      <c r="K2545" s="19"/>
      <c r="L2545" s="8"/>
      <c r="M2545" s="19"/>
    </row>
    <row r="2546" spans="1:13" s="11" customFormat="1">
      <c r="A2546" s="8"/>
      <c r="B2546" s="8"/>
      <c r="C2546" s="8"/>
      <c r="D2546" s="8"/>
      <c r="E2546" s="18"/>
      <c r="F2546" s="18"/>
      <c r="G2546" s="117"/>
      <c r="H2546" s="8"/>
      <c r="I2546" s="10"/>
      <c r="J2546" s="10"/>
      <c r="K2546" s="10"/>
      <c r="L2546" s="10"/>
      <c r="M2546" s="20"/>
    </row>
    <row r="2547" spans="1:13" s="11" customFormat="1">
      <c r="A2547" s="8"/>
      <c r="B2547" s="8"/>
      <c r="C2547" s="8"/>
      <c r="D2547" s="8"/>
      <c r="E2547" s="18"/>
      <c r="F2547" s="18"/>
      <c r="G2547" s="117"/>
      <c r="H2547" s="8"/>
      <c r="I2547" s="117"/>
      <c r="J2547" s="117"/>
      <c r="K2547" s="10"/>
      <c r="L2547" s="10"/>
      <c r="M2547" s="19"/>
    </row>
    <row r="2548" spans="1:13" s="11" customFormat="1">
      <c r="A2548" s="8"/>
      <c r="B2548" s="8"/>
      <c r="C2548" s="8"/>
      <c r="D2548" s="8"/>
      <c r="E2548" s="121"/>
      <c r="F2548" s="18"/>
      <c r="G2548" s="117"/>
      <c r="H2548" s="8"/>
      <c r="I2548" s="8"/>
      <c r="J2548" s="8"/>
      <c r="K2548" s="10"/>
      <c r="L2548" s="10"/>
      <c r="M2548" s="19"/>
    </row>
    <row r="2549" spans="1:13" s="11" customFormat="1">
      <c r="A2549" s="8"/>
      <c r="B2549" s="8"/>
      <c r="C2549" s="8"/>
      <c r="D2549" s="8"/>
      <c r="E2549" s="121"/>
      <c r="F2549" s="18"/>
      <c r="G2549" s="117"/>
      <c r="H2549" s="8"/>
      <c r="I2549" s="8"/>
      <c r="J2549" s="8"/>
      <c r="K2549" s="10"/>
      <c r="L2549" s="10"/>
      <c r="M2549" s="19"/>
    </row>
    <row r="2550" spans="1:13" s="11" customFormat="1">
      <c r="A2550" s="8"/>
      <c r="B2550" s="8"/>
      <c r="C2550" s="8"/>
      <c r="D2550" s="8"/>
      <c r="E2550" s="18"/>
      <c r="F2550" s="18"/>
      <c r="G2550" s="117"/>
      <c r="H2550" s="20"/>
      <c r="I2550" s="10"/>
      <c r="J2550" s="10"/>
      <c r="K2550" s="10"/>
      <c r="L2550" s="10"/>
      <c r="M2550" s="19"/>
    </row>
    <row r="2551" spans="1:13" s="11" customFormat="1">
      <c r="A2551" s="8"/>
      <c r="B2551" s="8"/>
      <c r="C2551" s="8"/>
      <c r="D2551" s="8"/>
      <c r="E2551" s="122"/>
      <c r="F2551" s="18"/>
      <c r="G2551" s="120"/>
      <c r="H2551" s="20"/>
      <c r="I2551" s="10"/>
      <c r="J2551" s="10"/>
      <c r="K2551" s="10"/>
      <c r="L2551" s="10"/>
      <c r="M2551" s="19"/>
    </row>
    <row r="2552" spans="1:13" s="11" customFormat="1">
      <c r="A2552" s="8"/>
      <c r="B2552" s="8"/>
      <c r="C2552" s="8"/>
      <c r="D2552" s="8"/>
      <c r="E2552" s="18"/>
      <c r="F2552" s="18"/>
      <c r="G2552" s="117"/>
      <c r="H2552" s="20"/>
      <c r="I2552" s="117"/>
      <c r="J2552" s="117"/>
      <c r="K2552" s="10"/>
      <c r="L2552" s="10"/>
      <c r="M2552" s="19"/>
    </row>
    <row r="2553" spans="1:13" s="11" customFormat="1">
      <c r="A2553" s="8"/>
      <c r="B2553" s="128"/>
      <c r="C2553" s="8"/>
      <c r="D2553" s="8"/>
      <c r="E2553" s="18"/>
      <c r="F2553" s="18"/>
      <c r="G2553" s="117"/>
      <c r="H2553" s="8"/>
      <c r="I2553" s="8"/>
      <c r="J2553" s="8"/>
      <c r="K2553" s="19"/>
      <c r="L2553" s="19"/>
      <c r="M2553" s="19"/>
    </row>
    <row r="2554" spans="1:13" s="11" customFormat="1">
      <c r="A2554" s="8"/>
      <c r="B2554" s="8"/>
      <c r="C2554" s="8"/>
      <c r="D2554" s="8"/>
      <c r="E2554" s="18"/>
      <c r="F2554" s="18"/>
      <c r="G2554" s="8"/>
      <c r="H2554" s="8"/>
      <c r="I2554" s="8"/>
      <c r="J2554" s="8"/>
      <c r="K2554" s="8"/>
      <c r="L2554" s="8"/>
      <c r="M2554" s="8"/>
    </row>
    <row r="2555" spans="1:13" s="11" customFormat="1">
      <c r="A2555" s="8"/>
      <c r="B2555" s="8"/>
      <c r="C2555" s="8"/>
      <c r="D2555" s="8"/>
      <c r="E2555" s="18"/>
      <c r="F2555" s="18"/>
      <c r="G2555" s="8"/>
      <c r="H2555" s="8"/>
      <c r="I2555" s="8"/>
      <c r="J2555" s="8"/>
      <c r="K2555" s="8"/>
      <c r="L2555" s="8"/>
      <c r="M2555" s="8"/>
    </row>
    <row r="2556" spans="1:13" s="11" customFormat="1">
      <c r="A2556" s="8"/>
      <c r="B2556" s="8"/>
      <c r="C2556" s="8"/>
      <c r="D2556" s="8"/>
      <c r="E2556" s="18"/>
      <c r="F2556" s="18"/>
      <c r="G2556" s="8"/>
      <c r="H2556" s="8"/>
      <c r="I2556" s="117"/>
      <c r="J2556" s="120"/>
      <c r="K2556" s="8"/>
      <c r="L2556" s="8"/>
      <c r="M2556" s="19"/>
    </row>
    <row r="2557" spans="1:13" s="11" customFormat="1">
      <c r="A2557" s="8"/>
      <c r="B2557" s="8"/>
      <c r="C2557" s="8"/>
      <c r="D2557" s="8"/>
      <c r="E2557" s="18"/>
      <c r="F2557" s="18"/>
      <c r="G2557" s="10"/>
      <c r="H2557" s="10"/>
      <c r="I2557" s="10"/>
      <c r="J2557" s="10"/>
      <c r="K2557" s="19"/>
      <c r="L2557" s="8"/>
      <c r="M2557" s="19"/>
    </row>
    <row r="2558" spans="1:13" s="11" customFormat="1">
      <c r="A2558" s="8"/>
      <c r="B2558" s="8"/>
      <c r="C2558" s="8"/>
      <c r="D2558" s="8"/>
      <c r="E2558" s="18"/>
      <c r="F2558" s="18"/>
      <c r="G2558" s="117"/>
      <c r="H2558" s="8"/>
      <c r="I2558" s="10"/>
      <c r="J2558" s="10"/>
      <c r="K2558" s="10"/>
      <c r="L2558" s="10"/>
      <c r="M2558" s="20"/>
    </row>
    <row r="2559" spans="1:13" s="11" customFormat="1">
      <c r="A2559" s="8"/>
      <c r="B2559" s="8"/>
      <c r="C2559" s="8"/>
      <c r="D2559" s="8"/>
      <c r="E2559" s="18"/>
      <c r="F2559" s="18"/>
      <c r="G2559" s="117"/>
      <c r="H2559" s="8"/>
      <c r="I2559" s="117"/>
      <c r="J2559" s="117"/>
      <c r="K2559" s="10"/>
      <c r="L2559" s="10"/>
      <c r="M2559" s="19"/>
    </row>
    <row r="2560" spans="1:13" s="11" customFormat="1">
      <c r="A2560" s="8"/>
      <c r="B2560" s="8"/>
      <c r="C2560" s="8"/>
      <c r="D2560" s="8"/>
      <c r="E2560" s="121"/>
      <c r="F2560" s="18"/>
      <c r="G2560" s="117"/>
      <c r="H2560" s="8"/>
      <c r="I2560" s="8"/>
      <c r="J2560" s="8"/>
      <c r="K2560" s="10"/>
      <c r="L2560" s="10"/>
      <c r="M2560" s="19"/>
    </row>
    <row r="2561" spans="1:13" s="11" customFormat="1">
      <c r="A2561" s="8"/>
      <c r="B2561" s="8"/>
      <c r="C2561" s="8"/>
      <c r="D2561" s="8"/>
      <c r="E2561" s="121"/>
      <c r="F2561" s="18"/>
      <c r="G2561" s="117"/>
      <c r="H2561" s="8"/>
      <c r="I2561" s="8"/>
      <c r="J2561" s="8"/>
      <c r="K2561" s="10"/>
      <c r="L2561" s="10"/>
      <c r="M2561" s="19"/>
    </row>
    <row r="2562" spans="1:13" s="11" customFormat="1">
      <c r="A2562" s="8"/>
      <c r="B2562" s="8"/>
      <c r="C2562" s="8"/>
      <c r="D2562" s="8"/>
      <c r="E2562" s="18"/>
      <c r="F2562" s="18"/>
      <c r="G2562" s="117"/>
      <c r="H2562" s="20"/>
      <c r="I2562" s="10"/>
      <c r="J2562" s="10"/>
      <c r="K2562" s="10"/>
      <c r="L2562" s="10"/>
      <c r="M2562" s="19"/>
    </row>
    <row r="2563" spans="1:13" s="11" customFormat="1">
      <c r="A2563" s="8"/>
      <c r="B2563" s="8"/>
      <c r="C2563" s="8"/>
      <c r="D2563" s="8"/>
      <c r="E2563" s="122"/>
      <c r="F2563" s="18"/>
      <c r="G2563" s="120"/>
      <c r="H2563" s="20"/>
      <c r="I2563" s="10"/>
      <c r="J2563" s="10"/>
      <c r="K2563" s="10"/>
      <c r="L2563" s="10"/>
      <c r="M2563" s="19"/>
    </row>
    <row r="2564" spans="1:13" s="11" customFormat="1">
      <c r="A2564" s="8"/>
      <c r="B2564" s="8"/>
      <c r="C2564" s="8"/>
      <c r="D2564" s="8"/>
      <c r="E2564" s="18"/>
      <c r="F2564" s="18"/>
      <c r="G2564" s="117"/>
      <c r="H2564" s="20"/>
      <c r="I2564" s="117"/>
      <c r="J2564" s="117"/>
      <c r="K2564" s="10"/>
      <c r="L2564" s="10"/>
      <c r="M2564" s="19"/>
    </row>
    <row r="2565" spans="1:13" s="11" customFormat="1">
      <c r="A2565" s="8"/>
      <c r="B2565" s="128"/>
      <c r="C2565" s="8"/>
      <c r="D2565" s="8"/>
      <c r="E2565" s="18"/>
      <c r="F2565" s="18"/>
      <c r="G2565" s="117"/>
      <c r="H2565" s="8"/>
      <c r="I2565" s="8"/>
      <c r="J2565" s="8"/>
      <c r="K2565" s="19"/>
      <c r="L2565" s="19"/>
      <c r="M2565" s="19"/>
    </row>
    <row r="2566" spans="1:13" s="11" customFormat="1">
      <c r="A2566" s="8"/>
      <c r="B2566" s="8"/>
      <c r="C2566" s="8"/>
      <c r="D2566" s="8"/>
      <c r="E2566" s="18"/>
      <c r="F2566" s="18"/>
      <c r="G2566" s="8"/>
      <c r="H2566" s="8"/>
      <c r="I2566" s="8"/>
      <c r="J2566" s="8"/>
      <c r="K2566" s="8"/>
      <c r="L2566" s="8"/>
      <c r="M2566" s="8"/>
    </row>
    <row r="2567" spans="1:13" s="11" customFormat="1">
      <c r="A2567" s="8"/>
      <c r="B2567" s="8"/>
      <c r="C2567" s="8"/>
      <c r="D2567" s="8"/>
      <c r="E2567" s="18"/>
      <c r="F2567" s="18"/>
      <c r="G2567" s="8"/>
      <c r="H2567" s="8"/>
      <c r="I2567" s="8"/>
      <c r="J2567" s="8"/>
      <c r="K2567" s="8"/>
      <c r="L2567" s="8"/>
      <c r="M2567" s="8"/>
    </row>
    <row r="2568" spans="1:13" s="11" customFormat="1">
      <c r="A2568" s="8"/>
      <c r="B2568" s="8"/>
      <c r="C2568" s="8"/>
      <c r="D2568" s="8"/>
      <c r="E2568" s="18"/>
      <c r="F2568" s="18"/>
      <c r="G2568" s="8"/>
      <c r="H2568" s="8"/>
      <c r="I2568" s="117"/>
      <c r="J2568" s="120"/>
      <c r="K2568" s="8"/>
      <c r="L2568" s="8"/>
      <c r="M2568" s="19"/>
    </row>
    <row r="2569" spans="1:13" s="11" customFormat="1">
      <c r="A2569" s="8"/>
      <c r="B2569" s="8"/>
      <c r="C2569" s="8"/>
      <c r="D2569" s="8"/>
      <c r="E2569" s="18"/>
      <c r="F2569" s="18"/>
      <c r="G2569" s="10"/>
      <c r="H2569" s="10"/>
      <c r="I2569" s="10"/>
      <c r="J2569" s="10"/>
      <c r="K2569" s="19"/>
      <c r="L2569" s="8"/>
      <c r="M2569" s="19"/>
    </row>
    <row r="2570" spans="1:13" s="11" customFormat="1">
      <c r="A2570" s="8"/>
      <c r="B2570" s="8"/>
      <c r="C2570" s="8"/>
      <c r="D2570" s="8"/>
      <c r="E2570" s="18"/>
      <c r="F2570" s="18"/>
      <c r="G2570" s="117"/>
      <c r="H2570" s="8"/>
      <c r="I2570" s="10"/>
      <c r="J2570" s="10"/>
      <c r="K2570" s="10"/>
      <c r="L2570" s="10"/>
      <c r="M2570" s="20"/>
    </row>
    <row r="2571" spans="1:13" s="11" customFormat="1">
      <c r="A2571" s="8"/>
      <c r="B2571" s="8"/>
      <c r="C2571" s="8"/>
      <c r="D2571" s="8"/>
      <c r="E2571" s="18"/>
      <c r="F2571" s="18"/>
      <c r="G2571" s="117"/>
      <c r="H2571" s="8"/>
      <c r="I2571" s="117"/>
      <c r="J2571" s="117"/>
      <c r="K2571" s="10"/>
      <c r="L2571" s="10"/>
      <c r="M2571" s="19"/>
    </row>
    <row r="2572" spans="1:13" s="11" customFormat="1">
      <c r="A2572" s="87"/>
      <c r="B2572" s="87"/>
      <c r="C2572" s="8"/>
      <c r="D2572" s="87"/>
      <c r="E2572" s="87"/>
      <c r="F2572" s="87"/>
      <c r="G2572" s="87"/>
      <c r="H2572" s="87"/>
      <c r="I2572" s="87"/>
      <c r="J2572" s="87"/>
      <c r="K2572" s="87"/>
      <c r="L2572" s="87"/>
      <c r="M2572" s="87"/>
    </row>
    <row r="2573" spans="1:13" s="11" customFormat="1">
      <c r="A2573" s="8"/>
      <c r="B2573" s="8"/>
      <c r="C2573" s="8"/>
      <c r="D2573" s="8"/>
      <c r="E2573" s="121"/>
      <c r="F2573" s="18"/>
      <c r="G2573" s="117"/>
      <c r="H2573" s="8"/>
      <c r="I2573" s="8"/>
      <c r="J2573" s="8"/>
      <c r="K2573" s="10"/>
      <c r="L2573" s="10"/>
      <c r="M2573" s="19"/>
    </row>
    <row r="2574" spans="1:13" s="11" customFormat="1">
      <c r="A2574" s="8"/>
      <c r="B2574" s="8"/>
      <c r="C2574" s="87"/>
      <c r="D2574" s="8"/>
      <c r="E2574" s="121"/>
      <c r="F2574" s="18"/>
      <c r="G2574" s="117"/>
      <c r="H2574" s="8"/>
      <c r="I2574" s="8"/>
      <c r="J2574" s="8"/>
      <c r="K2574" s="10"/>
      <c r="L2574" s="10"/>
      <c r="M2574" s="19"/>
    </row>
    <row r="2575" spans="1:13" s="11" customFormat="1">
      <c r="A2575" s="8"/>
      <c r="B2575" s="8"/>
      <c r="C2575" s="8"/>
      <c r="D2575" s="8"/>
      <c r="E2575" s="18"/>
      <c r="F2575" s="18"/>
      <c r="G2575" s="117"/>
      <c r="H2575" s="20"/>
      <c r="I2575" s="10"/>
      <c r="J2575" s="10"/>
      <c r="K2575" s="10"/>
      <c r="L2575" s="10"/>
      <c r="M2575" s="19"/>
    </row>
    <row r="2576" spans="1:13" s="11" customFormat="1">
      <c r="A2576" s="8"/>
      <c r="B2576" s="8"/>
      <c r="C2576" s="8"/>
      <c r="D2576" s="8"/>
      <c r="E2576" s="122"/>
      <c r="F2576" s="18"/>
      <c r="G2576" s="120"/>
      <c r="H2576" s="20"/>
      <c r="I2576" s="10"/>
      <c r="J2576" s="10"/>
      <c r="K2576" s="10"/>
      <c r="L2576" s="10"/>
      <c r="M2576" s="19"/>
    </row>
    <row r="2577" spans="1:13" s="11" customFormat="1">
      <c r="A2577" s="8"/>
      <c r="B2577" s="8"/>
      <c r="C2577" s="8"/>
      <c r="D2577" s="8"/>
      <c r="E2577" s="18"/>
      <c r="F2577" s="18"/>
      <c r="G2577" s="117"/>
      <c r="H2577" s="20"/>
      <c r="I2577" s="117"/>
      <c r="J2577" s="117"/>
      <c r="K2577" s="10"/>
      <c r="L2577" s="10"/>
      <c r="M2577" s="19"/>
    </row>
    <row r="2578" spans="1:13" s="11" customFormat="1">
      <c r="A2578" s="8"/>
      <c r="B2578" s="128"/>
      <c r="C2578" s="8"/>
      <c r="D2578" s="8"/>
      <c r="E2578" s="18"/>
      <c r="F2578" s="18"/>
      <c r="G2578" s="117"/>
      <c r="H2578" s="8"/>
      <c r="I2578" s="8"/>
      <c r="J2578" s="8"/>
      <c r="K2578" s="19"/>
      <c r="L2578" s="19"/>
      <c r="M2578" s="19"/>
    </row>
    <row r="2579" spans="1:13" s="11" customFormat="1">
      <c r="A2579" s="8"/>
      <c r="B2579" s="8"/>
      <c r="C2579" s="8"/>
      <c r="D2579" s="8"/>
      <c r="E2579" s="18"/>
      <c r="F2579" s="18"/>
      <c r="G2579" s="8"/>
      <c r="H2579" s="8"/>
      <c r="I2579" s="8"/>
      <c r="J2579" s="8"/>
      <c r="K2579" s="8"/>
      <c r="L2579" s="8"/>
      <c r="M2579" s="8"/>
    </row>
    <row r="2580" spans="1:13" s="11" customFormat="1">
      <c r="A2580" s="8"/>
      <c r="B2580" s="8"/>
      <c r="C2580" s="8"/>
      <c r="D2580" s="8"/>
      <c r="E2580" s="18"/>
      <c r="F2580" s="18"/>
      <c r="G2580" s="8"/>
      <c r="H2580" s="8"/>
      <c r="I2580" s="8"/>
      <c r="J2580" s="8"/>
      <c r="K2580" s="8"/>
      <c r="L2580" s="8"/>
      <c r="M2580" s="8"/>
    </row>
    <row r="2581" spans="1:13" s="11" customFormat="1">
      <c r="A2581" s="8"/>
      <c r="B2581" s="8"/>
      <c r="C2581" s="8"/>
      <c r="D2581" s="8"/>
      <c r="E2581" s="18"/>
      <c r="F2581" s="18"/>
      <c r="G2581" s="8"/>
      <c r="H2581" s="8"/>
      <c r="I2581" s="117"/>
      <c r="J2581" s="120"/>
      <c r="K2581" s="8"/>
      <c r="L2581" s="8"/>
      <c r="M2581" s="19"/>
    </row>
    <row r="2582" spans="1:13" s="11" customFormat="1">
      <c r="A2582" s="8"/>
      <c r="B2582" s="8"/>
      <c r="C2582" s="8"/>
      <c r="D2582" s="8"/>
      <c r="E2582" s="18"/>
      <c r="F2582" s="18"/>
      <c r="G2582" s="10"/>
      <c r="H2582" s="10"/>
      <c r="I2582" s="10"/>
      <c r="J2582" s="10"/>
      <c r="K2582" s="19"/>
      <c r="L2582" s="8"/>
      <c r="M2582" s="19"/>
    </row>
    <row r="2583" spans="1:13" s="11" customFormat="1">
      <c r="A2583" s="8"/>
      <c r="B2583" s="8"/>
      <c r="C2583" s="8"/>
      <c r="D2583" s="8"/>
      <c r="E2583" s="18"/>
      <c r="F2583" s="18"/>
      <c r="G2583" s="117"/>
      <c r="H2583" s="8"/>
      <c r="I2583" s="10"/>
      <c r="J2583" s="10"/>
      <c r="K2583" s="10"/>
      <c r="L2583" s="10"/>
      <c r="M2583" s="20"/>
    </row>
    <row r="2584" spans="1:13" s="11" customFormat="1">
      <c r="A2584" s="8"/>
      <c r="B2584" s="8"/>
      <c r="C2584" s="8"/>
      <c r="D2584" s="8"/>
      <c r="E2584" s="18"/>
      <c r="F2584" s="18"/>
      <c r="G2584" s="117"/>
      <c r="H2584" s="8"/>
      <c r="I2584" s="117"/>
      <c r="J2584" s="117"/>
      <c r="K2584" s="10"/>
      <c r="L2584" s="10"/>
      <c r="M2584" s="19"/>
    </row>
    <row r="2585" spans="1:13" s="11" customFormat="1">
      <c r="A2585" s="8"/>
      <c r="B2585" s="8"/>
      <c r="C2585" s="8"/>
      <c r="D2585" s="8"/>
      <c r="E2585" s="121"/>
      <c r="F2585" s="18"/>
      <c r="G2585" s="117"/>
      <c r="H2585" s="8"/>
      <c r="I2585" s="8"/>
      <c r="J2585" s="8"/>
      <c r="K2585" s="10"/>
      <c r="L2585" s="10"/>
      <c r="M2585" s="19"/>
    </row>
    <row r="2586" spans="1:13" s="11" customFormat="1">
      <c r="A2586" s="8"/>
      <c r="B2586" s="8"/>
      <c r="C2586" s="8"/>
      <c r="D2586" s="8"/>
      <c r="E2586" s="121"/>
      <c r="F2586" s="18"/>
      <c r="G2586" s="117"/>
      <c r="H2586" s="8"/>
      <c r="I2586" s="8"/>
      <c r="J2586" s="8"/>
      <c r="K2586" s="10"/>
      <c r="L2586" s="10"/>
      <c r="M2586" s="19"/>
    </row>
    <row r="2587" spans="1:13" s="11" customFormat="1">
      <c r="A2587" s="8"/>
      <c r="B2587" s="8"/>
      <c r="C2587" s="8"/>
      <c r="D2587" s="8"/>
      <c r="E2587" s="18"/>
      <c r="F2587" s="18"/>
      <c r="G2587" s="117"/>
      <c r="H2587" s="20"/>
      <c r="I2587" s="10"/>
      <c r="J2587" s="10"/>
      <c r="K2587" s="10"/>
      <c r="L2587" s="10"/>
      <c r="M2587" s="19"/>
    </row>
    <row r="2588" spans="1:13" s="11" customFormat="1">
      <c r="A2588" s="8"/>
      <c r="B2588" s="8"/>
      <c r="C2588" s="8"/>
      <c r="D2588" s="8"/>
      <c r="E2588" s="122"/>
      <c r="F2588" s="18"/>
      <c r="G2588" s="120"/>
      <c r="H2588" s="20"/>
      <c r="I2588" s="10"/>
      <c r="J2588" s="10"/>
      <c r="K2588" s="10"/>
      <c r="L2588" s="10"/>
      <c r="M2588" s="19"/>
    </row>
    <row r="2589" spans="1:13" s="11" customFormat="1">
      <c r="A2589" s="8"/>
      <c r="B2589" s="8"/>
      <c r="C2589" s="8"/>
      <c r="D2589" s="8"/>
      <c r="E2589" s="18"/>
      <c r="F2589" s="18"/>
      <c r="G2589" s="117"/>
      <c r="H2589" s="20"/>
      <c r="I2589" s="117"/>
      <c r="J2589" s="117"/>
      <c r="K2589" s="10"/>
      <c r="L2589" s="10"/>
      <c r="M2589" s="19"/>
    </row>
    <row r="2590" spans="1:13" s="11" customFormat="1">
      <c r="A2590" s="8"/>
      <c r="B2590" s="128"/>
      <c r="C2590" s="8"/>
      <c r="D2590" s="8"/>
      <c r="E2590" s="18"/>
      <c r="F2590" s="18"/>
      <c r="G2590" s="117"/>
      <c r="H2590" s="8"/>
      <c r="I2590" s="8"/>
      <c r="J2590" s="8"/>
      <c r="K2590" s="19"/>
      <c r="L2590" s="19"/>
      <c r="M2590" s="19"/>
    </row>
    <row r="2591" spans="1:13" s="11" customFormat="1">
      <c r="A2591" s="8"/>
      <c r="B2591" s="8"/>
      <c r="C2591" s="8"/>
      <c r="D2591" s="8"/>
      <c r="E2591" s="18"/>
      <c r="F2591" s="18"/>
      <c r="G2591" s="8"/>
      <c r="H2591" s="8"/>
      <c r="I2591" s="8"/>
      <c r="J2591" s="8"/>
      <c r="K2591" s="8"/>
      <c r="L2591" s="8"/>
      <c r="M2591" s="8"/>
    </row>
    <row r="2592" spans="1:13" s="11" customFormat="1">
      <c r="A2592" s="8"/>
      <c r="B2592" s="8"/>
      <c r="C2592" s="8"/>
      <c r="D2592" s="8"/>
      <c r="E2592" s="18"/>
      <c r="F2592" s="18"/>
      <c r="G2592" s="8"/>
      <c r="H2592" s="8"/>
      <c r="I2592" s="8"/>
      <c r="J2592" s="8"/>
      <c r="K2592" s="8"/>
      <c r="L2592" s="8"/>
      <c r="M2592" s="8"/>
    </row>
    <row r="2593" spans="1:13" s="11" customFormat="1">
      <c r="A2593" s="8"/>
      <c r="B2593" s="8"/>
      <c r="C2593" s="8"/>
      <c r="D2593" s="8"/>
      <c r="E2593" s="18"/>
      <c r="F2593" s="18"/>
      <c r="G2593" s="8"/>
      <c r="H2593" s="8"/>
      <c r="I2593" s="117"/>
      <c r="J2593" s="120"/>
      <c r="K2593" s="8"/>
      <c r="L2593" s="8"/>
      <c r="M2593" s="19"/>
    </row>
    <row r="2594" spans="1:13" s="11" customFormat="1">
      <c r="A2594" s="8"/>
      <c r="B2594" s="8"/>
      <c r="C2594" s="8"/>
      <c r="D2594" s="8"/>
      <c r="E2594" s="18"/>
      <c r="F2594" s="18"/>
      <c r="G2594" s="10"/>
      <c r="H2594" s="10"/>
      <c r="I2594" s="10"/>
      <c r="J2594" s="10"/>
      <c r="K2594" s="19"/>
      <c r="L2594" s="8"/>
      <c r="M2594" s="19"/>
    </row>
    <row r="2595" spans="1:13" s="11" customFormat="1">
      <c r="A2595" s="8"/>
      <c r="B2595" s="8"/>
      <c r="C2595" s="8"/>
      <c r="D2595" s="8"/>
      <c r="E2595" s="18"/>
      <c r="F2595" s="18"/>
      <c r="G2595" s="117"/>
      <c r="H2595" s="8"/>
      <c r="I2595" s="10"/>
      <c r="J2595" s="10"/>
      <c r="K2595" s="10"/>
      <c r="L2595" s="10"/>
      <c r="M2595" s="20"/>
    </row>
    <row r="2596" spans="1:13" s="11" customFormat="1">
      <c r="A2596" s="8"/>
      <c r="B2596" s="8"/>
      <c r="C2596" s="8"/>
      <c r="D2596" s="8"/>
      <c r="E2596" s="18"/>
      <c r="F2596" s="18"/>
      <c r="G2596" s="117"/>
      <c r="H2596" s="8"/>
      <c r="I2596" s="117"/>
      <c r="J2596" s="117"/>
      <c r="K2596" s="10"/>
      <c r="L2596" s="10"/>
      <c r="M2596" s="19"/>
    </row>
    <row r="2597" spans="1:13" s="11" customFormat="1">
      <c r="A2597" s="8"/>
      <c r="B2597" s="8"/>
      <c r="C2597" s="8"/>
      <c r="D2597" s="8"/>
      <c r="E2597" s="121"/>
      <c r="F2597" s="18"/>
      <c r="G2597" s="117"/>
      <c r="H2597" s="8"/>
      <c r="I2597" s="8"/>
      <c r="J2597" s="8"/>
      <c r="K2597" s="10"/>
      <c r="L2597" s="10"/>
      <c r="M2597" s="19"/>
    </row>
    <row r="2598" spans="1:13" s="11" customFormat="1">
      <c r="A2598" s="8"/>
      <c r="B2598" s="8"/>
      <c r="C2598" s="8"/>
      <c r="D2598" s="8"/>
      <c r="E2598" s="121"/>
      <c r="F2598" s="18"/>
      <c r="G2598" s="117"/>
      <c r="H2598" s="8"/>
      <c r="I2598" s="8"/>
      <c r="J2598" s="8"/>
      <c r="K2598" s="10"/>
      <c r="L2598" s="10"/>
      <c r="M2598" s="19"/>
    </row>
    <row r="2599" spans="1:13" s="11" customFormat="1">
      <c r="A2599" s="8"/>
      <c r="B2599" s="8"/>
      <c r="C2599" s="8"/>
      <c r="D2599" s="8"/>
      <c r="E2599" s="18"/>
      <c r="F2599" s="18"/>
      <c r="G2599" s="117"/>
      <c r="H2599" s="20"/>
      <c r="I2599" s="10"/>
      <c r="J2599" s="10"/>
      <c r="K2599" s="10"/>
      <c r="L2599" s="10"/>
      <c r="M2599" s="19"/>
    </row>
    <row r="2600" spans="1:13" s="11" customFormat="1">
      <c r="A2600" s="8"/>
      <c r="B2600" s="8"/>
      <c r="C2600" s="8"/>
      <c r="D2600" s="8"/>
      <c r="E2600" s="122"/>
      <c r="F2600" s="18"/>
      <c r="G2600" s="120"/>
      <c r="H2600" s="20"/>
      <c r="I2600" s="10"/>
      <c r="J2600" s="10"/>
      <c r="K2600" s="10"/>
      <c r="L2600" s="10"/>
      <c r="M2600" s="19"/>
    </row>
    <row r="2601" spans="1:13" s="11" customFormat="1">
      <c r="A2601" s="8"/>
      <c r="B2601" s="8"/>
      <c r="C2601" s="8"/>
      <c r="D2601" s="8"/>
      <c r="E2601" s="18"/>
      <c r="F2601" s="18"/>
      <c r="G2601" s="117"/>
      <c r="H2601" s="20"/>
      <c r="I2601" s="117"/>
      <c r="J2601" s="117"/>
      <c r="K2601" s="10"/>
      <c r="L2601" s="10"/>
      <c r="M2601" s="19"/>
    </row>
    <row r="2602" spans="1:13" s="11" customFormat="1">
      <c r="A2602" s="8"/>
      <c r="B2602" s="128"/>
      <c r="C2602" s="8"/>
      <c r="D2602" s="8"/>
      <c r="E2602" s="18"/>
      <c r="F2602" s="18"/>
      <c r="G2602" s="117"/>
      <c r="H2602" s="8"/>
      <c r="I2602" s="8"/>
      <c r="J2602" s="8"/>
      <c r="K2602" s="19"/>
      <c r="L2602" s="19"/>
      <c r="M2602" s="19"/>
    </row>
    <row r="2603" spans="1:13" s="11" customFormat="1">
      <c r="A2603" s="8"/>
      <c r="B2603" s="8"/>
      <c r="C2603" s="8"/>
      <c r="D2603" s="8"/>
      <c r="E2603" s="18"/>
      <c r="F2603" s="18"/>
      <c r="G2603" s="8"/>
      <c r="H2603" s="8"/>
      <c r="I2603" s="8"/>
      <c r="J2603" s="8"/>
      <c r="K2603" s="8"/>
      <c r="L2603" s="8"/>
      <c r="M2603" s="8"/>
    </row>
    <row r="2604" spans="1:13" s="11" customFormat="1">
      <c r="A2604" s="8"/>
      <c r="B2604" s="8"/>
      <c r="C2604" s="8"/>
      <c r="D2604" s="8"/>
      <c r="E2604" s="18"/>
      <c r="F2604" s="18"/>
      <c r="G2604" s="8"/>
      <c r="H2604" s="8"/>
      <c r="I2604" s="8"/>
      <c r="J2604" s="8"/>
      <c r="K2604" s="8"/>
      <c r="L2604" s="8"/>
      <c r="M2604" s="8"/>
    </row>
    <row r="2605" spans="1:13" s="11" customFormat="1">
      <c r="A2605" s="8"/>
      <c r="B2605" s="8"/>
      <c r="C2605" s="8"/>
      <c r="D2605" s="8"/>
      <c r="E2605" s="18"/>
      <c r="F2605" s="18"/>
      <c r="G2605" s="8"/>
      <c r="H2605" s="8"/>
      <c r="I2605" s="117"/>
      <c r="J2605" s="120"/>
      <c r="K2605" s="8"/>
      <c r="L2605" s="8"/>
      <c r="M2605" s="19"/>
    </row>
    <row r="2606" spans="1:13" s="11" customFormat="1">
      <c r="A2606" s="8"/>
      <c r="B2606" s="8"/>
      <c r="C2606" s="8"/>
      <c r="D2606" s="8"/>
      <c r="E2606" s="18"/>
      <c r="F2606" s="18"/>
      <c r="G2606" s="10"/>
      <c r="H2606" s="10"/>
      <c r="I2606" s="10"/>
      <c r="J2606" s="10"/>
      <c r="K2606" s="19"/>
      <c r="L2606" s="8"/>
      <c r="M2606" s="19"/>
    </row>
    <row r="2607" spans="1:13" s="11" customFormat="1">
      <c r="A2607" s="87"/>
      <c r="B2607" s="87"/>
      <c r="C2607" s="8"/>
      <c r="D2607" s="87"/>
      <c r="E2607" s="87"/>
      <c r="F2607" s="87"/>
      <c r="G2607" s="87"/>
      <c r="H2607" s="87"/>
      <c r="I2607" s="87"/>
      <c r="J2607" s="87"/>
      <c r="K2607" s="87"/>
      <c r="L2607" s="87"/>
      <c r="M2607" s="87"/>
    </row>
    <row r="2608" spans="1:13" s="11" customFormat="1">
      <c r="A2608" s="8"/>
      <c r="B2608" s="8"/>
      <c r="C2608" s="8"/>
      <c r="D2608" s="8"/>
      <c r="E2608" s="18"/>
      <c r="F2608" s="18"/>
      <c r="G2608" s="117"/>
      <c r="H2608" s="8"/>
      <c r="I2608" s="10"/>
      <c r="J2608" s="10"/>
      <c r="K2608" s="10"/>
      <c r="L2608" s="10"/>
      <c r="M2608" s="20"/>
    </row>
    <row r="2609" spans="1:13" s="11" customFormat="1">
      <c r="A2609" s="8"/>
      <c r="B2609" s="8"/>
      <c r="C2609" s="87"/>
      <c r="D2609" s="8"/>
      <c r="E2609" s="18"/>
      <c r="F2609" s="18"/>
      <c r="G2609" s="117"/>
      <c r="H2609" s="8"/>
      <c r="I2609" s="117"/>
      <c r="J2609" s="117"/>
      <c r="K2609" s="10"/>
      <c r="L2609" s="10"/>
      <c r="M2609" s="19"/>
    </row>
    <row r="2610" spans="1:13" s="11" customFormat="1">
      <c r="A2610" s="8"/>
      <c r="B2610" s="8"/>
      <c r="C2610" s="8"/>
      <c r="D2610" s="8"/>
      <c r="E2610" s="121"/>
      <c r="F2610" s="18"/>
      <c r="G2610" s="117"/>
      <c r="H2610" s="8"/>
      <c r="I2610" s="8"/>
      <c r="J2610" s="8"/>
      <c r="K2610" s="10"/>
      <c r="L2610" s="10"/>
      <c r="M2610" s="19"/>
    </row>
    <row r="2611" spans="1:13" s="11" customFormat="1">
      <c r="A2611" s="8"/>
      <c r="B2611" s="8"/>
      <c r="C2611" s="8"/>
      <c r="D2611" s="8"/>
      <c r="E2611" s="121"/>
      <c r="F2611" s="18"/>
      <c r="G2611" s="117"/>
      <c r="H2611" s="8"/>
      <c r="I2611" s="8"/>
      <c r="J2611" s="8"/>
      <c r="K2611" s="10"/>
      <c r="L2611" s="10"/>
      <c r="M2611" s="19"/>
    </row>
    <row r="2612" spans="1:13" s="11" customFormat="1">
      <c r="A2612" s="8"/>
      <c r="B2612" s="8"/>
      <c r="C2612" s="8"/>
      <c r="D2612" s="8"/>
      <c r="E2612" s="18"/>
      <c r="F2612" s="18"/>
      <c r="G2612" s="117"/>
      <c r="H2612" s="20"/>
      <c r="I2612" s="10"/>
      <c r="J2612" s="10"/>
      <c r="K2612" s="10"/>
      <c r="L2612" s="10"/>
      <c r="M2612" s="19"/>
    </row>
    <row r="2613" spans="1:13" s="11" customFormat="1">
      <c r="A2613" s="8"/>
      <c r="B2613" s="8"/>
      <c r="C2613" s="8"/>
      <c r="D2613" s="8"/>
      <c r="E2613" s="122"/>
      <c r="F2613" s="18"/>
      <c r="G2613" s="120"/>
      <c r="H2613" s="20"/>
      <c r="I2613" s="10"/>
      <c r="J2613" s="10"/>
      <c r="K2613" s="10"/>
      <c r="L2613" s="10"/>
      <c r="M2613" s="19"/>
    </row>
    <row r="2614" spans="1:13" s="11" customFormat="1">
      <c r="A2614" s="8"/>
      <c r="B2614" s="8"/>
      <c r="C2614" s="8"/>
      <c r="D2614" s="8"/>
      <c r="E2614" s="18"/>
      <c r="F2614" s="18"/>
      <c r="G2614" s="117"/>
      <c r="H2614" s="20"/>
      <c r="I2614" s="117"/>
      <c r="J2614" s="117"/>
      <c r="K2614" s="10"/>
      <c r="L2614" s="10"/>
      <c r="M2614" s="19"/>
    </row>
    <row r="2615" spans="1:13" s="11" customFormat="1">
      <c r="A2615" s="8"/>
      <c r="B2615" s="128"/>
      <c r="C2615" s="8"/>
      <c r="D2615" s="8"/>
      <c r="E2615" s="18"/>
      <c r="F2615" s="18"/>
      <c r="G2615" s="117"/>
      <c r="H2615" s="8"/>
      <c r="I2615" s="8"/>
      <c r="J2615" s="8"/>
      <c r="K2615" s="19"/>
      <c r="L2615" s="19"/>
      <c r="M2615" s="19"/>
    </row>
    <row r="2616" spans="1:13" s="11" customFormat="1">
      <c r="A2616" s="8"/>
      <c r="B2616" s="8"/>
      <c r="C2616" s="8"/>
      <c r="D2616" s="8"/>
      <c r="E2616" s="18"/>
      <c r="F2616" s="18"/>
      <c r="G2616" s="8"/>
      <c r="H2616" s="8"/>
      <c r="I2616" s="8"/>
      <c r="J2616" s="8"/>
      <c r="K2616" s="8"/>
      <c r="L2616" s="8"/>
      <c r="M2616" s="8"/>
    </row>
    <row r="2617" spans="1:13" s="11" customFormat="1">
      <c r="A2617" s="8"/>
      <c r="B2617" s="8"/>
      <c r="C2617" s="8"/>
      <c r="D2617" s="8"/>
      <c r="E2617" s="18"/>
      <c r="F2617" s="18"/>
      <c r="G2617" s="8"/>
      <c r="H2617" s="8"/>
      <c r="I2617" s="8"/>
      <c r="J2617" s="8"/>
      <c r="K2617" s="8"/>
      <c r="L2617" s="8"/>
      <c r="M2617" s="8"/>
    </row>
    <row r="2618" spans="1:13" s="11" customFormat="1">
      <c r="A2618" s="8"/>
      <c r="B2618" s="8"/>
      <c r="C2618" s="8"/>
      <c r="D2618" s="8"/>
      <c r="E2618" s="18"/>
      <c r="F2618" s="18"/>
      <c r="G2618" s="8"/>
      <c r="H2618" s="8"/>
      <c r="I2618" s="117"/>
      <c r="J2618" s="120"/>
      <c r="K2618" s="8"/>
      <c r="L2618" s="8"/>
      <c r="M2618" s="19"/>
    </row>
    <row r="2619" spans="1:13" s="11" customFormat="1">
      <c r="A2619" s="8"/>
      <c r="B2619" s="8"/>
      <c r="C2619" s="8"/>
      <c r="D2619" s="8"/>
      <c r="E2619" s="18"/>
      <c r="F2619" s="18"/>
      <c r="G2619" s="10"/>
      <c r="H2619" s="10"/>
      <c r="I2619" s="10"/>
      <c r="J2619" s="10"/>
      <c r="K2619" s="19"/>
      <c r="L2619" s="8"/>
      <c r="M2619" s="19"/>
    </row>
    <row r="2620" spans="1:13" s="11" customFormat="1">
      <c r="A2620" s="8"/>
      <c r="B2620" s="8"/>
      <c r="C2620" s="8"/>
      <c r="D2620" s="8"/>
      <c r="E2620" s="18"/>
      <c r="F2620" s="18"/>
      <c r="G2620" s="117"/>
      <c r="H2620" s="8"/>
      <c r="I2620" s="10"/>
      <c r="J2620" s="10"/>
      <c r="K2620" s="10"/>
      <c r="L2620" s="10"/>
      <c r="M2620" s="20"/>
    </row>
    <row r="2621" spans="1:13" s="11" customFormat="1">
      <c r="A2621" s="8"/>
      <c r="B2621" s="8"/>
      <c r="C2621" s="8"/>
      <c r="D2621" s="8"/>
      <c r="E2621" s="18"/>
      <c r="F2621" s="18"/>
      <c r="G2621" s="117"/>
      <c r="H2621" s="8"/>
      <c r="I2621" s="117"/>
      <c r="J2621" s="117"/>
      <c r="K2621" s="10"/>
      <c r="L2621" s="10"/>
      <c r="M2621" s="19"/>
    </row>
    <row r="2622" spans="1:13" s="11" customFormat="1">
      <c r="A2622" s="8"/>
      <c r="B2622" s="8"/>
      <c r="C2622" s="8"/>
      <c r="D2622" s="8"/>
      <c r="E2622" s="121"/>
      <c r="F2622" s="18"/>
      <c r="G2622" s="117"/>
      <c r="H2622" s="8"/>
      <c r="I2622" s="8"/>
      <c r="J2622" s="8"/>
      <c r="K2622" s="10"/>
      <c r="L2622" s="10"/>
      <c r="M2622" s="19"/>
    </row>
    <row r="2623" spans="1:13" s="11" customFormat="1">
      <c r="A2623" s="8"/>
      <c r="B2623" s="8"/>
      <c r="C2623" s="8"/>
      <c r="D2623" s="8"/>
      <c r="E2623" s="121"/>
      <c r="F2623" s="18"/>
      <c r="G2623" s="117"/>
      <c r="H2623" s="8"/>
      <c r="I2623" s="8"/>
      <c r="J2623" s="8"/>
      <c r="K2623" s="10"/>
      <c r="L2623" s="10"/>
      <c r="M2623" s="19"/>
    </row>
    <row r="2624" spans="1:13" s="11" customFormat="1">
      <c r="A2624" s="8"/>
      <c r="B2624" s="8"/>
      <c r="C2624" s="8"/>
      <c r="D2624" s="8"/>
      <c r="E2624" s="18"/>
      <c r="F2624" s="18"/>
      <c r="G2624" s="117"/>
      <c r="H2624" s="20"/>
      <c r="I2624" s="10"/>
      <c r="J2624" s="10"/>
      <c r="K2624" s="10"/>
      <c r="L2624" s="10"/>
      <c r="M2624" s="19"/>
    </row>
    <row r="2625" spans="1:13" s="11" customFormat="1">
      <c r="A2625" s="8"/>
      <c r="B2625" s="8"/>
      <c r="C2625" s="8"/>
      <c r="D2625" s="8"/>
      <c r="E2625" s="122"/>
      <c r="F2625" s="18"/>
      <c r="G2625" s="120"/>
      <c r="H2625" s="20"/>
      <c r="I2625" s="10"/>
      <c r="J2625" s="10"/>
      <c r="K2625" s="10"/>
      <c r="L2625" s="10"/>
      <c r="M2625" s="19"/>
    </row>
    <row r="2626" spans="1:13" s="11" customFormat="1">
      <c r="A2626" s="8"/>
      <c r="B2626" s="8"/>
      <c r="C2626" s="8"/>
      <c r="D2626" s="8"/>
      <c r="E2626" s="18"/>
      <c r="F2626" s="18"/>
      <c r="G2626" s="117"/>
      <c r="H2626" s="20"/>
      <c r="I2626" s="117"/>
      <c r="J2626" s="117"/>
      <c r="K2626" s="10"/>
      <c r="L2626" s="10"/>
      <c r="M2626" s="19"/>
    </row>
    <row r="2627" spans="1:13" s="11" customFormat="1">
      <c r="A2627" s="8"/>
      <c r="B2627" s="128"/>
      <c r="C2627" s="8"/>
      <c r="D2627" s="8"/>
      <c r="E2627" s="18"/>
      <c r="F2627" s="18"/>
      <c r="G2627" s="117"/>
      <c r="H2627" s="8"/>
      <c r="I2627" s="8"/>
      <c r="J2627" s="8"/>
      <c r="K2627" s="19"/>
      <c r="L2627" s="19"/>
      <c r="M2627" s="19"/>
    </row>
    <row r="2628" spans="1:13" s="11" customFormat="1">
      <c r="A2628" s="8"/>
      <c r="B2628" s="8"/>
      <c r="C2628" s="8"/>
      <c r="D2628" s="8"/>
      <c r="E2628" s="18"/>
      <c r="F2628" s="18"/>
      <c r="G2628" s="8"/>
      <c r="H2628" s="8"/>
      <c r="I2628" s="8"/>
      <c r="J2628" s="8"/>
      <c r="K2628" s="8"/>
      <c r="L2628" s="8"/>
      <c r="M2628" s="8"/>
    </row>
    <row r="2629" spans="1:13" s="11" customFormat="1">
      <c r="A2629" s="8"/>
      <c r="B2629" s="8"/>
      <c r="C2629" s="8"/>
      <c r="D2629" s="8"/>
      <c r="E2629" s="18"/>
      <c r="F2629" s="18"/>
      <c r="G2629" s="8"/>
      <c r="H2629" s="8"/>
      <c r="I2629" s="8"/>
      <c r="J2629" s="8"/>
      <c r="K2629" s="8"/>
      <c r="L2629" s="8"/>
      <c r="M2629" s="8"/>
    </row>
    <row r="2630" spans="1:13" s="11" customFormat="1">
      <c r="A2630" s="8"/>
      <c r="B2630" s="8"/>
      <c r="C2630" s="8"/>
      <c r="D2630" s="8"/>
      <c r="E2630" s="18"/>
      <c r="F2630" s="18"/>
      <c r="G2630" s="8"/>
      <c r="H2630" s="8"/>
      <c r="I2630" s="117"/>
      <c r="J2630" s="120"/>
      <c r="K2630" s="8"/>
      <c r="L2630" s="8"/>
      <c r="M2630" s="19"/>
    </row>
    <row r="2631" spans="1:13" s="11" customFormat="1">
      <c r="A2631" s="8"/>
      <c r="B2631" s="8"/>
      <c r="C2631" s="8"/>
      <c r="D2631" s="8"/>
      <c r="E2631" s="18"/>
      <c r="F2631" s="18"/>
      <c r="G2631" s="10"/>
      <c r="H2631" s="10"/>
      <c r="I2631" s="10"/>
      <c r="J2631" s="10"/>
      <c r="K2631" s="19"/>
      <c r="L2631" s="8"/>
      <c r="M2631" s="19"/>
    </row>
    <row r="2632" spans="1:13" s="11" customFormat="1">
      <c r="A2632" s="8"/>
      <c r="B2632" s="8"/>
      <c r="C2632" s="8"/>
      <c r="D2632" s="8"/>
      <c r="E2632" s="18"/>
      <c r="F2632" s="18"/>
      <c r="G2632" s="117"/>
      <c r="H2632" s="8"/>
      <c r="I2632" s="10"/>
      <c r="J2632" s="10"/>
      <c r="K2632" s="10"/>
      <c r="L2632" s="10"/>
      <c r="M2632" s="20"/>
    </row>
    <row r="2633" spans="1:13" s="11" customFormat="1">
      <c r="A2633" s="8"/>
      <c r="B2633" s="8"/>
      <c r="C2633" s="8"/>
      <c r="D2633" s="8"/>
      <c r="E2633" s="18"/>
      <c r="F2633" s="18"/>
      <c r="G2633" s="117"/>
      <c r="H2633" s="8"/>
      <c r="I2633" s="117"/>
      <c r="J2633" s="117"/>
      <c r="K2633" s="10"/>
      <c r="L2633" s="10"/>
      <c r="M2633" s="19"/>
    </row>
    <row r="2634" spans="1:13" s="11" customFormat="1">
      <c r="A2634" s="8"/>
      <c r="B2634" s="8"/>
      <c r="C2634" s="8"/>
      <c r="D2634" s="8"/>
      <c r="E2634" s="121"/>
      <c r="F2634" s="18"/>
      <c r="G2634" s="117"/>
      <c r="H2634" s="8"/>
      <c r="I2634" s="8"/>
      <c r="J2634" s="8"/>
      <c r="K2634" s="10"/>
      <c r="L2634" s="10"/>
      <c r="M2634" s="19"/>
    </row>
    <row r="2635" spans="1:13" s="11" customFormat="1">
      <c r="A2635" s="8"/>
      <c r="B2635" s="8"/>
      <c r="C2635" s="8"/>
      <c r="D2635" s="8"/>
      <c r="E2635" s="121"/>
      <c r="F2635" s="18"/>
      <c r="G2635" s="117"/>
      <c r="H2635" s="8"/>
      <c r="I2635" s="8"/>
      <c r="J2635" s="8"/>
      <c r="K2635" s="10"/>
      <c r="L2635" s="10"/>
      <c r="M2635" s="19"/>
    </row>
    <row r="2636" spans="1:13" s="11" customFormat="1">
      <c r="A2636" s="8"/>
      <c r="B2636" s="8"/>
      <c r="C2636" s="8"/>
      <c r="D2636" s="8"/>
      <c r="E2636" s="18"/>
      <c r="F2636" s="18"/>
      <c r="G2636" s="117"/>
      <c r="H2636" s="20"/>
      <c r="I2636" s="10"/>
      <c r="J2636" s="10"/>
      <c r="K2636" s="10"/>
      <c r="L2636" s="10"/>
      <c r="M2636" s="19"/>
    </row>
    <row r="2637" spans="1:13" s="11" customFormat="1">
      <c r="A2637" s="8"/>
      <c r="B2637" s="8"/>
      <c r="C2637" s="8"/>
      <c r="D2637" s="8"/>
      <c r="E2637" s="122"/>
      <c r="F2637" s="18"/>
      <c r="G2637" s="120"/>
      <c r="H2637" s="20"/>
      <c r="I2637" s="10"/>
      <c r="J2637" s="10"/>
      <c r="K2637" s="10"/>
      <c r="L2637" s="10"/>
      <c r="M2637" s="19"/>
    </row>
    <row r="2638" spans="1:13" s="11" customFormat="1">
      <c r="A2638" s="8"/>
      <c r="B2638" s="8"/>
      <c r="C2638" s="8"/>
      <c r="D2638" s="8"/>
      <c r="E2638" s="18"/>
      <c r="F2638" s="18"/>
      <c r="G2638" s="117"/>
      <c r="H2638" s="20"/>
      <c r="I2638" s="117"/>
      <c r="J2638" s="117"/>
      <c r="K2638" s="10"/>
      <c r="L2638" s="10"/>
      <c r="M2638" s="19"/>
    </row>
    <row r="2639" spans="1:13" s="11" customFormat="1">
      <c r="A2639" s="8"/>
      <c r="B2639" s="128"/>
      <c r="C2639" s="8"/>
      <c r="D2639" s="8"/>
      <c r="E2639" s="18"/>
      <c r="F2639" s="18"/>
      <c r="G2639" s="117"/>
      <c r="H2639" s="8"/>
      <c r="I2639" s="8"/>
      <c r="J2639" s="8"/>
      <c r="K2639" s="19"/>
      <c r="L2639" s="19"/>
      <c r="M2639" s="19"/>
    </row>
    <row r="2640" spans="1:13" s="11" customFormat="1">
      <c r="C2640" s="8"/>
    </row>
    <row r="2641" spans="1:13" s="11" customFormat="1">
      <c r="C2641" s="8"/>
    </row>
    <row r="2642" spans="1:13" s="11" customFormat="1">
      <c r="A2642" s="87"/>
      <c r="B2642" s="87"/>
      <c r="C2642" s="8"/>
      <c r="D2642" s="87"/>
      <c r="E2642" s="87"/>
      <c r="F2642" s="87"/>
      <c r="G2642" s="87"/>
      <c r="H2642" s="87"/>
      <c r="I2642" s="87"/>
      <c r="J2642" s="87"/>
      <c r="K2642" s="87"/>
      <c r="L2642" s="87"/>
      <c r="M2642" s="87"/>
    </row>
    <row r="2643" spans="1:13" s="11" customFormat="1">
      <c r="A2643" s="8"/>
      <c r="B2643" s="8"/>
      <c r="C2643" s="8"/>
      <c r="D2643" s="8"/>
      <c r="E2643" s="18"/>
      <c r="F2643" s="18"/>
      <c r="G2643" s="8"/>
      <c r="H2643" s="8"/>
      <c r="I2643" s="8"/>
      <c r="J2643" s="8"/>
      <c r="K2643" s="8"/>
      <c r="L2643" s="8"/>
      <c r="M2643" s="8"/>
    </row>
    <row r="2644" spans="1:13" s="11" customFormat="1">
      <c r="A2644" s="8"/>
      <c r="B2644" s="8"/>
      <c r="C2644" s="87"/>
      <c r="D2644" s="8"/>
      <c r="E2644" s="18"/>
      <c r="F2644" s="18"/>
      <c r="G2644" s="8"/>
      <c r="H2644" s="8"/>
      <c r="I2644" s="8"/>
      <c r="J2644" s="8"/>
      <c r="K2644" s="8"/>
      <c r="L2644" s="8"/>
      <c r="M2644" s="8"/>
    </row>
    <row r="2645" spans="1:13" s="11" customFormat="1">
      <c r="A2645" s="8"/>
      <c r="B2645" s="8"/>
      <c r="C2645" s="8"/>
      <c r="D2645" s="8"/>
      <c r="E2645" s="18"/>
      <c r="F2645" s="18"/>
      <c r="G2645" s="8"/>
      <c r="H2645" s="8"/>
      <c r="I2645" s="117"/>
      <c r="J2645" s="120"/>
      <c r="K2645" s="8"/>
      <c r="L2645" s="8"/>
      <c r="M2645" s="19"/>
    </row>
    <row r="2646" spans="1:13" s="11" customFormat="1">
      <c r="A2646" s="8"/>
      <c r="B2646" s="8"/>
      <c r="C2646" s="8"/>
      <c r="D2646" s="8"/>
      <c r="E2646" s="18"/>
      <c r="F2646" s="18"/>
      <c r="G2646" s="10"/>
      <c r="H2646" s="10"/>
      <c r="I2646" s="10"/>
      <c r="J2646" s="10"/>
      <c r="K2646" s="19"/>
      <c r="L2646" s="8"/>
      <c r="M2646" s="19"/>
    </row>
    <row r="2647" spans="1:13" s="11" customFormat="1">
      <c r="A2647" s="8"/>
      <c r="B2647" s="8"/>
      <c r="C2647" s="8"/>
      <c r="D2647" s="8"/>
      <c r="E2647" s="18"/>
      <c r="F2647" s="18"/>
      <c r="G2647" s="117"/>
      <c r="H2647" s="8"/>
      <c r="I2647" s="10"/>
      <c r="J2647" s="10"/>
      <c r="K2647" s="10"/>
      <c r="L2647" s="10"/>
      <c r="M2647" s="20"/>
    </row>
    <row r="2648" spans="1:13" s="11" customFormat="1">
      <c r="A2648" s="8"/>
      <c r="B2648" s="8"/>
      <c r="C2648" s="8"/>
      <c r="D2648" s="8"/>
      <c r="E2648" s="18"/>
      <c r="F2648" s="18"/>
      <c r="G2648" s="117"/>
      <c r="H2648" s="8"/>
      <c r="I2648" s="117"/>
      <c r="J2648" s="117"/>
      <c r="K2648" s="10"/>
      <c r="L2648" s="10"/>
      <c r="M2648" s="19"/>
    </row>
    <row r="2649" spans="1:13" s="11" customFormat="1">
      <c r="A2649" s="8"/>
      <c r="B2649" s="8"/>
      <c r="C2649" s="8"/>
      <c r="D2649" s="8"/>
      <c r="E2649" s="121"/>
      <c r="F2649" s="18"/>
      <c r="G2649" s="117"/>
      <c r="H2649" s="8"/>
      <c r="I2649" s="8"/>
      <c r="J2649" s="8"/>
      <c r="K2649" s="10"/>
      <c r="L2649" s="10"/>
      <c r="M2649" s="19"/>
    </row>
    <row r="2650" spans="1:13" s="11" customFormat="1">
      <c r="A2650" s="8"/>
      <c r="B2650" s="8"/>
      <c r="C2650" s="8"/>
      <c r="D2650" s="8"/>
      <c r="E2650" s="121"/>
      <c r="F2650" s="18"/>
      <c r="G2650" s="117"/>
      <c r="H2650" s="8"/>
      <c r="I2650" s="8"/>
      <c r="J2650" s="8"/>
      <c r="K2650" s="10"/>
      <c r="L2650" s="10"/>
      <c r="M2650" s="19"/>
    </row>
    <row r="2651" spans="1:13" s="11" customFormat="1">
      <c r="A2651" s="8"/>
      <c r="B2651" s="8"/>
      <c r="C2651" s="8"/>
      <c r="D2651" s="8"/>
      <c r="E2651" s="18"/>
      <c r="F2651" s="18"/>
      <c r="G2651" s="117"/>
      <c r="H2651" s="20"/>
      <c r="I2651" s="10"/>
      <c r="J2651" s="10"/>
      <c r="K2651" s="10"/>
      <c r="L2651" s="10"/>
      <c r="M2651" s="19"/>
    </row>
    <row r="2652" spans="1:13" s="11" customFormat="1">
      <c r="A2652" s="8"/>
      <c r="B2652" s="8"/>
      <c r="C2652" s="8"/>
      <c r="D2652" s="8"/>
      <c r="E2652" s="122"/>
      <c r="F2652" s="18"/>
      <c r="G2652" s="120"/>
      <c r="H2652" s="20"/>
      <c r="I2652" s="10"/>
      <c r="J2652" s="10"/>
      <c r="K2652" s="10"/>
      <c r="L2652" s="10"/>
      <c r="M2652" s="19"/>
    </row>
    <row r="2653" spans="1:13" s="11" customFormat="1">
      <c r="A2653" s="8"/>
      <c r="B2653" s="8"/>
      <c r="C2653" s="8"/>
      <c r="D2653" s="8"/>
      <c r="E2653" s="18"/>
      <c r="F2653" s="18"/>
      <c r="G2653" s="117"/>
      <c r="H2653" s="20"/>
      <c r="I2653" s="117"/>
      <c r="J2653" s="117"/>
      <c r="K2653" s="10"/>
      <c r="L2653" s="10"/>
      <c r="M2653" s="19"/>
    </row>
    <row r="2654" spans="1:13" s="11" customFormat="1">
      <c r="A2654" s="8"/>
      <c r="B2654" s="128"/>
      <c r="C2654" s="8"/>
      <c r="D2654" s="8"/>
      <c r="E2654" s="18"/>
      <c r="F2654" s="18"/>
      <c r="G2654" s="117"/>
      <c r="H2654" s="8"/>
      <c r="I2654" s="8"/>
      <c r="J2654" s="8"/>
      <c r="K2654" s="19"/>
      <c r="L2654" s="19"/>
      <c r="M2654" s="19"/>
    </row>
    <row r="2655" spans="1:13" s="11" customFormat="1">
      <c r="A2655" s="8"/>
      <c r="B2655" s="8"/>
      <c r="C2655" s="8"/>
      <c r="D2655" s="8"/>
      <c r="E2655" s="18"/>
      <c r="F2655" s="18"/>
      <c r="G2655" s="8"/>
      <c r="H2655" s="8"/>
      <c r="I2655" s="8"/>
      <c r="J2655" s="8"/>
      <c r="K2655" s="8"/>
      <c r="L2655" s="8"/>
      <c r="M2655" s="8"/>
    </row>
    <row r="2656" spans="1:13" s="11" customFormat="1">
      <c r="A2656" s="8"/>
      <c r="B2656" s="8"/>
      <c r="C2656" s="8"/>
      <c r="D2656" s="8"/>
      <c r="E2656" s="18"/>
      <c r="F2656" s="18"/>
      <c r="G2656" s="8"/>
      <c r="H2656" s="8"/>
      <c r="I2656" s="8"/>
      <c r="J2656" s="8"/>
      <c r="K2656" s="8"/>
      <c r="L2656" s="8"/>
      <c r="M2656" s="8"/>
    </row>
    <row r="2657" spans="1:13" s="11" customFormat="1">
      <c r="A2657" s="8"/>
      <c r="B2657" s="8"/>
      <c r="C2657" s="8"/>
      <c r="D2657" s="8"/>
      <c r="E2657" s="18"/>
      <c r="F2657" s="18"/>
      <c r="G2657" s="8"/>
      <c r="H2657" s="8"/>
      <c r="I2657" s="117"/>
      <c r="J2657" s="120"/>
      <c r="K2657" s="8"/>
      <c r="L2657" s="8"/>
      <c r="M2657" s="19"/>
    </row>
    <row r="2658" spans="1:13" s="11" customFormat="1">
      <c r="A2658" s="8"/>
      <c r="B2658" s="8"/>
      <c r="C2658" s="8"/>
      <c r="D2658" s="8"/>
      <c r="E2658" s="18"/>
      <c r="F2658" s="18"/>
      <c r="G2658" s="10"/>
      <c r="H2658" s="10"/>
      <c r="I2658" s="10"/>
      <c r="J2658" s="10"/>
      <c r="K2658" s="19"/>
      <c r="L2658" s="8"/>
      <c r="M2658" s="19"/>
    </row>
    <row r="2659" spans="1:13" s="11" customFormat="1">
      <c r="A2659" s="8"/>
      <c r="B2659" s="8"/>
      <c r="C2659" s="8"/>
      <c r="D2659" s="8"/>
      <c r="E2659" s="18"/>
      <c r="F2659" s="18"/>
      <c r="G2659" s="117"/>
      <c r="H2659" s="8"/>
      <c r="I2659" s="10"/>
      <c r="J2659" s="10"/>
      <c r="K2659" s="10"/>
      <c r="L2659" s="10"/>
      <c r="M2659" s="20"/>
    </row>
    <row r="2660" spans="1:13" s="11" customFormat="1">
      <c r="A2660" s="8"/>
      <c r="B2660" s="8"/>
      <c r="C2660" s="8"/>
      <c r="D2660" s="8"/>
      <c r="E2660" s="18"/>
      <c r="F2660" s="18"/>
      <c r="G2660" s="117"/>
      <c r="H2660" s="8"/>
      <c r="I2660" s="117"/>
      <c r="J2660" s="117"/>
      <c r="K2660" s="10"/>
      <c r="L2660" s="10"/>
      <c r="M2660" s="19"/>
    </row>
    <row r="2661" spans="1:13" s="11" customFormat="1">
      <c r="A2661" s="8"/>
      <c r="B2661" s="8"/>
      <c r="C2661" s="8"/>
      <c r="D2661" s="8"/>
      <c r="E2661" s="121"/>
      <c r="F2661" s="18"/>
      <c r="G2661" s="117"/>
      <c r="H2661" s="8"/>
      <c r="I2661" s="8"/>
      <c r="J2661" s="8"/>
      <c r="K2661" s="10"/>
      <c r="L2661" s="10"/>
      <c r="M2661" s="19"/>
    </row>
    <row r="2662" spans="1:13" s="11" customFormat="1">
      <c r="A2662" s="8"/>
      <c r="B2662" s="8"/>
      <c r="C2662" s="8"/>
      <c r="D2662" s="8"/>
      <c r="E2662" s="121"/>
      <c r="F2662" s="18"/>
      <c r="G2662" s="117"/>
      <c r="H2662" s="8"/>
      <c r="I2662" s="8"/>
      <c r="J2662" s="8"/>
      <c r="K2662" s="10"/>
      <c r="L2662" s="10"/>
      <c r="M2662" s="19"/>
    </row>
    <row r="2663" spans="1:13" s="11" customFormat="1">
      <c r="A2663" s="8"/>
      <c r="B2663" s="8"/>
      <c r="C2663" s="8"/>
      <c r="D2663" s="8"/>
      <c r="E2663" s="18"/>
      <c r="F2663" s="18"/>
      <c r="G2663" s="117"/>
      <c r="H2663" s="20"/>
      <c r="I2663" s="10"/>
      <c r="J2663" s="10"/>
      <c r="K2663" s="10"/>
      <c r="L2663" s="10"/>
      <c r="M2663" s="19"/>
    </row>
    <row r="2664" spans="1:13" s="11" customFormat="1">
      <c r="A2664" s="8"/>
      <c r="B2664" s="8"/>
      <c r="C2664" s="8"/>
      <c r="D2664" s="8"/>
      <c r="E2664" s="122"/>
      <c r="F2664" s="18"/>
      <c r="G2664" s="120"/>
      <c r="H2664" s="20"/>
      <c r="I2664" s="10"/>
      <c r="J2664" s="10"/>
      <c r="K2664" s="10"/>
      <c r="L2664" s="10"/>
      <c r="M2664" s="19"/>
    </row>
    <row r="2665" spans="1:13" s="11" customFormat="1">
      <c r="A2665" s="8"/>
      <c r="B2665" s="8"/>
      <c r="C2665" s="8"/>
      <c r="D2665" s="8"/>
      <c r="E2665" s="18"/>
      <c r="F2665" s="18"/>
      <c r="G2665" s="117"/>
      <c r="H2665" s="20"/>
      <c r="I2665" s="117"/>
      <c r="J2665" s="117"/>
      <c r="K2665" s="10"/>
      <c r="L2665" s="10"/>
      <c r="M2665" s="19"/>
    </row>
    <row r="2666" spans="1:13" s="11" customFormat="1">
      <c r="A2666" s="8"/>
      <c r="B2666" s="128"/>
      <c r="C2666" s="8"/>
      <c r="D2666" s="8"/>
      <c r="E2666" s="18"/>
      <c r="F2666" s="18"/>
      <c r="G2666" s="117"/>
      <c r="H2666" s="8"/>
      <c r="I2666" s="8"/>
      <c r="J2666" s="8"/>
      <c r="K2666" s="19"/>
      <c r="L2666" s="19"/>
      <c r="M2666" s="19"/>
    </row>
    <row r="2667" spans="1:13" s="11" customFormat="1">
      <c r="A2667" s="8"/>
      <c r="B2667" s="8"/>
      <c r="C2667" s="8"/>
      <c r="D2667" s="8"/>
      <c r="E2667" s="18"/>
      <c r="F2667" s="18"/>
      <c r="G2667" s="8"/>
      <c r="H2667" s="8"/>
      <c r="I2667" s="8"/>
      <c r="J2667" s="8"/>
      <c r="K2667" s="8"/>
      <c r="L2667" s="8"/>
      <c r="M2667" s="8"/>
    </row>
    <row r="2668" spans="1:13" s="11" customFormat="1">
      <c r="A2668" s="8"/>
      <c r="B2668" s="8"/>
      <c r="C2668" s="8"/>
      <c r="D2668" s="8"/>
      <c r="E2668" s="18"/>
      <c r="F2668" s="18"/>
      <c r="G2668" s="8"/>
      <c r="H2668" s="8"/>
      <c r="I2668" s="8"/>
      <c r="J2668" s="8"/>
      <c r="K2668" s="8"/>
      <c r="L2668" s="8"/>
      <c r="M2668" s="8"/>
    </row>
    <row r="2669" spans="1:13" s="11" customFormat="1">
      <c r="A2669" s="8"/>
      <c r="B2669" s="8"/>
      <c r="C2669" s="8"/>
      <c r="D2669" s="8"/>
      <c r="E2669" s="18"/>
      <c r="F2669" s="18"/>
      <c r="G2669" s="8"/>
      <c r="H2669" s="8"/>
      <c r="I2669" s="117"/>
      <c r="J2669" s="120"/>
      <c r="K2669" s="8"/>
      <c r="L2669" s="8"/>
      <c r="M2669" s="19"/>
    </row>
    <row r="2670" spans="1:13" s="11" customFormat="1">
      <c r="A2670" s="8"/>
      <c r="B2670" s="8"/>
      <c r="C2670" s="8"/>
      <c r="D2670" s="8"/>
      <c r="E2670" s="18"/>
      <c r="F2670" s="18"/>
      <c r="G2670" s="10"/>
      <c r="H2670" s="10"/>
      <c r="I2670" s="10"/>
      <c r="J2670" s="10"/>
      <c r="K2670" s="19"/>
      <c r="L2670" s="8"/>
      <c r="M2670" s="19"/>
    </row>
    <row r="2671" spans="1:13" s="11" customFormat="1">
      <c r="A2671" s="8"/>
      <c r="B2671" s="8"/>
      <c r="C2671" s="8"/>
      <c r="D2671" s="8"/>
      <c r="E2671" s="18"/>
      <c r="F2671" s="18"/>
      <c r="G2671" s="117"/>
      <c r="H2671" s="8"/>
      <c r="I2671" s="10"/>
      <c r="J2671" s="10"/>
      <c r="K2671" s="10"/>
      <c r="L2671" s="10"/>
      <c r="M2671" s="20"/>
    </row>
    <row r="2672" spans="1:13" s="11" customFormat="1">
      <c r="A2672" s="8"/>
      <c r="B2672" s="8"/>
      <c r="C2672" s="8"/>
      <c r="D2672" s="8"/>
      <c r="E2672" s="18"/>
      <c r="F2672" s="18"/>
      <c r="G2672" s="117"/>
      <c r="H2672" s="8"/>
      <c r="I2672" s="117"/>
      <c r="J2672" s="117"/>
      <c r="K2672" s="10"/>
      <c r="L2672" s="10"/>
      <c r="M2672" s="19"/>
    </row>
    <row r="2673" spans="1:13" s="11" customFormat="1">
      <c r="A2673" s="8"/>
      <c r="B2673" s="8"/>
      <c r="C2673" s="8"/>
      <c r="D2673" s="8"/>
      <c r="E2673" s="121"/>
      <c r="F2673" s="18"/>
      <c r="G2673" s="117"/>
      <c r="H2673" s="8"/>
      <c r="I2673" s="8"/>
      <c r="J2673" s="8"/>
      <c r="K2673" s="10"/>
      <c r="L2673" s="10"/>
      <c r="M2673" s="19"/>
    </row>
    <row r="2674" spans="1:13" s="11" customFormat="1">
      <c r="A2674" s="8"/>
      <c r="B2674" s="8"/>
      <c r="C2674" s="8"/>
      <c r="D2674" s="8"/>
      <c r="E2674" s="121"/>
      <c r="F2674" s="18"/>
      <c r="G2674" s="117"/>
      <c r="H2674" s="8"/>
      <c r="I2674" s="8"/>
      <c r="J2674" s="8"/>
      <c r="K2674" s="10"/>
      <c r="L2674" s="10"/>
      <c r="M2674" s="19"/>
    </row>
    <row r="2675" spans="1:13" s="11" customFormat="1">
      <c r="A2675" s="8"/>
      <c r="B2675" s="8"/>
      <c r="C2675" s="8"/>
      <c r="D2675" s="8"/>
      <c r="E2675" s="18"/>
      <c r="F2675" s="18"/>
      <c r="G2675" s="117"/>
      <c r="H2675" s="20"/>
      <c r="I2675" s="10"/>
      <c r="J2675" s="10"/>
      <c r="K2675" s="10"/>
      <c r="L2675" s="10"/>
      <c r="M2675" s="19"/>
    </row>
    <row r="2676" spans="1:13" s="11" customFormat="1">
      <c r="A2676" s="8"/>
      <c r="B2676" s="8"/>
      <c r="C2676" s="8"/>
      <c r="D2676" s="8"/>
      <c r="E2676" s="122"/>
      <c r="F2676" s="18"/>
      <c r="G2676" s="120"/>
      <c r="H2676" s="20"/>
      <c r="I2676" s="10"/>
      <c r="J2676" s="10"/>
      <c r="K2676" s="10"/>
      <c r="L2676" s="10"/>
      <c r="M2676" s="19"/>
    </row>
    <row r="2677" spans="1:13" s="11" customFormat="1">
      <c r="A2677" s="87"/>
      <c r="B2677" s="87"/>
      <c r="C2677" s="8"/>
      <c r="D2677" s="87"/>
      <c r="E2677" s="87"/>
      <c r="F2677" s="87"/>
      <c r="G2677" s="87"/>
      <c r="H2677" s="87"/>
      <c r="I2677" s="87"/>
      <c r="J2677" s="87"/>
      <c r="K2677" s="87"/>
      <c r="L2677" s="87"/>
      <c r="M2677" s="87"/>
    </row>
    <row r="2678" spans="1:13" s="11" customFormat="1">
      <c r="A2678" s="8"/>
      <c r="B2678" s="8"/>
      <c r="C2678" s="8"/>
      <c r="D2678" s="8"/>
      <c r="E2678" s="18"/>
      <c r="F2678" s="18"/>
      <c r="G2678" s="117"/>
      <c r="H2678" s="20"/>
      <c r="I2678" s="117"/>
      <c r="J2678" s="117"/>
      <c r="K2678" s="10"/>
      <c r="L2678" s="10"/>
      <c r="M2678" s="19"/>
    </row>
    <row r="2679" spans="1:13" s="11" customFormat="1">
      <c r="A2679" s="8"/>
      <c r="B2679" s="128"/>
      <c r="C2679" s="87"/>
      <c r="D2679" s="8"/>
      <c r="E2679" s="18"/>
      <c r="F2679" s="18"/>
      <c r="G2679" s="117"/>
      <c r="H2679" s="8"/>
      <c r="I2679" s="8"/>
      <c r="J2679" s="8"/>
      <c r="K2679" s="19"/>
      <c r="L2679" s="19"/>
      <c r="M2679" s="19"/>
    </row>
    <row r="2680" spans="1:13" s="11" customFormat="1">
      <c r="A2680" s="8"/>
      <c r="B2680" s="8"/>
      <c r="C2680" s="8"/>
      <c r="D2680" s="8"/>
      <c r="E2680" s="18"/>
      <c r="F2680" s="18"/>
      <c r="G2680" s="8"/>
      <c r="H2680" s="8"/>
      <c r="I2680" s="8"/>
      <c r="J2680" s="8"/>
      <c r="K2680" s="8"/>
      <c r="L2680" s="8"/>
      <c r="M2680" s="8"/>
    </row>
    <row r="2681" spans="1:13" s="11" customFormat="1">
      <c r="A2681" s="8"/>
      <c r="B2681" s="8"/>
      <c r="C2681" s="8"/>
      <c r="D2681" s="8"/>
      <c r="E2681" s="18"/>
      <c r="F2681" s="18"/>
      <c r="G2681" s="8"/>
      <c r="H2681" s="8"/>
      <c r="I2681" s="8"/>
      <c r="J2681" s="8"/>
      <c r="K2681" s="8"/>
      <c r="L2681" s="8"/>
      <c r="M2681" s="8"/>
    </row>
    <row r="2682" spans="1:13" s="11" customFormat="1">
      <c r="A2682" s="8"/>
      <c r="B2682" s="8"/>
      <c r="C2682" s="8"/>
      <c r="D2682" s="8"/>
      <c r="E2682" s="18"/>
      <c r="F2682" s="18"/>
      <c r="G2682" s="8"/>
      <c r="H2682" s="8"/>
      <c r="I2682" s="117"/>
      <c r="J2682" s="120"/>
      <c r="K2682" s="8"/>
      <c r="L2682" s="8"/>
      <c r="M2682" s="19"/>
    </row>
    <row r="2683" spans="1:13" s="11" customFormat="1">
      <c r="A2683" s="8"/>
      <c r="B2683" s="8"/>
      <c r="C2683" s="8"/>
      <c r="D2683" s="8"/>
      <c r="E2683" s="18"/>
      <c r="F2683" s="18"/>
      <c r="G2683" s="10"/>
      <c r="H2683" s="10"/>
      <c r="I2683" s="10"/>
      <c r="J2683" s="10"/>
      <c r="K2683" s="19"/>
      <c r="L2683" s="8"/>
      <c r="M2683" s="19"/>
    </row>
    <row r="2684" spans="1:13" s="11" customFormat="1">
      <c r="A2684" s="8"/>
      <c r="B2684" s="8"/>
      <c r="C2684" s="8"/>
      <c r="D2684" s="8"/>
      <c r="E2684" s="18"/>
      <c r="F2684" s="18"/>
      <c r="G2684" s="117"/>
      <c r="H2684" s="8"/>
      <c r="I2684" s="10"/>
      <c r="J2684" s="10"/>
      <c r="K2684" s="10"/>
      <c r="L2684" s="10"/>
      <c r="M2684" s="20"/>
    </row>
    <row r="2685" spans="1:13" s="11" customFormat="1">
      <c r="A2685" s="8"/>
      <c r="B2685" s="8"/>
      <c r="C2685" s="8"/>
      <c r="D2685" s="8"/>
      <c r="E2685" s="18"/>
      <c r="F2685" s="18"/>
      <c r="G2685" s="117"/>
      <c r="H2685" s="8"/>
      <c r="I2685" s="117"/>
      <c r="J2685" s="117"/>
      <c r="K2685" s="10"/>
      <c r="L2685" s="10"/>
      <c r="M2685" s="19"/>
    </row>
    <row r="2686" spans="1:13" s="11" customFormat="1">
      <c r="A2686" s="8"/>
      <c r="B2686" s="8"/>
      <c r="C2686" s="8"/>
      <c r="D2686" s="8"/>
      <c r="E2686" s="121"/>
      <c r="F2686" s="18"/>
      <c r="G2686" s="117"/>
      <c r="H2686" s="8"/>
      <c r="I2686" s="8"/>
      <c r="J2686" s="8"/>
      <c r="K2686" s="10"/>
      <c r="L2686" s="10"/>
      <c r="M2686" s="19"/>
    </row>
    <row r="2687" spans="1:13" s="11" customFormat="1">
      <c r="A2687" s="8"/>
      <c r="B2687" s="8"/>
      <c r="C2687" s="8"/>
      <c r="D2687" s="8"/>
      <c r="E2687" s="121"/>
      <c r="F2687" s="18"/>
      <c r="G2687" s="117"/>
      <c r="H2687" s="8"/>
      <c r="I2687" s="8"/>
      <c r="J2687" s="8"/>
      <c r="K2687" s="10"/>
      <c r="L2687" s="10"/>
      <c r="M2687" s="19"/>
    </row>
    <row r="2688" spans="1:13" s="11" customFormat="1">
      <c r="A2688" s="8"/>
      <c r="B2688" s="8"/>
      <c r="C2688" s="8"/>
      <c r="D2688" s="8"/>
      <c r="E2688" s="18"/>
      <c r="F2688" s="18"/>
      <c r="G2688" s="117"/>
      <c r="H2688" s="20"/>
      <c r="I2688" s="10"/>
      <c r="J2688" s="10"/>
      <c r="K2688" s="10"/>
      <c r="L2688" s="10"/>
      <c r="M2688" s="19"/>
    </row>
    <row r="2689" spans="1:13" s="11" customFormat="1">
      <c r="A2689" s="8"/>
      <c r="B2689" s="8"/>
      <c r="C2689" s="8"/>
      <c r="D2689" s="8"/>
      <c r="E2689" s="122"/>
      <c r="F2689" s="18"/>
      <c r="G2689" s="120"/>
      <c r="H2689" s="20"/>
      <c r="I2689" s="10"/>
      <c r="J2689" s="10"/>
      <c r="K2689" s="10"/>
      <c r="L2689" s="10"/>
      <c r="M2689" s="19"/>
    </row>
    <row r="2690" spans="1:13" s="11" customFormat="1">
      <c r="A2690" s="8"/>
      <c r="B2690" s="8"/>
      <c r="C2690" s="8"/>
      <c r="D2690" s="8"/>
      <c r="E2690" s="18"/>
      <c r="F2690" s="18"/>
      <c r="G2690" s="117"/>
      <c r="H2690" s="20"/>
      <c r="I2690" s="117"/>
      <c r="J2690" s="117"/>
      <c r="K2690" s="10"/>
      <c r="L2690" s="10"/>
      <c r="M2690" s="19"/>
    </row>
    <row r="2691" spans="1:13" s="11" customFormat="1">
      <c r="A2691" s="8"/>
      <c r="B2691" s="128"/>
      <c r="C2691" s="8"/>
      <c r="D2691" s="8"/>
      <c r="E2691" s="18"/>
      <c r="F2691" s="18"/>
      <c r="G2691" s="117"/>
      <c r="H2691" s="8"/>
      <c r="I2691" s="8"/>
      <c r="J2691" s="8"/>
      <c r="K2691" s="19"/>
      <c r="L2691" s="19"/>
      <c r="M2691" s="19"/>
    </row>
    <row r="2692" spans="1:13" s="11" customFormat="1">
      <c r="A2692" s="8"/>
      <c r="B2692" s="8"/>
      <c r="C2692" s="8"/>
      <c r="D2692" s="8"/>
      <c r="E2692" s="18"/>
      <c r="F2692" s="18"/>
      <c r="G2692" s="8"/>
      <c r="H2692" s="8"/>
      <c r="I2692" s="8"/>
      <c r="J2692" s="8"/>
      <c r="K2692" s="8"/>
      <c r="L2692" s="8"/>
      <c r="M2692" s="8"/>
    </row>
    <row r="2693" spans="1:13" s="11" customFormat="1">
      <c r="A2693" s="8"/>
      <c r="B2693" s="8"/>
      <c r="C2693" s="8"/>
      <c r="D2693" s="8"/>
      <c r="E2693" s="18"/>
      <c r="F2693" s="18"/>
      <c r="G2693" s="8"/>
      <c r="H2693" s="8"/>
      <c r="I2693" s="8"/>
      <c r="J2693" s="8"/>
      <c r="K2693" s="8"/>
      <c r="L2693" s="8"/>
      <c r="M2693" s="8"/>
    </row>
    <row r="2694" spans="1:13" s="11" customFormat="1">
      <c r="A2694" s="8"/>
      <c r="B2694" s="8"/>
      <c r="C2694" s="8"/>
      <c r="D2694" s="8"/>
      <c r="E2694" s="18"/>
      <c r="F2694" s="18"/>
      <c r="G2694" s="8"/>
      <c r="H2694" s="8"/>
      <c r="I2694" s="117"/>
      <c r="J2694" s="120"/>
      <c r="K2694" s="8"/>
      <c r="L2694" s="8"/>
      <c r="M2694" s="19"/>
    </row>
    <row r="2695" spans="1:13" s="11" customFormat="1">
      <c r="A2695" s="8"/>
      <c r="B2695" s="8"/>
      <c r="C2695" s="8"/>
      <c r="D2695" s="8"/>
      <c r="E2695" s="18"/>
      <c r="F2695" s="18"/>
      <c r="G2695" s="10"/>
      <c r="H2695" s="10"/>
      <c r="I2695" s="10"/>
      <c r="J2695" s="10"/>
      <c r="K2695" s="19"/>
      <c r="L2695" s="8"/>
      <c r="M2695" s="19"/>
    </row>
    <row r="2696" spans="1:13" s="11" customFormat="1">
      <c r="A2696" s="8"/>
      <c r="B2696" s="8"/>
      <c r="C2696" s="8"/>
      <c r="D2696" s="8"/>
      <c r="E2696" s="18"/>
      <c r="F2696" s="18"/>
      <c r="G2696" s="117"/>
      <c r="H2696" s="8"/>
      <c r="I2696" s="10"/>
      <c r="J2696" s="10"/>
      <c r="K2696" s="10"/>
      <c r="L2696" s="10"/>
      <c r="M2696" s="20"/>
    </row>
    <row r="2697" spans="1:13" s="11" customFormat="1">
      <c r="A2697" s="8"/>
      <c r="B2697" s="8"/>
      <c r="C2697" s="8"/>
      <c r="D2697" s="8"/>
      <c r="E2697" s="18"/>
      <c r="F2697" s="18"/>
      <c r="G2697" s="117"/>
      <c r="H2697" s="8"/>
      <c r="I2697" s="117"/>
      <c r="J2697" s="117"/>
      <c r="K2697" s="10"/>
      <c r="L2697" s="10"/>
      <c r="M2697" s="19"/>
    </row>
    <row r="2698" spans="1:13" s="11" customFormat="1">
      <c r="A2698" s="8"/>
      <c r="B2698" s="8"/>
      <c r="C2698" s="8"/>
      <c r="D2698" s="8"/>
      <c r="E2698" s="121"/>
      <c r="F2698" s="18"/>
      <c r="G2698" s="117"/>
      <c r="H2698" s="8"/>
      <c r="I2698" s="8"/>
      <c r="J2698" s="8"/>
      <c r="K2698" s="10"/>
      <c r="L2698" s="10"/>
      <c r="M2698" s="19"/>
    </row>
    <row r="2699" spans="1:13" s="11" customFormat="1">
      <c r="A2699" s="8"/>
      <c r="B2699" s="8"/>
      <c r="C2699" s="8"/>
      <c r="D2699" s="8"/>
      <c r="E2699" s="121"/>
      <c r="F2699" s="18"/>
      <c r="G2699" s="117"/>
      <c r="H2699" s="8"/>
      <c r="I2699" s="8"/>
      <c r="J2699" s="8"/>
      <c r="K2699" s="10"/>
      <c r="L2699" s="10"/>
      <c r="M2699" s="19"/>
    </row>
    <row r="2700" spans="1:13" s="11" customFormat="1">
      <c r="A2700" s="8"/>
      <c r="B2700" s="8"/>
      <c r="C2700" s="8"/>
      <c r="D2700" s="8"/>
      <c r="E2700" s="18"/>
      <c r="F2700" s="18"/>
      <c r="G2700" s="117"/>
      <c r="H2700" s="20"/>
      <c r="I2700" s="10"/>
      <c r="J2700" s="10"/>
      <c r="K2700" s="10"/>
      <c r="L2700" s="10"/>
      <c r="M2700" s="19"/>
    </row>
    <row r="2701" spans="1:13" s="11" customFormat="1">
      <c r="A2701" s="8"/>
      <c r="B2701" s="8"/>
      <c r="C2701" s="8"/>
      <c r="D2701" s="8"/>
      <c r="E2701" s="122"/>
      <c r="F2701" s="18"/>
      <c r="G2701" s="120"/>
      <c r="H2701" s="20"/>
      <c r="I2701" s="10"/>
      <c r="J2701" s="10"/>
      <c r="K2701" s="10"/>
      <c r="L2701" s="10"/>
      <c r="M2701" s="19"/>
    </row>
    <row r="2702" spans="1:13" s="11" customFormat="1">
      <c r="A2702" s="8"/>
      <c r="B2702" s="8"/>
      <c r="C2702" s="8"/>
      <c r="D2702" s="8"/>
      <c r="E2702" s="18"/>
      <c r="F2702" s="18"/>
      <c r="G2702" s="117"/>
      <c r="H2702" s="20"/>
      <c r="I2702" s="117"/>
      <c r="J2702" s="117"/>
      <c r="K2702" s="10"/>
      <c r="L2702" s="10"/>
      <c r="M2702" s="19"/>
    </row>
    <row r="2703" spans="1:13" s="11" customFormat="1">
      <c r="A2703" s="8"/>
      <c r="B2703" s="128"/>
      <c r="C2703" s="8"/>
      <c r="D2703" s="8"/>
      <c r="E2703" s="18"/>
      <c r="F2703" s="18"/>
      <c r="G2703" s="117"/>
      <c r="H2703" s="8"/>
      <c r="I2703" s="8"/>
      <c r="J2703" s="8"/>
      <c r="K2703" s="19"/>
      <c r="L2703" s="19"/>
      <c r="M2703" s="19"/>
    </row>
    <row r="2704" spans="1:13" s="11" customFormat="1">
      <c r="A2704" s="8"/>
      <c r="B2704" s="8"/>
      <c r="C2704" s="8"/>
      <c r="D2704" s="8"/>
      <c r="E2704" s="18"/>
      <c r="F2704" s="18"/>
      <c r="G2704" s="8"/>
      <c r="H2704" s="8"/>
      <c r="I2704" s="8"/>
      <c r="J2704" s="8"/>
      <c r="K2704" s="8"/>
      <c r="L2704" s="8"/>
      <c r="M2704" s="8"/>
    </row>
    <row r="2705" spans="1:13" s="11" customFormat="1">
      <c r="A2705" s="8"/>
      <c r="B2705" s="8"/>
      <c r="C2705" s="8"/>
      <c r="D2705" s="8"/>
      <c r="E2705" s="18"/>
      <c r="F2705" s="18"/>
      <c r="G2705" s="8"/>
      <c r="H2705" s="8"/>
      <c r="I2705" s="8"/>
      <c r="J2705" s="8"/>
      <c r="K2705" s="8"/>
      <c r="L2705" s="8"/>
      <c r="M2705" s="8"/>
    </row>
    <row r="2706" spans="1:13" s="11" customFormat="1">
      <c r="A2706" s="8"/>
      <c r="B2706" s="8"/>
      <c r="C2706" s="8"/>
      <c r="D2706" s="8"/>
      <c r="E2706" s="18"/>
      <c r="F2706" s="18"/>
      <c r="G2706" s="8"/>
      <c r="H2706" s="8"/>
      <c r="I2706" s="117"/>
      <c r="J2706" s="120"/>
      <c r="K2706" s="8"/>
      <c r="L2706" s="8"/>
      <c r="M2706" s="19"/>
    </row>
    <row r="2707" spans="1:13" s="11" customFormat="1">
      <c r="A2707" s="8"/>
      <c r="B2707" s="8"/>
      <c r="C2707" s="8"/>
      <c r="D2707" s="8"/>
      <c r="E2707" s="18"/>
      <c r="F2707" s="18"/>
      <c r="G2707" s="10"/>
      <c r="H2707" s="10"/>
      <c r="I2707" s="10"/>
      <c r="J2707" s="10"/>
      <c r="K2707" s="19"/>
      <c r="L2707" s="8"/>
      <c r="M2707" s="19"/>
    </row>
    <row r="2708" spans="1:13" s="11" customFormat="1">
      <c r="A2708" s="8"/>
      <c r="B2708" s="8"/>
      <c r="C2708" s="8"/>
      <c r="D2708" s="8"/>
      <c r="E2708" s="18"/>
      <c r="F2708" s="18"/>
      <c r="G2708" s="117"/>
      <c r="H2708" s="8"/>
      <c r="I2708" s="10"/>
      <c r="J2708" s="10"/>
      <c r="K2708" s="10"/>
      <c r="L2708" s="10"/>
      <c r="M2708" s="20"/>
    </row>
    <row r="2709" spans="1:13" s="11" customFormat="1">
      <c r="A2709" s="8"/>
      <c r="B2709" s="8"/>
      <c r="C2709" s="8"/>
      <c r="D2709" s="8"/>
      <c r="E2709" s="18"/>
      <c r="F2709" s="18"/>
      <c r="G2709" s="117"/>
      <c r="H2709" s="8"/>
      <c r="I2709" s="117"/>
      <c r="J2709" s="117"/>
      <c r="K2709" s="10"/>
      <c r="L2709" s="10"/>
      <c r="M2709" s="19"/>
    </row>
    <row r="2710" spans="1:13" s="11" customFormat="1">
      <c r="A2710" s="8"/>
      <c r="B2710" s="8"/>
      <c r="C2710" s="8"/>
      <c r="D2710" s="8"/>
      <c r="E2710" s="121"/>
      <c r="F2710" s="18"/>
      <c r="G2710" s="117"/>
      <c r="H2710" s="8"/>
      <c r="I2710" s="8"/>
      <c r="J2710" s="8"/>
      <c r="K2710" s="10"/>
      <c r="L2710" s="10"/>
      <c r="M2710" s="19"/>
    </row>
    <row r="2711" spans="1:13" s="11" customFormat="1">
      <c r="A2711" s="8"/>
      <c r="B2711" s="8"/>
      <c r="C2711" s="8"/>
      <c r="D2711" s="8"/>
      <c r="E2711" s="121"/>
      <c r="F2711" s="18"/>
      <c r="G2711" s="117"/>
      <c r="H2711" s="8"/>
      <c r="I2711" s="8"/>
      <c r="J2711" s="8"/>
      <c r="K2711" s="10"/>
      <c r="L2711" s="10"/>
      <c r="M2711" s="19"/>
    </row>
    <row r="2712" spans="1:13" s="11" customFormat="1">
      <c r="A2712" s="87"/>
      <c r="B2712" s="87"/>
      <c r="C2712" s="8"/>
      <c r="D2712" s="87"/>
      <c r="E2712" s="87"/>
      <c r="F2712" s="87"/>
      <c r="G2712" s="87"/>
      <c r="H2712" s="87"/>
      <c r="I2712" s="87"/>
      <c r="J2712" s="87"/>
      <c r="K2712" s="87"/>
      <c r="L2712" s="87"/>
      <c r="M2712" s="87"/>
    </row>
    <row r="2713" spans="1:13" s="11" customFormat="1">
      <c r="A2713" s="8"/>
      <c r="B2713" s="8"/>
      <c r="C2713" s="8"/>
      <c r="D2713" s="8"/>
      <c r="E2713" s="18"/>
      <c r="F2713" s="18"/>
      <c r="G2713" s="117"/>
      <c r="H2713" s="20"/>
      <c r="I2713" s="10"/>
      <c r="J2713" s="10"/>
      <c r="K2713" s="10"/>
      <c r="L2713" s="10"/>
      <c r="M2713" s="19"/>
    </row>
    <row r="2714" spans="1:13" s="11" customFormat="1">
      <c r="A2714" s="8"/>
      <c r="B2714" s="8"/>
      <c r="C2714" s="87"/>
      <c r="D2714" s="8"/>
      <c r="E2714" s="122"/>
      <c r="F2714" s="18"/>
      <c r="G2714" s="120"/>
      <c r="H2714" s="20"/>
      <c r="I2714" s="10"/>
      <c r="J2714" s="10"/>
      <c r="K2714" s="10"/>
      <c r="L2714" s="10"/>
      <c r="M2714" s="19"/>
    </row>
    <row r="2715" spans="1:13" s="11" customFormat="1">
      <c r="A2715" s="8"/>
      <c r="B2715" s="8"/>
      <c r="C2715" s="8"/>
      <c r="D2715" s="8"/>
      <c r="E2715" s="18"/>
      <c r="F2715" s="18"/>
      <c r="G2715" s="117"/>
      <c r="H2715" s="20"/>
      <c r="I2715" s="117"/>
      <c r="J2715" s="117"/>
      <c r="K2715" s="10"/>
      <c r="L2715" s="10"/>
      <c r="M2715" s="19"/>
    </row>
    <row r="2716" spans="1:13" s="11" customFormat="1">
      <c r="A2716" s="8"/>
      <c r="B2716" s="128"/>
      <c r="C2716" s="8"/>
      <c r="D2716" s="8"/>
      <c r="E2716" s="18"/>
      <c r="F2716" s="18"/>
      <c r="G2716" s="117"/>
      <c r="H2716" s="8"/>
      <c r="I2716" s="8"/>
      <c r="J2716" s="8"/>
      <c r="K2716" s="19"/>
      <c r="L2716" s="19"/>
      <c r="M2716" s="19"/>
    </row>
    <row r="2717" spans="1:13" s="11" customFormat="1">
      <c r="A2717" s="8"/>
      <c r="B2717" s="8"/>
      <c r="C2717" s="8"/>
      <c r="D2717" s="8"/>
      <c r="E2717" s="18"/>
      <c r="F2717" s="18"/>
      <c r="G2717" s="8"/>
      <c r="H2717" s="8"/>
      <c r="I2717" s="8"/>
      <c r="J2717" s="8"/>
      <c r="K2717" s="8"/>
      <c r="L2717" s="8"/>
      <c r="M2717" s="8"/>
    </row>
    <row r="2718" spans="1:13" s="11" customFormat="1">
      <c r="A2718" s="8"/>
      <c r="B2718" s="8"/>
      <c r="C2718" s="8"/>
      <c r="D2718" s="8"/>
      <c r="E2718" s="18"/>
      <c r="F2718" s="18"/>
      <c r="G2718" s="8"/>
      <c r="H2718" s="8"/>
      <c r="I2718" s="8"/>
      <c r="J2718" s="8"/>
      <c r="K2718" s="8"/>
      <c r="L2718" s="8"/>
      <c r="M2718" s="8"/>
    </row>
    <row r="2719" spans="1:13" s="11" customFormat="1">
      <c r="A2719" s="8"/>
      <c r="B2719" s="8"/>
      <c r="C2719" s="8"/>
      <c r="D2719" s="8"/>
      <c r="E2719" s="18"/>
      <c r="F2719" s="18"/>
      <c r="G2719" s="8"/>
      <c r="H2719" s="8"/>
      <c r="I2719" s="117"/>
      <c r="J2719" s="120"/>
      <c r="K2719" s="8"/>
      <c r="L2719" s="8"/>
      <c r="M2719" s="19"/>
    </row>
    <row r="2720" spans="1:13" s="11" customFormat="1">
      <c r="A2720" s="8"/>
      <c r="B2720" s="8"/>
      <c r="C2720" s="8"/>
      <c r="D2720" s="8"/>
      <c r="E2720" s="18"/>
      <c r="F2720" s="18"/>
      <c r="G2720" s="10"/>
      <c r="H2720" s="10"/>
      <c r="I2720" s="10"/>
      <c r="J2720" s="10"/>
      <c r="K2720" s="19"/>
      <c r="L2720" s="8"/>
      <c r="M2720" s="19"/>
    </row>
    <row r="2721" spans="1:13" s="11" customFormat="1">
      <c r="A2721" s="8"/>
      <c r="B2721" s="8"/>
      <c r="C2721" s="8"/>
      <c r="D2721" s="8"/>
      <c r="E2721" s="18"/>
      <c r="F2721" s="18"/>
      <c r="G2721" s="117"/>
      <c r="H2721" s="8"/>
      <c r="I2721" s="10"/>
      <c r="J2721" s="10"/>
      <c r="K2721" s="10"/>
      <c r="L2721" s="10"/>
      <c r="M2721" s="20"/>
    </row>
    <row r="2722" spans="1:13" s="11" customFormat="1">
      <c r="A2722" s="8"/>
      <c r="B2722" s="8"/>
      <c r="C2722" s="8"/>
      <c r="D2722" s="8"/>
      <c r="E2722" s="18"/>
      <c r="F2722" s="18"/>
      <c r="G2722" s="117"/>
      <c r="H2722" s="8"/>
      <c r="I2722" s="117"/>
      <c r="J2722" s="117"/>
      <c r="K2722" s="10"/>
      <c r="L2722" s="10"/>
      <c r="M2722" s="19"/>
    </row>
    <row r="2723" spans="1:13" s="11" customFormat="1">
      <c r="A2723" s="8"/>
      <c r="B2723" s="8"/>
      <c r="C2723" s="8"/>
      <c r="D2723" s="8"/>
      <c r="E2723" s="121"/>
      <c r="F2723" s="18"/>
      <c r="G2723" s="117"/>
      <c r="H2723" s="8"/>
      <c r="I2723" s="8"/>
      <c r="J2723" s="8"/>
      <c r="K2723" s="10"/>
      <c r="L2723" s="10"/>
      <c r="M2723" s="19"/>
    </row>
    <row r="2724" spans="1:13" s="11" customFormat="1">
      <c r="A2724" s="8"/>
      <c r="B2724" s="8"/>
      <c r="C2724" s="8"/>
      <c r="D2724" s="8"/>
      <c r="E2724" s="121"/>
      <c r="F2724" s="18"/>
      <c r="G2724" s="117"/>
      <c r="H2724" s="8"/>
      <c r="I2724" s="8"/>
      <c r="J2724" s="8"/>
      <c r="K2724" s="10"/>
      <c r="L2724" s="10"/>
      <c r="M2724" s="19"/>
    </row>
    <row r="2725" spans="1:13" s="11" customFormat="1">
      <c r="A2725" s="8"/>
      <c r="B2725" s="8"/>
      <c r="C2725" s="8"/>
      <c r="D2725" s="8"/>
      <c r="E2725" s="18"/>
      <c r="F2725" s="18"/>
      <c r="G2725" s="117"/>
      <c r="H2725" s="20"/>
      <c r="I2725" s="10"/>
      <c r="J2725" s="10"/>
      <c r="K2725" s="10"/>
      <c r="L2725" s="10"/>
      <c r="M2725" s="19"/>
    </row>
    <row r="2726" spans="1:13" s="11" customFormat="1">
      <c r="A2726" s="8"/>
      <c r="B2726" s="8"/>
      <c r="C2726" s="8"/>
      <c r="D2726" s="8"/>
      <c r="E2726" s="122"/>
      <c r="F2726" s="18"/>
      <c r="G2726" s="120"/>
      <c r="H2726" s="20"/>
      <c r="I2726" s="10"/>
      <c r="J2726" s="10"/>
      <c r="K2726" s="10"/>
      <c r="L2726" s="10"/>
      <c r="M2726" s="19"/>
    </row>
    <row r="2727" spans="1:13" s="11" customFormat="1">
      <c r="A2727" s="8"/>
      <c r="B2727" s="8"/>
      <c r="C2727" s="8"/>
      <c r="D2727" s="8"/>
      <c r="E2727" s="18"/>
      <c r="F2727" s="18"/>
      <c r="G2727" s="117"/>
      <c r="H2727" s="20"/>
      <c r="I2727" s="117"/>
      <c r="J2727" s="117"/>
      <c r="K2727" s="10"/>
      <c r="L2727" s="10"/>
      <c r="M2727" s="19"/>
    </row>
    <row r="2728" spans="1:13" s="11" customFormat="1">
      <c r="A2728" s="8"/>
      <c r="B2728" s="128"/>
      <c r="C2728" s="8"/>
      <c r="D2728" s="8"/>
      <c r="E2728" s="18"/>
      <c r="F2728" s="18"/>
      <c r="G2728" s="117"/>
      <c r="H2728" s="8"/>
      <c r="I2728" s="8"/>
      <c r="J2728" s="8"/>
      <c r="K2728" s="19"/>
      <c r="L2728" s="19"/>
      <c r="M2728" s="19"/>
    </row>
    <row r="2729" spans="1:13" s="11" customFormat="1">
      <c r="A2729" s="8"/>
      <c r="B2729" s="8"/>
      <c r="C2729" s="8"/>
      <c r="D2729" s="8"/>
      <c r="E2729" s="18"/>
      <c r="F2729" s="18"/>
      <c r="G2729" s="8"/>
      <c r="H2729" s="8"/>
      <c r="I2729" s="8"/>
      <c r="J2729" s="8"/>
      <c r="K2729" s="8"/>
      <c r="L2729" s="8"/>
      <c r="M2729" s="8"/>
    </row>
    <row r="2730" spans="1:13" s="11" customFormat="1">
      <c r="A2730" s="8"/>
      <c r="B2730" s="8"/>
      <c r="C2730" s="8"/>
      <c r="D2730" s="8"/>
      <c r="E2730" s="18"/>
      <c r="F2730" s="18"/>
      <c r="G2730" s="8"/>
      <c r="H2730" s="8"/>
      <c r="I2730" s="8"/>
      <c r="J2730" s="8"/>
      <c r="K2730" s="8"/>
      <c r="L2730" s="8"/>
      <c r="M2730" s="8"/>
    </row>
    <row r="2731" spans="1:13" s="11" customFormat="1">
      <c r="A2731" s="8"/>
      <c r="B2731" s="8"/>
      <c r="C2731" s="8"/>
      <c r="D2731" s="8"/>
      <c r="E2731" s="18"/>
      <c r="F2731" s="18"/>
      <c r="G2731" s="8"/>
      <c r="H2731" s="8"/>
      <c r="I2731" s="117"/>
      <c r="J2731" s="120"/>
      <c r="K2731" s="8"/>
      <c r="L2731" s="8"/>
      <c r="M2731" s="19"/>
    </row>
    <row r="2732" spans="1:13" s="11" customFormat="1">
      <c r="A2732" s="8"/>
      <c r="B2732" s="8"/>
      <c r="C2732" s="8"/>
      <c r="D2732" s="8"/>
      <c r="E2732" s="18"/>
      <c r="F2732" s="18"/>
      <c r="G2732" s="10"/>
      <c r="H2732" s="10"/>
      <c r="I2732" s="10"/>
      <c r="J2732" s="10"/>
      <c r="K2732" s="19"/>
      <c r="L2732" s="8"/>
      <c r="M2732" s="19"/>
    </row>
    <row r="2733" spans="1:13" s="11" customFormat="1">
      <c r="A2733" s="8"/>
      <c r="B2733" s="8"/>
      <c r="C2733" s="8"/>
      <c r="D2733" s="8"/>
      <c r="E2733" s="18"/>
      <c r="F2733" s="18"/>
      <c r="G2733" s="117"/>
      <c r="H2733" s="8"/>
      <c r="I2733" s="10"/>
      <c r="J2733" s="10"/>
      <c r="K2733" s="10"/>
      <c r="L2733" s="10"/>
      <c r="M2733" s="20"/>
    </row>
    <row r="2734" spans="1:13" s="11" customFormat="1">
      <c r="A2734" s="8"/>
      <c r="B2734" s="8"/>
      <c r="C2734" s="8"/>
      <c r="D2734" s="8"/>
      <c r="E2734" s="18"/>
      <c r="F2734" s="18"/>
      <c r="G2734" s="117"/>
      <c r="H2734" s="8"/>
      <c r="I2734" s="117"/>
      <c r="J2734" s="117"/>
      <c r="K2734" s="10"/>
      <c r="L2734" s="10"/>
      <c r="M2734" s="19"/>
    </row>
    <row r="2735" spans="1:13" s="11" customFormat="1">
      <c r="A2735" s="8"/>
      <c r="B2735" s="8"/>
      <c r="C2735" s="8"/>
      <c r="D2735" s="8"/>
      <c r="E2735" s="121"/>
      <c r="F2735" s="18"/>
      <c r="G2735" s="117"/>
      <c r="H2735" s="8"/>
      <c r="I2735" s="8"/>
      <c r="J2735" s="8"/>
      <c r="K2735" s="10"/>
      <c r="L2735" s="10"/>
      <c r="M2735" s="19"/>
    </row>
    <row r="2736" spans="1:13" s="11" customFormat="1">
      <c r="A2736" s="8"/>
      <c r="B2736" s="8"/>
      <c r="C2736" s="8"/>
      <c r="D2736" s="8"/>
      <c r="E2736" s="121"/>
      <c r="F2736" s="18"/>
      <c r="G2736" s="117"/>
      <c r="H2736" s="8"/>
      <c r="I2736" s="8"/>
      <c r="J2736" s="8"/>
      <c r="K2736" s="10"/>
      <c r="L2736" s="10"/>
      <c r="M2736" s="19"/>
    </row>
    <row r="2737" spans="1:13" s="11" customFormat="1">
      <c r="A2737" s="8"/>
      <c r="B2737" s="8"/>
      <c r="C2737" s="8"/>
      <c r="D2737" s="8"/>
      <c r="E2737" s="18"/>
      <c r="F2737" s="18"/>
      <c r="G2737" s="117"/>
      <c r="H2737" s="20"/>
      <c r="I2737" s="10"/>
      <c r="J2737" s="10"/>
      <c r="K2737" s="10"/>
      <c r="L2737" s="10"/>
      <c r="M2737" s="19"/>
    </row>
    <row r="2738" spans="1:13" s="11" customFormat="1">
      <c r="A2738" s="8"/>
      <c r="B2738" s="8"/>
      <c r="C2738" s="8"/>
      <c r="D2738" s="8"/>
      <c r="E2738" s="122"/>
      <c r="F2738" s="18"/>
      <c r="G2738" s="120"/>
      <c r="H2738" s="20"/>
      <c r="I2738" s="10"/>
      <c r="J2738" s="10"/>
      <c r="K2738" s="10"/>
      <c r="L2738" s="10"/>
      <c r="M2738" s="19"/>
    </row>
    <row r="2739" spans="1:13" s="11" customFormat="1">
      <c r="A2739" s="8"/>
      <c r="B2739" s="8"/>
      <c r="C2739" s="8"/>
      <c r="D2739" s="8"/>
      <c r="E2739" s="18"/>
      <c r="F2739" s="18"/>
      <c r="G2739" s="117"/>
      <c r="H2739" s="20"/>
      <c r="I2739" s="117"/>
      <c r="J2739" s="117"/>
      <c r="K2739" s="10"/>
      <c r="L2739" s="10"/>
      <c r="M2739" s="19"/>
    </row>
    <row r="2740" spans="1:13" s="11" customFormat="1">
      <c r="A2740" s="8"/>
      <c r="B2740" s="128"/>
      <c r="C2740" s="8"/>
      <c r="D2740" s="8"/>
      <c r="E2740" s="18"/>
      <c r="F2740" s="18"/>
      <c r="G2740" s="117"/>
      <c r="H2740" s="8"/>
      <c r="I2740" s="8"/>
      <c r="J2740" s="8"/>
      <c r="K2740" s="19"/>
      <c r="L2740" s="19"/>
      <c r="M2740" s="19"/>
    </row>
    <row r="2741" spans="1:13" s="11" customFormat="1">
      <c r="A2741" s="8"/>
      <c r="B2741" s="8"/>
      <c r="C2741" s="8"/>
      <c r="D2741" s="8"/>
      <c r="E2741" s="18"/>
      <c r="F2741" s="18"/>
      <c r="G2741" s="8"/>
      <c r="H2741" s="8"/>
      <c r="I2741" s="8"/>
      <c r="J2741" s="8"/>
      <c r="K2741" s="8"/>
      <c r="L2741" s="8"/>
      <c r="M2741" s="8"/>
    </row>
    <row r="2742" spans="1:13" s="11" customFormat="1">
      <c r="A2742" s="8"/>
      <c r="B2742" s="8"/>
      <c r="C2742" s="8"/>
      <c r="D2742" s="8"/>
      <c r="E2742" s="18"/>
      <c r="F2742" s="18"/>
      <c r="G2742" s="8"/>
      <c r="H2742" s="8"/>
      <c r="I2742" s="8"/>
      <c r="J2742" s="8"/>
      <c r="K2742" s="8"/>
      <c r="L2742" s="8"/>
      <c r="M2742" s="8"/>
    </row>
    <row r="2743" spans="1:13" s="11" customFormat="1">
      <c r="A2743" s="8"/>
      <c r="B2743" s="8"/>
      <c r="C2743" s="8"/>
      <c r="D2743" s="8"/>
      <c r="E2743" s="18"/>
      <c r="F2743" s="18"/>
      <c r="G2743" s="8"/>
      <c r="H2743" s="8"/>
      <c r="I2743" s="117"/>
      <c r="J2743" s="120"/>
      <c r="K2743" s="8"/>
      <c r="L2743" s="8"/>
      <c r="M2743" s="19"/>
    </row>
    <row r="2744" spans="1:13" s="11" customFormat="1">
      <c r="A2744" s="8"/>
      <c r="B2744" s="8"/>
      <c r="C2744" s="8"/>
      <c r="D2744" s="8"/>
      <c r="E2744" s="18"/>
      <c r="F2744" s="18"/>
      <c r="G2744" s="10"/>
      <c r="H2744" s="10"/>
      <c r="I2744" s="10"/>
      <c r="J2744" s="10"/>
      <c r="K2744" s="19"/>
      <c r="L2744" s="8"/>
      <c r="M2744" s="19"/>
    </row>
    <row r="2745" spans="1:13" s="11" customFormat="1">
      <c r="A2745" s="8"/>
      <c r="B2745" s="8"/>
      <c r="C2745" s="8"/>
      <c r="D2745" s="8"/>
      <c r="E2745" s="18"/>
      <c r="F2745" s="18"/>
      <c r="G2745" s="117"/>
      <c r="H2745" s="8"/>
      <c r="I2745" s="10"/>
      <c r="J2745" s="10"/>
      <c r="K2745" s="10"/>
      <c r="L2745" s="10"/>
      <c r="M2745" s="20"/>
    </row>
    <row r="2746" spans="1:13" s="11" customFormat="1">
      <c r="A2746" s="8"/>
      <c r="B2746" s="8"/>
      <c r="C2746" s="8"/>
      <c r="D2746" s="8"/>
      <c r="E2746" s="18"/>
      <c r="F2746" s="18"/>
      <c r="G2746" s="117"/>
      <c r="H2746" s="8"/>
      <c r="I2746" s="117"/>
      <c r="J2746" s="117"/>
      <c r="K2746" s="10"/>
      <c r="L2746" s="10"/>
      <c r="M2746" s="19"/>
    </row>
    <row r="2747" spans="1:13" s="11" customFormat="1">
      <c r="A2747" s="87"/>
      <c r="B2747" s="87"/>
      <c r="C2747" s="8"/>
      <c r="D2747" s="87"/>
      <c r="E2747" s="87"/>
      <c r="F2747" s="87"/>
      <c r="G2747" s="87"/>
      <c r="H2747" s="87"/>
      <c r="I2747" s="87"/>
      <c r="J2747" s="87"/>
      <c r="K2747" s="87"/>
      <c r="L2747" s="87"/>
      <c r="M2747" s="87"/>
    </row>
    <row r="2748" spans="1:13" s="11" customFormat="1">
      <c r="A2748" s="8"/>
      <c r="B2748" s="8"/>
      <c r="C2748" s="8"/>
      <c r="D2748" s="8"/>
      <c r="E2748" s="121"/>
      <c r="F2748" s="18"/>
      <c r="G2748" s="117"/>
      <c r="H2748" s="8"/>
      <c r="I2748" s="8"/>
      <c r="J2748" s="8"/>
      <c r="K2748" s="10"/>
      <c r="L2748" s="10"/>
      <c r="M2748" s="19"/>
    </row>
    <row r="2749" spans="1:13" s="11" customFormat="1">
      <c r="A2749" s="8"/>
      <c r="B2749" s="8"/>
      <c r="C2749" s="87"/>
      <c r="D2749" s="8"/>
      <c r="E2749" s="121"/>
      <c r="F2749" s="18"/>
      <c r="G2749" s="117"/>
      <c r="H2749" s="8"/>
      <c r="I2749" s="8"/>
      <c r="J2749" s="8"/>
      <c r="K2749" s="10"/>
      <c r="L2749" s="10"/>
      <c r="M2749" s="19"/>
    </row>
    <row r="2750" spans="1:13" s="11" customFormat="1">
      <c r="A2750" s="8"/>
      <c r="B2750" s="8"/>
      <c r="C2750" s="8"/>
      <c r="D2750" s="8"/>
      <c r="E2750" s="18"/>
      <c r="F2750" s="18"/>
      <c r="G2750" s="117"/>
      <c r="H2750" s="20"/>
      <c r="I2750" s="10"/>
      <c r="J2750" s="10"/>
      <c r="K2750" s="10"/>
      <c r="L2750" s="10"/>
      <c r="M2750" s="19"/>
    </row>
    <row r="2751" spans="1:13" s="11" customFormat="1">
      <c r="A2751" s="8"/>
      <c r="B2751" s="8"/>
      <c r="C2751" s="8"/>
      <c r="D2751" s="8"/>
      <c r="E2751" s="122"/>
      <c r="F2751" s="18"/>
      <c r="G2751" s="120"/>
      <c r="H2751" s="20"/>
      <c r="I2751" s="10"/>
      <c r="J2751" s="10"/>
      <c r="K2751" s="10"/>
      <c r="L2751" s="10"/>
      <c r="M2751" s="19"/>
    </row>
    <row r="2752" spans="1:13" s="11" customFormat="1">
      <c r="A2752" s="8"/>
      <c r="B2752" s="8"/>
      <c r="C2752" s="8"/>
      <c r="D2752" s="8"/>
      <c r="E2752" s="18"/>
      <c r="F2752" s="18"/>
      <c r="G2752" s="117"/>
      <c r="H2752" s="20"/>
      <c r="I2752" s="117"/>
      <c r="J2752" s="117"/>
      <c r="K2752" s="10"/>
      <c r="L2752" s="10"/>
      <c r="M2752" s="19"/>
    </row>
    <row r="2753" spans="1:13" s="11" customFormat="1">
      <c r="A2753" s="8"/>
      <c r="B2753" s="128"/>
      <c r="C2753" s="8"/>
      <c r="D2753" s="8"/>
      <c r="E2753" s="18"/>
      <c r="F2753" s="18"/>
      <c r="G2753" s="117"/>
      <c r="H2753" s="8"/>
      <c r="I2753" s="8"/>
      <c r="J2753" s="8"/>
      <c r="K2753" s="19"/>
      <c r="L2753" s="19"/>
      <c r="M2753" s="19"/>
    </row>
    <row r="2754" spans="1:13" s="11" customFormat="1">
      <c r="A2754" s="8"/>
      <c r="B2754" s="8"/>
      <c r="C2754" s="8"/>
      <c r="D2754" s="8"/>
      <c r="E2754" s="18"/>
      <c r="F2754" s="18"/>
      <c r="G2754" s="8"/>
      <c r="H2754" s="8"/>
      <c r="I2754" s="8"/>
      <c r="J2754" s="8"/>
      <c r="K2754" s="8"/>
      <c r="L2754" s="8"/>
      <c r="M2754" s="8"/>
    </row>
    <row r="2755" spans="1:13" s="11" customFormat="1">
      <c r="A2755" s="8"/>
      <c r="B2755" s="8"/>
      <c r="C2755" s="8"/>
      <c r="D2755" s="8"/>
      <c r="E2755" s="18"/>
      <c r="F2755" s="18"/>
      <c r="G2755" s="8"/>
      <c r="H2755" s="8"/>
      <c r="I2755" s="8"/>
      <c r="J2755" s="8"/>
      <c r="K2755" s="8"/>
      <c r="L2755" s="8"/>
      <c r="M2755" s="8"/>
    </row>
    <row r="2756" spans="1:13" s="11" customFormat="1">
      <c r="A2756" s="8"/>
      <c r="B2756" s="8"/>
      <c r="C2756" s="8"/>
      <c r="D2756" s="8"/>
      <c r="E2756" s="18"/>
      <c r="F2756" s="18"/>
      <c r="G2756" s="8"/>
      <c r="H2756" s="8"/>
      <c r="I2756" s="117"/>
      <c r="J2756" s="120"/>
      <c r="K2756" s="8"/>
      <c r="L2756" s="8"/>
      <c r="M2756" s="19"/>
    </row>
    <row r="2757" spans="1:13" s="11" customFormat="1">
      <c r="A2757" s="8"/>
      <c r="B2757" s="8"/>
      <c r="C2757" s="8"/>
      <c r="D2757" s="8"/>
      <c r="E2757" s="18"/>
      <c r="F2757" s="18"/>
      <c r="G2757" s="10"/>
      <c r="H2757" s="10"/>
      <c r="I2757" s="10"/>
      <c r="J2757" s="10"/>
      <c r="K2757" s="19"/>
      <c r="L2757" s="8"/>
      <c r="M2757" s="19"/>
    </row>
    <row r="2758" spans="1:13" s="11" customFormat="1">
      <c r="A2758" s="8"/>
      <c r="B2758" s="8"/>
      <c r="C2758" s="8"/>
      <c r="D2758" s="8"/>
      <c r="E2758" s="18"/>
      <c r="F2758" s="18"/>
      <c r="G2758" s="117"/>
      <c r="H2758" s="8"/>
      <c r="I2758" s="10"/>
      <c r="J2758" s="10"/>
      <c r="K2758" s="10"/>
      <c r="L2758" s="10"/>
      <c r="M2758" s="20"/>
    </row>
    <row r="2759" spans="1:13" s="11" customFormat="1">
      <c r="A2759" s="8"/>
      <c r="B2759" s="8"/>
      <c r="C2759" s="8"/>
      <c r="D2759" s="8"/>
      <c r="E2759" s="18"/>
      <c r="F2759" s="18"/>
      <c r="G2759" s="117"/>
      <c r="H2759" s="8"/>
      <c r="I2759" s="117"/>
      <c r="J2759" s="117"/>
      <c r="K2759" s="10"/>
      <c r="L2759" s="10"/>
      <c r="M2759" s="19"/>
    </row>
    <row r="2760" spans="1:13" s="11" customFormat="1">
      <c r="A2760" s="8"/>
      <c r="B2760" s="8"/>
      <c r="C2760" s="8"/>
      <c r="D2760" s="8"/>
      <c r="E2760" s="121"/>
      <c r="F2760" s="18"/>
      <c r="G2760" s="117"/>
      <c r="H2760" s="8"/>
      <c r="I2760" s="8"/>
      <c r="J2760" s="8"/>
      <c r="K2760" s="10"/>
      <c r="L2760" s="10"/>
      <c r="M2760" s="19"/>
    </row>
    <row r="2761" spans="1:13" s="11" customFormat="1">
      <c r="A2761" s="8"/>
      <c r="B2761" s="8"/>
      <c r="C2761" s="8"/>
      <c r="D2761" s="8"/>
      <c r="E2761" s="121"/>
      <c r="F2761" s="18"/>
      <c r="G2761" s="117"/>
      <c r="H2761" s="8"/>
      <c r="I2761" s="8"/>
      <c r="J2761" s="8"/>
      <c r="K2761" s="10"/>
      <c r="L2761" s="10"/>
      <c r="M2761" s="19"/>
    </row>
    <row r="2762" spans="1:13" s="11" customFormat="1">
      <c r="A2762" s="8"/>
      <c r="B2762" s="8"/>
      <c r="C2762" s="8"/>
      <c r="D2762" s="8"/>
      <c r="E2762" s="18"/>
      <c r="F2762" s="18"/>
      <c r="G2762" s="117"/>
      <c r="H2762" s="20"/>
      <c r="I2762" s="10"/>
      <c r="J2762" s="10"/>
      <c r="K2762" s="10"/>
      <c r="L2762" s="10"/>
      <c r="M2762" s="19"/>
    </row>
    <row r="2763" spans="1:13" s="11" customFormat="1">
      <c r="A2763" s="8"/>
      <c r="B2763" s="8"/>
      <c r="C2763" s="8"/>
      <c r="D2763" s="8"/>
      <c r="E2763" s="122"/>
      <c r="F2763" s="18"/>
      <c r="G2763" s="120"/>
      <c r="H2763" s="20"/>
      <c r="I2763" s="10"/>
      <c r="J2763" s="10"/>
      <c r="K2763" s="10"/>
      <c r="L2763" s="10"/>
      <c r="M2763" s="19"/>
    </row>
    <row r="2764" spans="1:13" s="11" customFormat="1">
      <c r="A2764" s="8"/>
      <c r="B2764" s="8"/>
      <c r="C2764" s="8"/>
      <c r="D2764" s="8"/>
      <c r="E2764" s="18"/>
      <c r="F2764" s="18"/>
      <c r="G2764" s="117"/>
      <c r="H2764" s="20"/>
      <c r="I2764" s="117"/>
      <c r="J2764" s="117"/>
      <c r="K2764" s="10"/>
      <c r="L2764" s="10"/>
      <c r="M2764" s="19"/>
    </row>
    <row r="2765" spans="1:13" s="11" customFormat="1">
      <c r="A2765" s="8"/>
      <c r="B2765" s="128"/>
      <c r="C2765" s="8"/>
      <c r="D2765" s="8"/>
      <c r="E2765" s="18"/>
      <c r="F2765" s="18"/>
      <c r="G2765" s="117"/>
      <c r="H2765" s="8"/>
      <c r="I2765" s="8"/>
      <c r="J2765" s="8"/>
      <c r="K2765" s="19"/>
      <c r="L2765" s="19"/>
      <c r="M2765" s="19"/>
    </row>
    <row r="2766" spans="1:13" s="11" customFormat="1">
      <c r="A2766" s="8"/>
      <c r="B2766" s="8"/>
      <c r="C2766" s="8"/>
      <c r="D2766" s="8"/>
      <c r="E2766" s="18"/>
      <c r="F2766" s="18"/>
      <c r="G2766" s="8"/>
      <c r="H2766" s="8"/>
      <c r="I2766" s="8"/>
      <c r="J2766" s="8"/>
      <c r="K2766" s="8"/>
      <c r="L2766" s="8"/>
      <c r="M2766" s="8"/>
    </row>
    <row r="2767" spans="1:13" s="11" customFormat="1">
      <c r="A2767" s="8"/>
      <c r="B2767" s="8"/>
      <c r="C2767" s="8"/>
      <c r="D2767" s="8"/>
      <c r="E2767" s="18"/>
      <c r="F2767" s="18"/>
      <c r="G2767" s="8"/>
      <c r="H2767" s="8"/>
      <c r="I2767" s="8"/>
      <c r="J2767" s="8"/>
      <c r="K2767" s="8"/>
      <c r="L2767" s="8"/>
      <c r="M2767" s="8"/>
    </row>
    <row r="2768" spans="1:13" s="11" customFormat="1">
      <c r="A2768" s="8"/>
      <c r="B2768" s="8"/>
      <c r="C2768" s="8"/>
      <c r="D2768" s="8"/>
      <c r="E2768" s="18"/>
      <c r="F2768" s="18"/>
      <c r="G2768" s="8"/>
      <c r="H2768" s="8"/>
      <c r="I2768" s="117"/>
      <c r="J2768" s="120"/>
      <c r="K2768" s="8"/>
      <c r="L2768" s="8"/>
      <c r="M2768" s="19"/>
    </row>
    <row r="2769" spans="1:13" s="11" customFormat="1">
      <c r="A2769" s="8"/>
      <c r="B2769" s="8"/>
      <c r="C2769" s="8"/>
      <c r="D2769" s="8"/>
      <c r="E2769" s="18"/>
      <c r="F2769" s="18"/>
      <c r="G2769" s="10"/>
      <c r="H2769" s="10"/>
      <c r="I2769" s="10"/>
      <c r="J2769" s="10"/>
      <c r="K2769" s="19"/>
      <c r="L2769" s="8"/>
      <c r="M2769" s="19"/>
    </row>
    <row r="2770" spans="1:13" s="11" customFormat="1">
      <c r="A2770" s="8"/>
      <c r="B2770" s="8"/>
      <c r="C2770" s="8"/>
      <c r="D2770" s="8"/>
      <c r="E2770" s="18"/>
      <c r="F2770" s="18"/>
      <c r="G2770" s="117"/>
      <c r="H2770" s="8"/>
      <c r="I2770" s="10"/>
      <c r="J2770" s="10"/>
      <c r="K2770" s="10"/>
      <c r="L2770" s="10"/>
      <c r="M2770" s="20"/>
    </row>
    <row r="2771" spans="1:13" s="11" customFormat="1">
      <c r="A2771" s="8"/>
      <c r="B2771" s="8"/>
      <c r="C2771" s="8"/>
      <c r="D2771" s="8"/>
      <c r="E2771" s="18"/>
      <c r="F2771" s="18"/>
      <c r="G2771" s="117"/>
      <c r="H2771" s="8"/>
      <c r="I2771" s="117"/>
      <c r="J2771" s="117"/>
      <c r="K2771" s="10"/>
      <c r="L2771" s="10"/>
      <c r="M2771" s="19"/>
    </row>
    <row r="2772" spans="1:13" s="11" customFormat="1">
      <c r="A2772" s="8"/>
      <c r="B2772" s="8"/>
      <c r="C2772" s="8"/>
      <c r="D2772" s="8"/>
      <c r="E2772" s="121"/>
      <c r="F2772" s="18"/>
      <c r="G2772" s="117"/>
      <c r="H2772" s="8"/>
      <c r="I2772" s="8"/>
      <c r="J2772" s="8"/>
      <c r="K2772" s="10"/>
      <c r="L2772" s="10"/>
      <c r="M2772" s="19"/>
    </row>
    <row r="2773" spans="1:13" s="11" customFormat="1">
      <c r="A2773" s="8"/>
      <c r="B2773" s="8"/>
      <c r="C2773" s="8"/>
      <c r="D2773" s="8"/>
      <c r="E2773" s="121"/>
      <c r="F2773" s="18"/>
      <c r="G2773" s="117"/>
      <c r="H2773" s="8"/>
      <c r="I2773" s="8"/>
      <c r="J2773" s="8"/>
      <c r="K2773" s="10"/>
      <c r="L2773" s="10"/>
      <c r="M2773" s="19"/>
    </row>
    <row r="2774" spans="1:13" s="11" customFormat="1">
      <c r="A2774" s="8"/>
      <c r="B2774" s="8"/>
      <c r="C2774" s="8"/>
      <c r="D2774" s="8"/>
      <c r="E2774" s="18"/>
      <c r="F2774" s="18"/>
      <c r="G2774" s="117"/>
      <c r="H2774" s="20"/>
      <c r="I2774" s="10"/>
      <c r="J2774" s="10"/>
      <c r="K2774" s="10"/>
      <c r="L2774" s="10"/>
      <c r="M2774" s="19"/>
    </row>
    <row r="2775" spans="1:13" s="11" customFormat="1">
      <c r="A2775" s="8"/>
      <c r="B2775" s="8"/>
      <c r="C2775" s="8"/>
      <c r="D2775" s="8"/>
      <c r="E2775" s="122"/>
      <c r="F2775" s="18"/>
      <c r="G2775" s="120"/>
      <c r="H2775" s="20"/>
      <c r="I2775" s="10"/>
      <c r="J2775" s="10"/>
      <c r="K2775" s="10"/>
      <c r="L2775" s="10"/>
      <c r="M2775" s="19"/>
    </row>
    <row r="2776" spans="1:13" s="11" customFormat="1">
      <c r="A2776" s="8"/>
      <c r="B2776" s="8"/>
      <c r="C2776" s="8"/>
      <c r="D2776" s="8"/>
      <c r="E2776" s="18"/>
      <c r="F2776" s="18"/>
      <c r="G2776" s="117"/>
      <c r="H2776" s="20"/>
      <c r="I2776" s="117"/>
      <c r="J2776" s="117"/>
      <c r="K2776" s="10"/>
      <c r="L2776" s="10"/>
      <c r="M2776" s="19"/>
    </row>
    <row r="2777" spans="1:13" s="11" customFormat="1">
      <c r="A2777" s="8"/>
      <c r="B2777" s="128"/>
      <c r="C2777" s="8"/>
      <c r="D2777" s="8"/>
      <c r="E2777" s="18"/>
      <c r="F2777" s="18"/>
      <c r="G2777" s="117"/>
      <c r="H2777" s="8"/>
      <c r="I2777" s="8"/>
      <c r="J2777" s="8"/>
      <c r="K2777" s="19"/>
      <c r="L2777" s="19"/>
      <c r="M2777" s="19"/>
    </row>
    <row r="2778" spans="1:13" s="11" customFormat="1">
      <c r="A2778" s="8"/>
      <c r="B2778" s="8"/>
      <c r="C2778" s="8"/>
      <c r="D2778" s="8"/>
      <c r="E2778" s="18"/>
      <c r="F2778" s="18"/>
      <c r="G2778" s="8"/>
      <c r="H2778" s="8"/>
      <c r="I2778" s="8"/>
      <c r="J2778" s="8"/>
      <c r="K2778" s="8"/>
      <c r="L2778" s="8"/>
      <c r="M2778" s="8"/>
    </row>
    <row r="2779" spans="1:13" s="11" customFormat="1">
      <c r="A2779" s="8"/>
      <c r="B2779" s="8"/>
      <c r="C2779" s="8"/>
      <c r="D2779" s="8"/>
      <c r="E2779" s="18"/>
      <c r="F2779" s="18"/>
      <c r="G2779" s="8"/>
      <c r="H2779" s="8"/>
      <c r="I2779" s="8"/>
      <c r="J2779" s="8"/>
      <c r="K2779" s="8"/>
      <c r="L2779" s="8"/>
      <c r="M2779" s="8"/>
    </row>
    <row r="2780" spans="1:13" s="11" customFormat="1">
      <c r="A2780" s="8"/>
      <c r="B2780" s="8"/>
      <c r="C2780" s="8"/>
      <c r="D2780" s="8"/>
      <c r="E2780" s="18"/>
      <c r="F2780" s="18"/>
      <c r="G2780" s="8"/>
      <c r="H2780" s="8"/>
      <c r="I2780" s="117"/>
      <c r="J2780" s="120"/>
      <c r="K2780" s="8"/>
      <c r="L2780" s="8"/>
      <c r="M2780" s="19"/>
    </row>
    <row r="2781" spans="1:13" s="11" customFormat="1">
      <c r="A2781" s="8"/>
      <c r="B2781" s="8"/>
      <c r="C2781" s="8"/>
      <c r="D2781" s="8"/>
      <c r="E2781" s="18"/>
      <c r="F2781" s="18"/>
      <c r="G2781" s="10"/>
      <c r="H2781" s="10"/>
      <c r="I2781" s="10"/>
      <c r="J2781" s="10"/>
      <c r="K2781" s="19"/>
      <c r="L2781" s="8"/>
      <c r="M2781" s="19"/>
    </row>
    <row r="2782" spans="1:13" s="11" customFormat="1">
      <c r="A2782" s="87"/>
      <c r="B2782" s="87"/>
      <c r="D2782" s="87"/>
      <c r="E2782" s="87"/>
      <c r="F2782" s="87"/>
      <c r="G2782" s="87"/>
      <c r="H2782" s="87"/>
      <c r="I2782" s="87"/>
      <c r="J2782" s="87"/>
      <c r="K2782" s="87"/>
      <c r="L2782" s="87"/>
      <c r="M2782" s="87"/>
    </row>
    <row r="2783" spans="1:13" s="11" customFormat="1">
      <c r="A2783" s="8"/>
      <c r="B2783" s="8"/>
      <c r="D2783" s="8"/>
      <c r="E2783" s="18"/>
      <c r="F2783" s="18"/>
      <c r="G2783" s="117"/>
      <c r="H2783" s="8"/>
      <c r="I2783" s="10"/>
      <c r="J2783" s="10"/>
      <c r="K2783" s="10"/>
      <c r="L2783" s="10"/>
      <c r="M2783" s="20"/>
    </row>
    <row r="2784" spans="1:13" s="11" customFormat="1">
      <c r="A2784" s="8"/>
      <c r="B2784" s="8"/>
      <c r="C2784" s="87"/>
      <c r="D2784" s="8"/>
      <c r="E2784" s="18"/>
      <c r="F2784" s="18"/>
      <c r="G2784" s="117"/>
      <c r="H2784" s="8"/>
      <c r="I2784" s="117"/>
      <c r="J2784" s="117"/>
      <c r="K2784" s="10"/>
      <c r="L2784" s="10"/>
      <c r="M2784" s="19"/>
    </row>
    <row r="2785" spans="1:13" s="11" customFormat="1">
      <c r="A2785" s="8"/>
      <c r="B2785" s="8"/>
      <c r="C2785" s="8"/>
      <c r="D2785" s="8"/>
      <c r="E2785" s="121"/>
      <c r="F2785" s="18"/>
      <c r="G2785" s="117"/>
      <c r="H2785" s="8"/>
      <c r="I2785" s="8"/>
      <c r="J2785" s="8"/>
      <c r="K2785" s="10"/>
      <c r="L2785" s="10"/>
      <c r="M2785" s="19"/>
    </row>
    <row r="2786" spans="1:13" s="11" customFormat="1">
      <c r="A2786" s="8"/>
      <c r="B2786" s="8"/>
      <c r="C2786" s="8"/>
      <c r="D2786" s="8"/>
      <c r="E2786" s="121"/>
      <c r="F2786" s="18"/>
      <c r="G2786" s="117"/>
      <c r="H2786" s="8"/>
      <c r="I2786" s="8"/>
      <c r="J2786" s="8"/>
      <c r="K2786" s="10"/>
      <c r="L2786" s="10"/>
      <c r="M2786" s="19"/>
    </row>
    <row r="2787" spans="1:13" s="11" customFormat="1">
      <c r="A2787" s="8"/>
      <c r="B2787" s="8"/>
      <c r="C2787" s="8"/>
      <c r="D2787" s="8"/>
      <c r="E2787" s="18"/>
      <c r="F2787" s="18"/>
      <c r="G2787" s="117"/>
      <c r="H2787" s="20"/>
      <c r="I2787" s="10"/>
      <c r="J2787" s="10"/>
      <c r="K2787" s="10"/>
      <c r="L2787" s="10"/>
      <c r="M2787" s="19"/>
    </row>
    <row r="2788" spans="1:13" s="11" customFormat="1">
      <c r="A2788" s="8"/>
      <c r="B2788" s="8"/>
      <c r="C2788" s="8"/>
      <c r="D2788" s="8"/>
      <c r="E2788" s="122"/>
      <c r="F2788" s="18"/>
      <c r="G2788" s="120"/>
      <c r="H2788" s="20"/>
      <c r="I2788" s="10"/>
      <c r="J2788" s="10"/>
      <c r="K2788" s="10"/>
      <c r="L2788" s="10"/>
      <c r="M2788" s="19"/>
    </row>
    <row r="2789" spans="1:13" s="11" customFormat="1">
      <c r="A2789" s="8"/>
      <c r="B2789" s="8"/>
      <c r="C2789" s="8"/>
      <c r="D2789" s="8"/>
      <c r="E2789" s="18"/>
      <c r="F2789" s="18"/>
      <c r="G2789" s="117"/>
      <c r="H2789" s="20"/>
      <c r="I2789" s="117"/>
      <c r="J2789" s="117"/>
      <c r="K2789" s="10"/>
      <c r="L2789" s="10"/>
      <c r="M2789" s="19"/>
    </row>
    <row r="2790" spans="1:13" s="11" customFormat="1">
      <c r="A2790" s="8"/>
      <c r="B2790" s="128"/>
      <c r="C2790" s="8"/>
      <c r="D2790" s="8"/>
      <c r="E2790" s="18"/>
      <c r="F2790" s="18"/>
      <c r="G2790" s="117"/>
      <c r="H2790" s="8"/>
      <c r="I2790" s="8"/>
      <c r="J2790" s="8"/>
      <c r="K2790" s="19"/>
      <c r="L2790" s="19"/>
      <c r="M2790" s="19"/>
    </row>
    <row r="2791" spans="1:13" s="11" customFormat="1">
      <c r="A2791" s="8"/>
      <c r="B2791" s="8"/>
      <c r="C2791" s="8"/>
      <c r="D2791" s="8"/>
      <c r="E2791" s="18"/>
      <c r="F2791" s="18"/>
      <c r="G2791" s="8"/>
      <c r="H2791" s="8"/>
      <c r="I2791" s="8"/>
      <c r="J2791" s="8"/>
      <c r="K2791" s="8"/>
      <c r="L2791" s="8"/>
      <c r="M2791" s="8"/>
    </row>
    <row r="2792" spans="1:13" s="11" customFormat="1">
      <c r="A2792" s="8"/>
      <c r="B2792" s="8"/>
      <c r="C2792" s="8"/>
      <c r="D2792" s="8"/>
      <c r="E2792" s="18"/>
      <c r="F2792" s="18"/>
      <c r="G2792" s="8"/>
      <c r="H2792" s="8"/>
      <c r="I2792" s="8"/>
      <c r="J2792" s="8"/>
      <c r="K2792" s="8"/>
      <c r="L2792" s="8"/>
      <c r="M2792" s="8"/>
    </row>
    <row r="2793" spans="1:13" s="11" customFormat="1">
      <c r="A2793" s="8"/>
      <c r="B2793" s="8"/>
      <c r="C2793" s="8"/>
      <c r="D2793" s="8"/>
      <c r="E2793" s="18"/>
      <c r="F2793" s="18"/>
      <c r="G2793" s="8"/>
      <c r="H2793" s="8"/>
      <c r="I2793" s="117"/>
      <c r="J2793" s="120"/>
      <c r="K2793" s="8"/>
      <c r="L2793" s="8"/>
      <c r="M2793" s="19"/>
    </row>
    <row r="2794" spans="1:13" s="11" customFormat="1">
      <c r="A2794" s="8"/>
      <c r="B2794" s="8"/>
      <c r="C2794" s="8"/>
      <c r="D2794" s="8"/>
      <c r="E2794" s="18"/>
      <c r="F2794" s="18"/>
      <c r="G2794" s="10"/>
      <c r="H2794" s="10"/>
      <c r="I2794" s="10"/>
      <c r="J2794" s="10"/>
      <c r="K2794" s="19"/>
      <c r="L2794" s="8"/>
      <c r="M2794" s="19"/>
    </row>
    <row r="2795" spans="1:13" s="11" customFormat="1">
      <c r="A2795" s="8"/>
      <c r="B2795" s="8"/>
      <c r="C2795" s="8"/>
      <c r="D2795" s="8"/>
      <c r="E2795" s="18"/>
      <c r="F2795" s="18"/>
      <c r="G2795" s="117"/>
      <c r="H2795" s="8"/>
      <c r="I2795" s="10"/>
      <c r="J2795" s="10"/>
      <c r="K2795" s="10"/>
      <c r="L2795" s="10"/>
      <c r="M2795" s="20"/>
    </row>
    <row r="2796" spans="1:13" s="11" customFormat="1">
      <c r="A2796" s="8"/>
      <c r="B2796" s="8"/>
      <c r="C2796" s="8"/>
      <c r="D2796" s="8"/>
      <c r="E2796" s="18"/>
      <c r="F2796" s="18"/>
      <c r="G2796" s="117"/>
      <c r="H2796" s="8"/>
      <c r="I2796" s="117"/>
      <c r="J2796" s="117"/>
      <c r="K2796" s="10"/>
      <c r="L2796" s="10"/>
      <c r="M2796" s="19"/>
    </row>
    <row r="2797" spans="1:13" s="11" customFormat="1">
      <c r="A2797" s="8"/>
      <c r="B2797" s="8"/>
      <c r="C2797" s="8"/>
      <c r="D2797" s="8"/>
      <c r="E2797" s="121"/>
      <c r="F2797" s="18"/>
      <c r="G2797" s="117"/>
      <c r="H2797" s="8"/>
      <c r="I2797" s="8"/>
      <c r="J2797" s="8"/>
      <c r="K2797" s="10"/>
      <c r="L2797" s="10"/>
      <c r="M2797" s="19"/>
    </row>
    <row r="2798" spans="1:13" s="11" customFormat="1">
      <c r="A2798" s="8"/>
      <c r="B2798" s="8"/>
      <c r="C2798" s="8"/>
      <c r="D2798" s="8"/>
      <c r="E2798" s="121"/>
      <c r="F2798" s="18"/>
      <c r="G2798" s="117"/>
      <c r="H2798" s="8"/>
      <c r="I2798" s="8"/>
      <c r="J2798" s="8"/>
      <c r="K2798" s="10"/>
      <c r="L2798" s="10"/>
      <c r="M2798" s="19"/>
    </row>
    <row r="2799" spans="1:13" s="11" customFormat="1">
      <c r="A2799" s="8"/>
      <c r="B2799" s="8"/>
      <c r="C2799" s="8"/>
      <c r="D2799" s="8"/>
      <c r="E2799" s="18"/>
      <c r="F2799" s="18"/>
      <c r="G2799" s="117"/>
      <c r="H2799" s="20"/>
      <c r="I2799" s="10"/>
      <c r="J2799" s="10"/>
      <c r="K2799" s="10"/>
      <c r="L2799" s="10"/>
      <c r="M2799" s="19"/>
    </row>
    <row r="2800" spans="1:13" s="11" customFormat="1">
      <c r="A2800" s="8"/>
      <c r="B2800" s="8"/>
      <c r="C2800" s="8"/>
      <c r="D2800" s="8"/>
      <c r="E2800" s="122"/>
      <c r="F2800" s="18"/>
      <c r="G2800" s="120"/>
      <c r="H2800" s="20"/>
      <c r="I2800" s="10"/>
      <c r="J2800" s="10"/>
      <c r="K2800" s="10"/>
      <c r="L2800" s="10"/>
      <c r="M2800" s="19"/>
    </row>
    <row r="2801" spans="1:13" s="11" customFormat="1">
      <c r="A2801" s="8"/>
      <c r="B2801" s="8"/>
      <c r="C2801" s="8"/>
      <c r="D2801" s="8"/>
      <c r="E2801" s="18"/>
      <c r="F2801" s="18"/>
      <c r="G2801" s="117"/>
      <c r="H2801" s="20"/>
      <c r="I2801" s="117"/>
      <c r="J2801" s="117"/>
      <c r="K2801" s="10"/>
      <c r="L2801" s="10"/>
      <c r="M2801" s="19"/>
    </row>
    <row r="2802" spans="1:13" s="11" customFormat="1">
      <c r="A2802" s="8"/>
      <c r="B2802" s="128"/>
      <c r="C2802" s="8"/>
      <c r="D2802" s="8"/>
      <c r="E2802" s="18"/>
      <c r="F2802" s="18"/>
      <c r="G2802" s="117"/>
      <c r="H2802" s="8"/>
      <c r="I2802" s="8"/>
      <c r="J2802" s="8"/>
      <c r="K2802" s="19"/>
      <c r="L2802" s="19"/>
      <c r="M2802" s="19"/>
    </row>
    <row r="2803" spans="1:13" s="11" customFormat="1">
      <c r="A2803" s="8"/>
      <c r="B2803" s="8"/>
      <c r="C2803" s="8"/>
      <c r="D2803" s="8"/>
      <c r="E2803" s="18"/>
      <c r="F2803" s="18"/>
    </row>
    <row r="2804" spans="1:13" s="11" customFormat="1">
      <c r="A2804" s="8"/>
      <c r="B2804" s="8"/>
      <c r="C2804" s="8"/>
      <c r="D2804" s="8"/>
      <c r="E2804" s="18"/>
      <c r="F2804" s="18"/>
      <c r="G2804" s="8"/>
      <c r="H2804" s="8"/>
      <c r="I2804" s="117"/>
      <c r="J2804" s="120"/>
      <c r="K2804" s="8"/>
      <c r="L2804" s="8"/>
      <c r="M2804" s="19"/>
    </row>
    <row r="2805" spans="1:13" s="11" customFormat="1">
      <c r="A2805" s="8"/>
      <c r="B2805" s="8"/>
      <c r="C2805" s="8"/>
      <c r="D2805" s="8"/>
      <c r="E2805" s="18"/>
      <c r="F2805" s="18"/>
      <c r="G2805" s="8"/>
      <c r="H2805" s="8"/>
      <c r="I2805" s="117"/>
      <c r="J2805" s="120"/>
      <c r="K2805" s="8"/>
      <c r="L2805" s="8"/>
      <c r="M2805" s="19"/>
    </row>
    <row r="2806" spans="1:13" s="11" customFormat="1">
      <c r="A2806" s="8"/>
      <c r="B2806" s="8"/>
      <c r="C2806" s="8"/>
      <c r="D2806" s="8"/>
      <c r="E2806" s="18"/>
      <c r="F2806" s="18"/>
      <c r="G2806" s="10"/>
      <c r="H2806" s="10"/>
      <c r="I2806" s="10"/>
      <c r="J2806" s="10"/>
      <c r="K2806" s="19"/>
      <c r="L2806" s="8"/>
      <c r="M2806" s="19"/>
    </row>
    <row r="2807" spans="1:13" s="11" customFormat="1">
      <c r="A2807" s="8"/>
      <c r="B2807" s="8"/>
      <c r="C2807" s="8"/>
      <c r="D2807" s="8"/>
      <c r="E2807" s="18"/>
      <c r="F2807" s="18"/>
      <c r="G2807" s="117"/>
      <c r="H2807" s="8"/>
      <c r="I2807" s="10"/>
      <c r="J2807" s="10"/>
      <c r="K2807" s="10"/>
      <c r="L2807" s="10"/>
      <c r="M2807" s="20"/>
    </row>
    <row r="2808" spans="1:13" s="11" customFormat="1">
      <c r="A2808" s="8"/>
      <c r="B2808" s="8"/>
      <c r="C2808" s="8"/>
      <c r="D2808" s="8"/>
      <c r="E2808" s="18"/>
      <c r="F2808" s="18"/>
      <c r="G2808" s="117"/>
      <c r="H2808" s="8"/>
      <c r="I2808" s="117"/>
      <c r="J2808" s="117"/>
      <c r="K2808" s="10"/>
      <c r="L2808" s="10"/>
      <c r="M2808" s="19"/>
    </row>
    <row r="2809" spans="1:13" s="11" customFormat="1">
      <c r="A2809" s="8"/>
      <c r="B2809" s="8"/>
      <c r="C2809" s="8"/>
      <c r="D2809" s="8"/>
      <c r="E2809" s="121"/>
      <c r="F2809" s="18"/>
      <c r="G2809" s="117"/>
      <c r="H2809" s="8"/>
      <c r="I2809" s="8"/>
      <c r="J2809" s="8"/>
      <c r="K2809" s="10"/>
      <c r="L2809" s="10"/>
      <c r="M2809" s="19"/>
    </row>
    <row r="2810" spans="1:13" s="11" customFormat="1">
      <c r="A2810" s="8"/>
      <c r="B2810" s="8"/>
      <c r="C2810" s="8"/>
      <c r="D2810" s="8"/>
      <c r="E2810" s="121"/>
      <c r="F2810" s="18"/>
      <c r="G2810" s="117"/>
      <c r="H2810" s="8"/>
      <c r="I2810" s="8"/>
      <c r="J2810" s="8"/>
      <c r="K2810" s="10"/>
      <c r="L2810" s="10"/>
      <c r="M2810" s="19"/>
    </row>
    <row r="2811" spans="1:13" s="11" customFormat="1">
      <c r="A2811" s="8"/>
      <c r="B2811" s="8"/>
      <c r="C2811" s="8"/>
      <c r="D2811" s="8"/>
      <c r="E2811" s="18"/>
      <c r="F2811" s="18"/>
      <c r="G2811" s="117"/>
      <c r="H2811" s="20"/>
      <c r="I2811" s="10"/>
      <c r="J2811" s="10"/>
      <c r="K2811" s="10"/>
      <c r="L2811" s="10"/>
      <c r="M2811" s="19"/>
    </row>
    <row r="2812" spans="1:13" s="11" customFormat="1">
      <c r="A2812" s="8"/>
      <c r="B2812" s="8"/>
      <c r="C2812" s="8"/>
      <c r="D2812" s="8"/>
      <c r="E2812" s="18"/>
      <c r="F2812" s="18"/>
      <c r="G2812" s="120"/>
      <c r="H2812" s="20"/>
      <c r="I2812" s="10"/>
      <c r="J2812" s="10"/>
      <c r="K2812" s="10"/>
      <c r="L2812" s="10"/>
      <c r="M2812" s="19"/>
    </row>
    <row r="2813" spans="1:13" s="11" customFormat="1">
      <c r="A2813" s="8"/>
      <c r="B2813" s="8"/>
      <c r="C2813" s="8"/>
      <c r="D2813" s="8"/>
      <c r="E2813" s="18"/>
      <c r="F2813" s="18"/>
      <c r="G2813" s="117"/>
      <c r="H2813" s="20"/>
      <c r="I2813" s="117"/>
      <c r="J2813" s="117"/>
      <c r="K2813" s="10"/>
      <c r="L2813" s="10"/>
      <c r="M2813" s="19"/>
    </row>
    <row r="2814" spans="1:13" s="11" customFormat="1">
      <c r="A2814" s="8"/>
      <c r="B2814" s="128"/>
      <c r="C2814" s="8"/>
      <c r="D2814" s="8"/>
      <c r="E2814" s="18"/>
      <c r="F2814" s="18"/>
      <c r="G2814" s="117"/>
      <c r="H2814" s="8"/>
      <c r="I2814" s="8"/>
      <c r="J2814" s="8"/>
      <c r="K2814" s="19"/>
      <c r="L2814" s="19"/>
      <c r="M2814" s="19"/>
    </row>
    <row r="2815" spans="1:13" s="11" customFormat="1">
      <c r="A2815" s="8"/>
      <c r="B2815" s="8"/>
      <c r="C2815" s="8"/>
      <c r="D2815" s="8"/>
      <c r="E2815" s="18"/>
      <c r="F2815" s="18"/>
    </row>
    <row r="2816" spans="1:13" s="11" customFormat="1">
      <c r="A2816" s="8"/>
      <c r="B2816" s="8"/>
      <c r="C2816" s="8"/>
      <c r="D2816" s="8"/>
      <c r="E2816" s="18"/>
      <c r="F2816" s="18"/>
      <c r="G2816" s="8"/>
      <c r="H2816" s="8"/>
      <c r="I2816" s="117"/>
      <c r="J2816" s="120"/>
      <c r="K2816" s="8"/>
      <c r="L2816" s="8"/>
      <c r="M2816" s="19"/>
    </row>
    <row r="2817" spans="1:13" s="11" customFormat="1">
      <c r="A2817" s="87"/>
      <c r="B2817" s="87"/>
      <c r="C2817" s="8"/>
      <c r="D2817" s="87"/>
      <c r="E2817" s="87"/>
      <c r="F2817" s="87"/>
      <c r="G2817" s="87"/>
      <c r="H2817" s="87"/>
      <c r="I2817" s="87"/>
      <c r="J2817" s="87"/>
      <c r="K2817" s="87"/>
      <c r="L2817" s="87"/>
      <c r="M2817" s="87"/>
    </row>
    <row r="2818" spans="1:13" s="11" customFormat="1">
      <c r="A2818" s="8"/>
      <c r="B2818" s="8"/>
      <c r="C2818" s="8"/>
      <c r="D2818" s="8"/>
      <c r="E2818" s="18"/>
      <c r="F2818" s="18"/>
      <c r="G2818" s="8"/>
      <c r="H2818" s="8"/>
      <c r="I2818" s="117"/>
      <c r="J2818" s="120"/>
      <c r="K2818" s="8"/>
      <c r="L2818" s="8"/>
      <c r="M2818" s="19"/>
    </row>
    <row r="2819" spans="1:13" s="11" customFormat="1">
      <c r="A2819" s="8"/>
      <c r="B2819" s="8"/>
      <c r="C2819" s="87"/>
      <c r="D2819" s="8"/>
      <c r="E2819" s="18"/>
      <c r="F2819" s="18"/>
      <c r="G2819" s="10"/>
      <c r="H2819" s="10"/>
      <c r="I2819" s="10"/>
      <c r="J2819" s="10"/>
      <c r="K2819" s="19"/>
      <c r="L2819" s="8"/>
      <c r="M2819" s="19"/>
    </row>
    <row r="2820" spans="1:13" s="11" customFormat="1">
      <c r="A2820" s="8"/>
      <c r="B2820" s="8"/>
      <c r="C2820" s="8"/>
      <c r="D2820" s="8"/>
      <c r="E2820" s="18"/>
      <c r="F2820" s="18"/>
      <c r="G2820" s="117"/>
      <c r="H2820" s="8"/>
      <c r="I2820" s="10"/>
      <c r="J2820" s="10"/>
      <c r="K2820" s="10"/>
      <c r="L2820" s="10"/>
      <c r="M2820" s="20"/>
    </row>
    <row r="2821" spans="1:13" s="11" customFormat="1">
      <c r="A2821" s="8"/>
      <c r="B2821" s="8"/>
      <c r="C2821" s="8"/>
      <c r="D2821" s="8"/>
      <c r="E2821" s="18"/>
      <c r="F2821" s="18"/>
      <c r="G2821" s="117"/>
      <c r="H2821" s="8"/>
      <c r="I2821" s="117"/>
      <c r="J2821" s="117"/>
      <c r="K2821" s="10"/>
      <c r="L2821" s="10"/>
      <c r="M2821" s="19"/>
    </row>
    <row r="2822" spans="1:13" s="11" customFormat="1">
      <c r="A2822" s="8"/>
      <c r="B2822" s="8"/>
      <c r="C2822" s="8"/>
      <c r="D2822" s="8"/>
      <c r="E2822" s="121"/>
      <c r="F2822" s="18"/>
      <c r="G2822" s="117"/>
      <c r="H2822" s="8"/>
      <c r="I2822" s="8"/>
      <c r="J2822" s="8"/>
      <c r="K2822" s="10"/>
      <c r="L2822" s="10"/>
      <c r="M2822" s="19"/>
    </row>
    <row r="2823" spans="1:13" s="11" customFormat="1">
      <c r="A2823" s="8"/>
      <c r="B2823" s="8"/>
      <c r="C2823" s="8"/>
      <c r="D2823" s="8"/>
      <c r="E2823" s="121"/>
      <c r="F2823" s="18"/>
      <c r="G2823" s="117"/>
      <c r="H2823" s="8"/>
      <c r="I2823" s="8"/>
      <c r="J2823" s="8"/>
      <c r="K2823" s="10"/>
      <c r="L2823" s="10"/>
      <c r="M2823" s="19"/>
    </row>
    <row r="2824" spans="1:13" s="11" customFormat="1">
      <c r="A2824" s="8"/>
      <c r="B2824" s="8"/>
      <c r="C2824" s="8"/>
      <c r="D2824" s="8"/>
      <c r="E2824" s="18"/>
      <c r="F2824" s="18"/>
      <c r="G2824" s="117"/>
      <c r="H2824" s="20"/>
      <c r="I2824" s="10"/>
      <c r="J2824" s="10"/>
      <c r="K2824" s="10"/>
      <c r="L2824" s="10"/>
      <c r="M2824" s="19"/>
    </row>
    <row r="2825" spans="1:13" s="11" customFormat="1">
      <c r="A2825" s="8"/>
      <c r="B2825" s="8"/>
      <c r="C2825" s="8"/>
      <c r="D2825" s="8"/>
      <c r="E2825" s="18"/>
      <c r="F2825" s="18"/>
      <c r="G2825" s="120"/>
      <c r="H2825" s="20"/>
      <c r="I2825" s="10"/>
      <c r="J2825" s="10"/>
      <c r="K2825" s="10"/>
      <c r="L2825" s="10"/>
      <c r="M2825" s="19"/>
    </row>
    <row r="2826" spans="1:13" s="11" customFormat="1">
      <c r="A2826" s="8"/>
      <c r="B2826" s="8"/>
      <c r="C2826" s="8"/>
      <c r="D2826" s="8"/>
      <c r="E2826" s="18"/>
      <c r="F2826" s="18"/>
      <c r="G2826" s="117"/>
      <c r="H2826" s="20"/>
      <c r="I2826" s="117"/>
      <c r="J2826" s="117"/>
      <c r="K2826" s="10"/>
      <c r="L2826" s="10"/>
      <c r="M2826" s="19"/>
    </row>
    <row r="2827" spans="1:13" s="11" customFormat="1">
      <c r="A2827" s="8"/>
      <c r="B2827" s="128"/>
      <c r="C2827" s="8"/>
      <c r="D2827" s="8"/>
      <c r="E2827" s="18"/>
      <c r="F2827" s="18"/>
      <c r="G2827" s="117"/>
      <c r="H2827" s="8"/>
      <c r="I2827" s="8"/>
      <c r="J2827" s="8"/>
      <c r="K2827" s="19"/>
      <c r="L2827" s="19"/>
      <c r="M2827" s="19"/>
    </row>
    <row r="2828" spans="1:13" s="11" customFormat="1">
      <c r="A2828" s="8"/>
      <c r="B2828" s="8"/>
      <c r="C2828" s="8"/>
      <c r="D2828" s="8"/>
      <c r="E2828" s="18"/>
      <c r="F2828" s="18"/>
      <c r="G2828" s="8"/>
      <c r="H2828" s="8"/>
      <c r="I2828" s="8"/>
      <c r="J2828" s="8"/>
      <c r="K2828" s="8"/>
      <c r="L2828" s="8"/>
      <c r="M2828" s="8"/>
    </row>
    <row r="2829" spans="1:13" s="11" customFormat="1">
      <c r="A2829" s="8"/>
      <c r="B2829" s="8"/>
      <c r="C2829" s="8"/>
      <c r="D2829" s="8"/>
      <c r="E2829" s="18"/>
      <c r="F2829" s="18"/>
      <c r="G2829" s="8"/>
      <c r="H2829" s="8"/>
      <c r="I2829" s="8"/>
      <c r="J2829" s="8"/>
      <c r="K2829" s="8"/>
      <c r="L2829" s="8"/>
      <c r="M2829" s="8"/>
    </row>
    <row r="2830" spans="1:13" s="11" customFormat="1">
      <c r="A2830" s="8"/>
      <c r="B2830" s="8"/>
      <c r="C2830" s="8"/>
      <c r="D2830" s="8"/>
      <c r="E2830" s="18"/>
      <c r="F2830" s="18"/>
      <c r="G2830" s="8"/>
      <c r="H2830" s="8"/>
      <c r="I2830" s="117"/>
      <c r="J2830" s="120"/>
      <c r="K2830" s="8"/>
      <c r="L2830" s="8"/>
      <c r="M2830" s="19"/>
    </row>
    <row r="2831" spans="1:13" s="11" customFormat="1">
      <c r="A2831" s="8"/>
      <c r="B2831" s="8"/>
      <c r="C2831" s="8"/>
      <c r="D2831" s="8"/>
      <c r="E2831" s="18"/>
      <c r="F2831" s="18"/>
      <c r="G2831" s="10"/>
      <c r="H2831" s="10"/>
      <c r="I2831" s="10"/>
      <c r="J2831" s="10"/>
      <c r="K2831" s="19"/>
      <c r="L2831" s="8"/>
      <c r="M2831" s="19"/>
    </row>
    <row r="2832" spans="1:13" s="11" customFormat="1">
      <c r="A2832" s="8"/>
      <c r="B2832" s="8"/>
      <c r="C2832" s="8"/>
      <c r="D2832" s="8"/>
      <c r="E2832" s="18"/>
      <c r="F2832" s="18"/>
      <c r="G2832" s="117"/>
      <c r="H2832" s="8"/>
      <c r="I2832" s="10"/>
      <c r="J2832" s="10"/>
      <c r="K2832" s="10"/>
      <c r="L2832" s="10"/>
      <c r="M2832" s="20"/>
    </row>
    <row r="2833" spans="1:13" s="11" customFormat="1">
      <c r="A2833" s="8"/>
      <c r="B2833" s="8"/>
      <c r="C2833" s="8"/>
      <c r="D2833" s="8"/>
      <c r="E2833" s="18"/>
      <c r="F2833" s="18"/>
      <c r="G2833" s="117"/>
      <c r="H2833" s="8"/>
      <c r="I2833" s="117"/>
      <c r="J2833" s="117"/>
      <c r="K2833" s="10"/>
      <c r="L2833" s="10"/>
      <c r="M2833" s="19"/>
    </row>
    <row r="2834" spans="1:13" s="11" customFormat="1">
      <c r="A2834" s="8"/>
      <c r="B2834" s="8"/>
      <c r="C2834" s="8"/>
      <c r="D2834" s="8"/>
      <c r="E2834" s="121"/>
      <c r="F2834" s="18"/>
      <c r="G2834" s="117"/>
      <c r="H2834" s="8"/>
      <c r="I2834" s="8"/>
      <c r="J2834" s="8"/>
      <c r="K2834" s="10"/>
      <c r="L2834" s="10"/>
      <c r="M2834" s="19"/>
    </row>
    <row r="2835" spans="1:13" s="11" customFormat="1">
      <c r="A2835" s="8"/>
      <c r="B2835" s="8"/>
      <c r="C2835" s="8"/>
      <c r="D2835" s="8"/>
      <c r="E2835" s="121"/>
      <c r="F2835" s="18"/>
      <c r="G2835" s="117"/>
      <c r="H2835" s="8"/>
      <c r="I2835" s="8"/>
      <c r="J2835" s="8"/>
      <c r="K2835" s="10"/>
      <c r="L2835" s="10"/>
      <c r="M2835" s="19"/>
    </row>
    <row r="2836" spans="1:13" s="11" customFormat="1">
      <c r="A2836" s="8"/>
      <c r="B2836" s="8"/>
      <c r="C2836" s="8"/>
      <c r="D2836" s="8"/>
      <c r="E2836" s="18"/>
      <c r="F2836" s="18"/>
      <c r="G2836" s="117"/>
      <c r="H2836" s="20"/>
      <c r="I2836" s="10"/>
      <c r="J2836" s="10"/>
      <c r="K2836" s="10"/>
      <c r="L2836" s="10"/>
      <c r="M2836" s="19"/>
    </row>
    <row r="2837" spans="1:13" s="11" customFormat="1">
      <c r="A2837" s="8"/>
      <c r="B2837" s="8"/>
      <c r="C2837" s="8"/>
      <c r="D2837" s="8"/>
      <c r="E2837" s="122"/>
      <c r="F2837" s="18"/>
      <c r="G2837" s="120"/>
      <c r="H2837" s="20"/>
      <c r="I2837" s="10"/>
      <c r="J2837" s="10"/>
      <c r="K2837" s="10"/>
      <c r="L2837" s="10"/>
      <c r="M2837" s="19"/>
    </row>
    <row r="2838" spans="1:13" s="11" customFormat="1">
      <c r="A2838" s="8"/>
      <c r="B2838" s="8"/>
      <c r="C2838" s="8"/>
      <c r="D2838" s="8"/>
      <c r="E2838" s="18"/>
      <c r="F2838" s="18"/>
      <c r="G2838" s="117"/>
      <c r="H2838" s="20"/>
      <c r="I2838" s="117"/>
      <c r="J2838" s="117"/>
      <c r="K2838" s="10"/>
      <c r="L2838" s="10"/>
      <c r="M2838" s="19"/>
    </row>
    <row r="2839" spans="1:13" s="11" customFormat="1">
      <c r="A2839" s="8"/>
      <c r="B2839" s="128"/>
      <c r="C2839" s="8"/>
      <c r="D2839" s="8"/>
      <c r="E2839" s="18"/>
      <c r="F2839" s="18"/>
      <c r="G2839" s="117"/>
      <c r="H2839" s="8"/>
      <c r="I2839" s="8"/>
      <c r="J2839" s="8"/>
      <c r="K2839" s="19"/>
      <c r="L2839" s="19"/>
      <c r="M2839" s="19"/>
    </row>
    <row r="2840" spans="1:13" s="11" customFormat="1">
      <c r="A2840" s="8"/>
      <c r="B2840" s="8"/>
      <c r="C2840" s="8"/>
      <c r="D2840" s="8"/>
      <c r="E2840" s="18"/>
      <c r="F2840" s="18"/>
    </row>
    <row r="2841" spans="1:13" s="11" customFormat="1">
      <c r="A2841" s="8"/>
      <c r="B2841" s="8"/>
      <c r="C2841" s="8"/>
      <c r="D2841" s="8"/>
      <c r="E2841" s="18"/>
      <c r="F2841" s="18"/>
      <c r="G2841" s="8"/>
      <c r="H2841" s="8"/>
      <c r="I2841" s="117"/>
      <c r="J2841" s="120"/>
      <c r="K2841" s="8"/>
      <c r="L2841" s="8"/>
      <c r="M2841" s="19"/>
    </row>
    <row r="2842" spans="1:13" s="11" customFormat="1">
      <c r="A2842" s="8"/>
      <c r="B2842" s="8"/>
      <c r="C2842" s="8"/>
      <c r="D2842" s="8"/>
      <c r="E2842" s="18"/>
      <c r="F2842" s="18"/>
      <c r="G2842" s="8"/>
      <c r="H2842" s="8"/>
      <c r="I2842" s="117"/>
      <c r="J2842" s="120"/>
      <c r="K2842" s="8"/>
      <c r="L2842" s="8"/>
      <c r="M2842" s="19"/>
    </row>
    <row r="2843" spans="1:13" s="11" customFormat="1">
      <c r="A2843" s="8"/>
      <c r="B2843" s="8"/>
      <c r="C2843" s="8"/>
      <c r="D2843" s="8"/>
      <c r="E2843" s="18"/>
      <c r="F2843" s="18"/>
      <c r="G2843" s="10"/>
      <c r="H2843" s="10"/>
      <c r="I2843" s="10"/>
      <c r="J2843" s="10"/>
      <c r="K2843" s="19"/>
      <c r="L2843" s="8"/>
      <c r="M2843" s="19"/>
    </row>
    <row r="2844" spans="1:13" s="11" customFormat="1">
      <c r="A2844" s="8"/>
      <c r="B2844" s="8"/>
      <c r="C2844" s="8"/>
      <c r="D2844" s="8"/>
      <c r="E2844" s="18"/>
      <c r="F2844" s="18"/>
      <c r="G2844" s="117"/>
      <c r="H2844" s="8"/>
      <c r="I2844" s="10"/>
      <c r="J2844" s="10"/>
      <c r="K2844" s="10"/>
      <c r="L2844" s="10"/>
      <c r="M2844" s="20"/>
    </row>
    <row r="2845" spans="1:13" s="11" customFormat="1">
      <c r="A2845" s="8"/>
      <c r="B2845" s="8"/>
      <c r="C2845" s="8"/>
      <c r="D2845" s="8"/>
      <c r="E2845" s="18"/>
      <c r="F2845" s="18"/>
      <c r="G2845" s="117"/>
      <c r="H2845" s="8"/>
      <c r="I2845" s="117"/>
      <c r="J2845" s="117"/>
      <c r="K2845" s="10"/>
      <c r="L2845" s="10"/>
      <c r="M2845" s="19"/>
    </row>
    <row r="2846" spans="1:13" s="11" customFormat="1">
      <c r="A2846" s="8"/>
      <c r="B2846" s="8"/>
      <c r="C2846" s="8"/>
      <c r="D2846" s="8"/>
      <c r="E2846" s="121"/>
      <c r="F2846" s="18"/>
      <c r="G2846" s="117"/>
      <c r="H2846" s="8"/>
      <c r="I2846" s="8"/>
      <c r="J2846" s="8"/>
      <c r="K2846" s="10"/>
      <c r="L2846" s="10"/>
      <c r="M2846" s="19"/>
    </row>
    <row r="2847" spans="1:13" s="11" customFormat="1">
      <c r="A2847" s="8"/>
      <c r="B2847" s="8"/>
      <c r="C2847" s="8"/>
      <c r="D2847" s="8"/>
      <c r="E2847" s="121"/>
      <c r="F2847" s="18"/>
      <c r="G2847" s="117"/>
      <c r="H2847" s="8"/>
      <c r="I2847" s="8"/>
      <c r="J2847" s="8"/>
      <c r="K2847" s="10"/>
      <c r="L2847" s="10"/>
      <c r="M2847" s="19"/>
    </row>
    <row r="2848" spans="1:13" s="11" customFormat="1">
      <c r="A2848" s="8"/>
      <c r="B2848" s="8"/>
      <c r="C2848" s="8"/>
      <c r="D2848" s="8"/>
      <c r="E2848" s="18"/>
      <c r="F2848" s="18"/>
      <c r="G2848" s="117"/>
      <c r="H2848" s="20"/>
      <c r="I2848" s="10"/>
      <c r="J2848" s="10"/>
      <c r="K2848" s="10"/>
      <c r="L2848" s="10"/>
      <c r="M2848" s="19"/>
    </row>
    <row r="2849" spans="1:13" s="11" customFormat="1">
      <c r="A2849" s="8"/>
      <c r="B2849" s="8"/>
      <c r="C2849" s="8"/>
      <c r="D2849" s="8"/>
      <c r="E2849" s="18"/>
      <c r="F2849" s="18"/>
      <c r="G2849" s="120"/>
      <c r="H2849" s="20"/>
      <c r="I2849" s="10"/>
      <c r="J2849" s="10"/>
      <c r="K2849" s="10"/>
      <c r="L2849" s="10"/>
      <c r="M2849" s="19"/>
    </row>
    <row r="2850" spans="1:13" s="11" customFormat="1">
      <c r="A2850" s="8"/>
      <c r="B2850" s="8"/>
      <c r="C2850" s="8"/>
      <c r="D2850" s="8"/>
      <c r="E2850" s="18"/>
      <c r="F2850" s="18"/>
      <c r="G2850" s="117"/>
      <c r="H2850" s="20"/>
      <c r="I2850" s="117"/>
      <c r="J2850" s="117"/>
      <c r="K2850" s="10"/>
      <c r="L2850" s="10"/>
      <c r="M2850" s="19"/>
    </row>
    <row r="2851" spans="1:13" s="11" customFormat="1">
      <c r="A2851" s="8"/>
      <c r="B2851" s="128"/>
      <c r="C2851" s="8"/>
      <c r="D2851" s="8"/>
      <c r="E2851" s="18"/>
      <c r="F2851" s="18"/>
      <c r="G2851" s="117"/>
      <c r="H2851" s="8"/>
      <c r="I2851" s="8"/>
      <c r="J2851" s="8"/>
      <c r="K2851" s="19"/>
      <c r="L2851" s="19"/>
      <c r="M2851" s="19"/>
    </row>
    <row r="2852" spans="1:13" s="11" customFormat="1">
      <c r="A2852" s="87"/>
      <c r="B2852" s="87"/>
      <c r="C2852" s="8"/>
      <c r="D2852" s="87"/>
      <c r="E2852" s="87"/>
      <c r="F2852" s="87"/>
      <c r="G2852" s="87"/>
      <c r="H2852" s="87"/>
      <c r="I2852" s="87"/>
      <c r="J2852" s="87"/>
      <c r="K2852" s="87"/>
      <c r="L2852" s="87"/>
      <c r="M2852" s="87"/>
    </row>
    <row r="2853" spans="1:13" s="11" customFormat="1">
      <c r="A2853" s="8"/>
      <c r="B2853" s="8"/>
      <c r="C2853" s="8"/>
      <c r="D2853" s="8"/>
      <c r="E2853" s="18"/>
      <c r="F2853" s="18"/>
    </row>
    <row r="2854" spans="1:13" s="11" customFormat="1">
      <c r="A2854" s="8"/>
      <c r="B2854" s="8"/>
      <c r="C2854" s="87"/>
      <c r="D2854" s="8"/>
      <c r="E2854" s="18"/>
      <c r="F2854" s="18"/>
      <c r="G2854" s="8"/>
      <c r="H2854" s="8"/>
      <c r="I2854" s="117"/>
      <c r="J2854" s="120"/>
      <c r="K2854" s="8"/>
      <c r="L2854" s="8"/>
      <c r="M2854" s="19"/>
    </row>
    <row r="2855" spans="1:13" s="11" customFormat="1">
      <c r="A2855" s="8"/>
      <c r="B2855" s="8"/>
      <c r="C2855" s="8"/>
      <c r="D2855" s="8"/>
      <c r="E2855" s="18"/>
      <c r="F2855" s="18"/>
      <c r="G2855" s="8"/>
      <c r="H2855" s="8"/>
      <c r="I2855" s="117"/>
      <c r="J2855" s="120"/>
      <c r="K2855" s="8"/>
      <c r="L2855" s="8"/>
      <c r="M2855" s="19"/>
    </row>
    <row r="2856" spans="1:13" s="11" customFormat="1">
      <c r="A2856" s="8"/>
      <c r="B2856" s="8"/>
      <c r="C2856" s="8"/>
      <c r="D2856" s="8"/>
      <c r="E2856" s="18"/>
      <c r="F2856" s="18"/>
      <c r="G2856" s="10"/>
      <c r="H2856" s="10"/>
      <c r="I2856" s="10"/>
      <c r="J2856" s="10"/>
      <c r="K2856" s="19"/>
      <c r="L2856" s="8"/>
      <c r="M2856" s="19"/>
    </row>
    <row r="2857" spans="1:13" s="11" customFormat="1">
      <c r="A2857" s="8"/>
      <c r="B2857" s="8"/>
      <c r="C2857" s="8"/>
      <c r="D2857" s="8"/>
      <c r="E2857" s="18"/>
      <c r="F2857" s="18"/>
      <c r="G2857" s="117"/>
      <c r="H2857" s="8"/>
      <c r="I2857" s="10"/>
      <c r="J2857" s="10"/>
      <c r="K2857" s="10"/>
      <c r="L2857" s="10"/>
      <c r="M2857" s="20"/>
    </row>
    <row r="2858" spans="1:13" s="11" customFormat="1">
      <c r="A2858" s="8"/>
      <c r="B2858" s="8"/>
      <c r="C2858" s="8"/>
      <c r="D2858" s="8"/>
      <c r="E2858" s="18"/>
      <c r="F2858" s="18"/>
      <c r="G2858" s="117"/>
      <c r="H2858" s="8"/>
      <c r="I2858" s="117"/>
      <c r="J2858" s="117"/>
      <c r="K2858" s="10"/>
      <c r="L2858" s="10"/>
      <c r="M2858" s="19"/>
    </row>
    <row r="2859" spans="1:13" s="11" customFormat="1">
      <c r="A2859" s="8"/>
      <c r="B2859" s="8"/>
      <c r="C2859" s="8"/>
      <c r="D2859" s="8"/>
      <c r="E2859" s="121"/>
      <c r="F2859" s="18"/>
      <c r="G2859" s="117"/>
      <c r="H2859" s="8"/>
      <c r="I2859" s="8"/>
      <c r="J2859" s="8"/>
      <c r="K2859" s="10"/>
      <c r="L2859" s="10"/>
      <c r="M2859" s="19"/>
    </row>
    <row r="2860" spans="1:13" s="11" customFormat="1">
      <c r="A2860" s="8"/>
      <c r="B2860" s="8"/>
      <c r="C2860" s="8"/>
      <c r="D2860" s="8"/>
      <c r="E2860" s="121"/>
      <c r="F2860" s="18"/>
      <c r="G2860" s="117"/>
      <c r="H2860" s="8"/>
      <c r="I2860" s="8"/>
      <c r="J2860" s="8"/>
      <c r="K2860" s="10"/>
      <c r="L2860" s="10"/>
      <c r="M2860" s="19"/>
    </row>
    <row r="2861" spans="1:13" s="11" customFormat="1">
      <c r="A2861" s="8"/>
      <c r="B2861" s="8"/>
      <c r="C2861" s="8"/>
      <c r="D2861" s="8"/>
      <c r="E2861" s="18"/>
      <c r="F2861" s="18"/>
      <c r="G2861" s="117"/>
      <c r="H2861" s="20"/>
      <c r="I2861" s="10"/>
      <c r="J2861" s="10"/>
      <c r="K2861" s="10"/>
      <c r="L2861" s="10"/>
      <c r="M2861" s="19"/>
    </row>
    <row r="2862" spans="1:13" s="11" customFormat="1">
      <c r="A2862" s="8"/>
      <c r="B2862" s="8"/>
      <c r="C2862" s="8"/>
      <c r="D2862" s="8"/>
      <c r="E2862" s="18"/>
      <c r="F2862" s="18"/>
      <c r="G2862" s="120"/>
      <c r="H2862" s="20"/>
      <c r="I2862" s="10"/>
      <c r="J2862" s="10"/>
      <c r="K2862" s="10"/>
      <c r="L2862" s="10"/>
      <c r="M2862" s="19"/>
    </row>
    <row r="2863" spans="1:13" s="11" customFormat="1">
      <c r="A2863" s="8"/>
      <c r="B2863" s="8"/>
      <c r="C2863" s="8"/>
      <c r="D2863" s="8"/>
      <c r="E2863" s="18"/>
      <c r="F2863" s="18"/>
      <c r="G2863" s="117"/>
      <c r="H2863" s="20"/>
      <c r="I2863" s="117"/>
      <c r="J2863" s="117"/>
      <c r="K2863" s="10"/>
      <c r="L2863" s="10"/>
      <c r="M2863" s="19"/>
    </row>
    <row r="2864" spans="1:13" s="11" customFormat="1">
      <c r="A2864" s="8"/>
      <c r="B2864" s="128"/>
      <c r="C2864" s="8"/>
      <c r="D2864" s="8"/>
      <c r="E2864" s="18"/>
      <c r="F2864" s="18"/>
      <c r="G2864" s="117"/>
      <c r="H2864" s="8"/>
      <c r="I2864" s="8"/>
      <c r="J2864" s="8"/>
      <c r="K2864" s="19"/>
      <c r="L2864" s="19"/>
      <c r="M2864" s="19"/>
    </row>
    <row r="2865" spans="1:13" s="11" customFormat="1">
      <c r="A2865" s="8"/>
      <c r="B2865" s="8"/>
      <c r="C2865" s="8"/>
      <c r="D2865" s="8"/>
      <c r="E2865" s="18"/>
      <c r="F2865" s="18"/>
    </row>
    <row r="2866" spans="1:13" s="11" customFormat="1">
      <c r="A2866" s="8"/>
      <c r="B2866" s="8"/>
      <c r="C2866" s="8"/>
      <c r="D2866" s="8"/>
      <c r="E2866" s="18"/>
      <c r="F2866" s="18"/>
      <c r="G2866" s="8"/>
      <c r="H2866" s="8"/>
      <c r="I2866" s="117"/>
      <c r="J2866" s="120"/>
      <c r="K2866" s="8"/>
      <c r="L2866" s="8"/>
      <c r="M2866" s="19"/>
    </row>
    <row r="2867" spans="1:13" s="11" customFormat="1">
      <c r="A2867" s="8"/>
      <c r="B2867" s="8"/>
      <c r="C2867" s="8"/>
      <c r="D2867" s="8"/>
      <c r="E2867" s="18"/>
      <c r="F2867" s="18"/>
      <c r="G2867" s="8"/>
      <c r="H2867" s="8"/>
      <c r="I2867" s="117"/>
      <c r="J2867" s="120"/>
      <c r="K2867" s="8"/>
      <c r="L2867" s="8"/>
      <c r="M2867" s="19"/>
    </row>
    <row r="2868" spans="1:13" s="11" customFormat="1">
      <c r="A2868" s="8"/>
      <c r="B2868" s="8"/>
      <c r="C2868" s="8"/>
      <c r="D2868" s="8"/>
      <c r="E2868" s="18"/>
      <c r="F2868" s="18"/>
      <c r="G2868" s="10"/>
      <c r="H2868" s="10"/>
      <c r="I2868" s="10"/>
      <c r="J2868" s="10"/>
      <c r="K2868" s="19"/>
      <c r="L2868" s="8"/>
      <c r="M2868" s="19"/>
    </row>
    <row r="2869" spans="1:13" s="11" customFormat="1">
      <c r="A2869" s="8"/>
      <c r="B2869" s="8"/>
      <c r="C2869" s="8"/>
      <c r="D2869" s="8"/>
      <c r="E2869" s="18"/>
      <c r="F2869" s="18"/>
      <c r="G2869" s="117"/>
      <c r="H2869" s="8"/>
      <c r="I2869" s="10"/>
      <c r="J2869" s="10"/>
      <c r="K2869" s="10"/>
      <c r="L2869" s="10"/>
      <c r="M2869" s="20"/>
    </row>
    <row r="2870" spans="1:13" s="11" customFormat="1">
      <c r="A2870" s="8"/>
      <c r="B2870" s="8"/>
      <c r="C2870" s="8"/>
      <c r="D2870" s="8"/>
      <c r="E2870" s="18"/>
      <c r="F2870" s="18"/>
      <c r="G2870" s="117"/>
      <c r="H2870" s="8"/>
      <c r="I2870" s="117"/>
      <c r="J2870" s="117"/>
      <c r="K2870" s="10"/>
      <c r="L2870" s="10"/>
      <c r="M2870" s="19"/>
    </row>
    <row r="2871" spans="1:13" s="11" customFormat="1">
      <c r="A2871" s="8"/>
      <c r="B2871" s="8"/>
      <c r="C2871" s="8"/>
      <c r="D2871" s="8"/>
      <c r="E2871" s="121"/>
      <c r="F2871" s="18"/>
      <c r="G2871" s="117"/>
      <c r="H2871" s="8"/>
      <c r="I2871" s="8"/>
      <c r="J2871" s="8"/>
      <c r="K2871" s="10"/>
      <c r="L2871" s="10"/>
      <c r="M2871" s="19"/>
    </row>
    <row r="2872" spans="1:13" s="11" customFormat="1">
      <c r="A2872" s="8"/>
      <c r="B2872" s="8"/>
      <c r="C2872" s="8"/>
      <c r="D2872" s="8"/>
      <c r="E2872" s="121"/>
      <c r="F2872" s="18"/>
      <c r="G2872" s="117"/>
      <c r="H2872" s="8"/>
      <c r="I2872" s="8"/>
      <c r="J2872" s="8"/>
      <c r="K2872" s="10"/>
      <c r="L2872" s="10"/>
      <c r="M2872" s="19"/>
    </row>
    <row r="2873" spans="1:13" s="11" customFormat="1">
      <c r="A2873" s="8"/>
      <c r="B2873" s="8"/>
      <c r="C2873" s="8"/>
      <c r="D2873" s="8"/>
      <c r="E2873" s="18"/>
      <c r="F2873" s="18"/>
      <c r="G2873" s="117"/>
      <c r="H2873" s="20"/>
      <c r="I2873" s="10"/>
      <c r="J2873" s="10"/>
      <c r="K2873" s="10"/>
      <c r="L2873" s="10"/>
      <c r="M2873" s="19"/>
    </row>
    <row r="2874" spans="1:13" s="11" customFormat="1">
      <c r="A2874" s="8"/>
      <c r="B2874" s="8"/>
      <c r="C2874" s="8"/>
      <c r="D2874" s="8"/>
      <c r="E2874" s="18"/>
      <c r="F2874" s="18"/>
      <c r="G2874" s="120"/>
      <c r="H2874" s="20"/>
      <c r="I2874" s="10"/>
      <c r="J2874" s="10"/>
      <c r="K2874" s="10"/>
      <c r="L2874" s="10"/>
      <c r="M2874" s="19"/>
    </row>
    <row r="2875" spans="1:13" s="11" customFormat="1">
      <c r="A2875" s="8"/>
      <c r="B2875" s="8"/>
      <c r="C2875" s="8"/>
      <c r="D2875" s="8"/>
      <c r="E2875" s="18"/>
      <c r="F2875" s="18"/>
      <c r="G2875" s="117"/>
      <c r="H2875" s="20"/>
      <c r="I2875" s="117"/>
      <c r="J2875" s="117"/>
      <c r="K2875" s="10"/>
      <c r="L2875" s="10"/>
      <c r="M2875" s="19"/>
    </row>
    <row r="2876" spans="1:13" s="11" customFormat="1">
      <c r="A2876" s="8"/>
      <c r="B2876" s="128"/>
      <c r="C2876" s="8"/>
      <c r="D2876" s="8"/>
      <c r="E2876" s="18"/>
      <c r="F2876" s="18"/>
      <c r="G2876" s="117"/>
      <c r="H2876" s="8"/>
      <c r="I2876" s="8"/>
      <c r="J2876" s="8"/>
      <c r="K2876" s="19"/>
      <c r="L2876" s="19"/>
      <c r="M2876" s="19"/>
    </row>
    <row r="2877" spans="1:13" s="11" customFormat="1">
      <c r="A2877" s="8"/>
      <c r="B2877" s="8"/>
      <c r="C2877" s="8"/>
      <c r="D2877" s="8"/>
      <c r="E2877" s="18"/>
      <c r="F2877" s="18"/>
    </row>
    <row r="2878" spans="1:13" s="11" customFormat="1">
      <c r="A2878" s="8"/>
      <c r="B2878" s="8"/>
      <c r="C2878" s="8"/>
      <c r="D2878" s="8"/>
      <c r="E2878" s="18"/>
      <c r="F2878" s="18"/>
      <c r="G2878" s="8"/>
      <c r="H2878" s="8"/>
      <c r="I2878" s="117"/>
      <c r="J2878" s="120"/>
      <c r="K2878" s="8"/>
      <c r="L2878" s="8"/>
      <c r="M2878" s="19"/>
    </row>
    <row r="2879" spans="1:13" s="11" customFormat="1">
      <c r="A2879" s="8"/>
      <c r="B2879" s="8"/>
      <c r="C2879" s="8"/>
      <c r="D2879" s="8"/>
      <c r="E2879" s="18"/>
      <c r="F2879" s="18"/>
      <c r="G2879" s="8"/>
      <c r="H2879" s="8"/>
      <c r="I2879" s="117"/>
      <c r="J2879" s="120"/>
      <c r="K2879" s="8"/>
      <c r="L2879" s="8"/>
      <c r="M2879" s="19"/>
    </row>
    <row r="2880" spans="1:13" s="11" customFormat="1">
      <c r="A2880" s="8"/>
      <c r="B2880" s="8"/>
      <c r="C2880" s="8"/>
      <c r="D2880" s="8"/>
      <c r="E2880" s="18"/>
      <c r="F2880" s="18"/>
      <c r="G2880" s="10"/>
      <c r="H2880" s="10"/>
      <c r="I2880" s="10"/>
      <c r="J2880" s="10"/>
      <c r="K2880" s="19"/>
      <c r="L2880" s="8"/>
      <c r="M2880" s="19"/>
    </row>
    <row r="2881" spans="1:13" s="11" customFormat="1">
      <c r="A2881" s="8"/>
      <c r="B2881" s="8"/>
      <c r="C2881" s="8"/>
      <c r="D2881" s="8"/>
      <c r="E2881" s="18"/>
      <c r="F2881" s="18"/>
      <c r="G2881" s="117"/>
      <c r="H2881" s="8"/>
      <c r="I2881" s="10"/>
      <c r="J2881" s="10"/>
      <c r="K2881" s="10"/>
      <c r="L2881" s="10"/>
      <c r="M2881" s="20"/>
    </row>
    <row r="2882" spans="1:13" s="11" customFormat="1">
      <c r="A2882" s="8"/>
      <c r="B2882" s="8"/>
      <c r="C2882" s="8"/>
      <c r="D2882" s="8"/>
      <c r="E2882" s="18"/>
      <c r="F2882" s="18"/>
      <c r="G2882" s="117"/>
      <c r="H2882" s="8"/>
      <c r="I2882" s="117"/>
      <c r="J2882" s="117"/>
      <c r="K2882" s="10"/>
      <c r="L2882" s="10"/>
      <c r="M2882" s="19"/>
    </row>
    <row r="2883" spans="1:13" s="11" customFormat="1">
      <c r="A2883" s="8"/>
      <c r="B2883" s="8"/>
      <c r="C2883" s="8"/>
      <c r="D2883" s="8"/>
      <c r="E2883" s="121"/>
      <c r="F2883" s="18"/>
      <c r="G2883" s="117"/>
      <c r="H2883" s="8"/>
      <c r="I2883" s="8"/>
      <c r="J2883" s="8"/>
      <c r="K2883" s="10"/>
      <c r="L2883" s="10"/>
      <c r="M2883" s="19"/>
    </row>
    <row r="2884" spans="1:13" s="11" customFormat="1">
      <c r="A2884" s="8"/>
      <c r="B2884" s="8"/>
      <c r="C2884" s="8"/>
      <c r="D2884" s="8"/>
      <c r="E2884" s="121"/>
      <c r="F2884" s="18"/>
      <c r="G2884" s="117"/>
      <c r="H2884" s="8"/>
      <c r="I2884" s="8"/>
      <c r="J2884" s="8"/>
      <c r="K2884" s="10"/>
      <c r="L2884" s="10"/>
      <c r="M2884" s="19"/>
    </row>
    <row r="2885" spans="1:13" s="11" customFormat="1">
      <c r="A2885" s="8"/>
      <c r="B2885" s="8"/>
      <c r="C2885" s="8"/>
      <c r="D2885" s="8"/>
      <c r="E2885" s="18"/>
      <c r="F2885" s="18"/>
      <c r="G2885" s="117"/>
      <c r="H2885" s="20"/>
      <c r="I2885" s="10"/>
      <c r="J2885" s="10"/>
      <c r="K2885" s="10"/>
      <c r="L2885" s="10"/>
      <c r="M2885" s="19"/>
    </row>
    <row r="2886" spans="1:13" s="11" customFormat="1">
      <c r="A2886" s="8"/>
      <c r="B2886" s="8"/>
      <c r="C2886" s="8"/>
      <c r="D2886" s="8"/>
      <c r="E2886" s="18"/>
      <c r="F2886" s="18"/>
      <c r="G2886" s="120"/>
      <c r="H2886" s="20"/>
      <c r="I2886" s="10"/>
      <c r="J2886" s="10"/>
      <c r="K2886" s="10"/>
      <c r="L2886" s="10"/>
      <c r="M2886" s="19"/>
    </row>
    <row r="2887" spans="1:13" s="11" customFormat="1">
      <c r="A2887" s="87"/>
      <c r="B2887" s="87"/>
      <c r="C2887" s="8"/>
      <c r="D2887" s="87"/>
      <c r="E2887" s="87"/>
      <c r="F2887" s="87"/>
      <c r="G2887" s="87"/>
      <c r="H2887" s="87"/>
      <c r="I2887" s="87"/>
      <c r="J2887" s="87"/>
      <c r="K2887" s="87"/>
      <c r="L2887" s="87"/>
      <c r="M2887" s="87"/>
    </row>
    <row r="2888" spans="1:13" s="11" customFormat="1">
      <c r="A2888" s="8"/>
      <c r="B2888" s="8"/>
      <c r="C2888" s="8"/>
      <c r="D2888" s="8"/>
      <c r="E2888" s="18"/>
      <c r="F2888" s="18"/>
      <c r="G2888" s="117"/>
      <c r="H2888" s="20"/>
      <c r="I2888" s="117"/>
      <c r="J2888" s="117"/>
      <c r="K2888" s="10"/>
      <c r="L2888" s="10"/>
      <c r="M2888" s="19"/>
    </row>
    <row r="2889" spans="1:13" s="11" customFormat="1">
      <c r="A2889" s="8"/>
      <c r="B2889" s="128"/>
      <c r="C2889" s="87"/>
      <c r="D2889" s="8"/>
      <c r="E2889" s="18"/>
      <c r="F2889" s="18"/>
      <c r="G2889" s="117"/>
      <c r="H2889" s="8"/>
      <c r="I2889" s="8"/>
      <c r="J2889" s="8"/>
      <c r="K2889" s="19"/>
      <c r="L2889" s="19"/>
      <c r="M2889" s="19"/>
    </row>
    <row r="2890" spans="1:13" s="11" customFormat="1">
      <c r="A2890" s="8"/>
      <c r="B2890" s="8"/>
      <c r="C2890" s="8"/>
      <c r="D2890" s="8"/>
      <c r="E2890" s="18"/>
      <c r="F2890" s="18"/>
    </row>
    <row r="2891" spans="1:13" s="11" customFormat="1">
      <c r="A2891" s="8"/>
      <c r="B2891" s="8"/>
      <c r="C2891" s="8"/>
      <c r="D2891" s="8"/>
      <c r="E2891" s="18"/>
      <c r="F2891" s="18"/>
      <c r="G2891" s="8"/>
      <c r="H2891" s="8"/>
      <c r="I2891" s="117"/>
      <c r="J2891" s="120"/>
      <c r="K2891" s="8"/>
      <c r="L2891" s="8"/>
      <c r="M2891" s="19"/>
    </row>
    <row r="2892" spans="1:13" s="11" customFormat="1">
      <c r="A2892" s="8"/>
      <c r="B2892" s="8"/>
      <c r="C2892" s="8"/>
      <c r="D2892" s="8"/>
      <c r="E2892" s="18"/>
      <c r="F2892" s="18"/>
      <c r="G2892" s="8"/>
      <c r="H2892" s="8"/>
      <c r="I2892" s="117"/>
      <c r="J2892" s="120"/>
      <c r="K2892" s="8"/>
      <c r="L2892" s="8"/>
      <c r="M2892" s="19"/>
    </row>
    <row r="2893" spans="1:13" s="11" customFormat="1">
      <c r="A2893" s="8"/>
      <c r="B2893" s="8"/>
      <c r="C2893" s="8"/>
      <c r="D2893" s="8"/>
      <c r="E2893" s="18"/>
      <c r="F2893" s="18"/>
      <c r="G2893" s="10"/>
      <c r="H2893" s="10"/>
      <c r="I2893" s="10"/>
      <c r="J2893" s="10"/>
      <c r="K2893" s="19"/>
      <c r="L2893" s="8"/>
      <c r="M2893" s="19"/>
    </row>
    <row r="2894" spans="1:13" s="11" customFormat="1">
      <c r="A2894" s="8"/>
      <c r="B2894" s="8"/>
      <c r="C2894" s="8"/>
      <c r="D2894" s="8"/>
      <c r="E2894" s="18"/>
      <c r="F2894" s="18"/>
      <c r="G2894" s="117"/>
      <c r="H2894" s="8"/>
      <c r="I2894" s="10"/>
      <c r="J2894" s="10"/>
      <c r="K2894" s="10"/>
      <c r="L2894" s="10"/>
      <c r="M2894" s="20"/>
    </row>
    <row r="2895" spans="1:13" s="11" customFormat="1">
      <c r="A2895" s="8"/>
      <c r="B2895" s="8"/>
      <c r="C2895" s="8"/>
      <c r="D2895" s="8"/>
      <c r="E2895" s="18"/>
      <c r="F2895" s="18"/>
      <c r="G2895" s="117"/>
      <c r="H2895" s="8"/>
      <c r="I2895" s="117"/>
      <c r="J2895" s="117"/>
      <c r="K2895" s="10"/>
      <c r="L2895" s="10"/>
      <c r="M2895" s="19"/>
    </row>
    <row r="2896" spans="1:13" s="11" customFormat="1">
      <c r="A2896" s="8"/>
      <c r="B2896" s="8"/>
      <c r="C2896" s="8"/>
      <c r="D2896" s="8"/>
      <c r="E2896" s="121"/>
      <c r="F2896" s="18"/>
      <c r="G2896" s="117"/>
      <c r="H2896" s="8"/>
      <c r="I2896" s="8"/>
      <c r="J2896" s="8"/>
      <c r="K2896" s="10"/>
      <c r="L2896" s="10"/>
      <c r="M2896" s="19"/>
    </row>
    <row r="2897" spans="1:13" s="11" customFormat="1">
      <c r="A2897" s="8"/>
      <c r="B2897" s="8"/>
      <c r="C2897" s="8"/>
      <c r="D2897" s="8"/>
      <c r="E2897" s="121"/>
      <c r="F2897" s="18"/>
      <c r="G2897" s="117"/>
      <c r="H2897" s="8"/>
      <c r="I2897" s="8"/>
      <c r="J2897" s="8"/>
      <c r="K2897" s="10"/>
      <c r="L2897" s="10"/>
      <c r="M2897" s="19"/>
    </row>
    <row r="2898" spans="1:13" s="11" customFormat="1">
      <c r="A2898" s="8"/>
      <c r="B2898" s="8"/>
      <c r="C2898" s="8"/>
      <c r="D2898" s="8"/>
      <c r="E2898" s="18"/>
      <c r="F2898" s="18"/>
      <c r="G2898" s="117"/>
      <c r="H2898" s="20"/>
      <c r="I2898" s="10"/>
      <c r="J2898" s="10"/>
      <c r="K2898" s="10"/>
      <c r="L2898" s="10"/>
      <c r="M2898" s="19"/>
    </row>
    <row r="2899" spans="1:13" s="11" customFormat="1">
      <c r="A2899" s="8"/>
      <c r="B2899" s="8"/>
      <c r="C2899" s="8"/>
      <c r="D2899" s="8"/>
      <c r="E2899" s="18"/>
      <c r="F2899" s="18"/>
      <c r="G2899" s="120"/>
      <c r="H2899" s="20"/>
      <c r="I2899" s="10"/>
      <c r="J2899" s="10"/>
      <c r="K2899" s="10"/>
      <c r="L2899" s="10"/>
      <c r="M2899" s="19"/>
    </row>
    <row r="2900" spans="1:13" s="11" customFormat="1">
      <c r="A2900" s="8"/>
      <c r="B2900" s="8"/>
      <c r="C2900" s="8"/>
      <c r="D2900" s="8"/>
      <c r="E2900" s="18"/>
      <c r="F2900" s="18"/>
      <c r="G2900" s="117"/>
      <c r="H2900" s="20"/>
      <c r="I2900" s="117"/>
      <c r="J2900" s="117"/>
      <c r="K2900" s="10"/>
      <c r="L2900" s="10"/>
      <c r="M2900" s="19"/>
    </row>
    <row r="2901" spans="1:13" s="11" customFormat="1">
      <c r="A2901" s="8"/>
      <c r="B2901" s="128"/>
      <c r="C2901" s="8"/>
      <c r="D2901" s="8"/>
      <c r="E2901" s="18"/>
      <c r="F2901" s="18"/>
      <c r="G2901" s="117"/>
      <c r="H2901" s="8"/>
      <c r="I2901" s="8"/>
      <c r="J2901" s="8"/>
      <c r="K2901" s="19"/>
      <c r="L2901" s="19"/>
      <c r="M2901" s="19"/>
    </row>
    <row r="2902" spans="1:13" s="11" customFormat="1">
      <c r="A2902" s="8"/>
      <c r="B2902" s="8"/>
      <c r="C2902" s="8"/>
      <c r="D2902" s="8"/>
      <c r="E2902" s="18"/>
      <c r="F2902" s="18"/>
    </row>
    <row r="2903" spans="1:13" s="11" customFormat="1">
      <c r="A2903" s="8"/>
      <c r="B2903" s="8"/>
      <c r="C2903" s="8"/>
      <c r="D2903" s="8"/>
      <c r="E2903" s="18"/>
      <c r="F2903" s="18"/>
      <c r="G2903" s="8"/>
      <c r="H2903" s="8"/>
      <c r="I2903" s="117"/>
      <c r="J2903" s="120"/>
      <c r="K2903" s="8"/>
      <c r="L2903" s="8"/>
      <c r="M2903" s="19"/>
    </row>
    <row r="2904" spans="1:13" s="11" customFormat="1">
      <c r="A2904" s="8"/>
      <c r="B2904" s="8"/>
      <c r="C2904" s="8"/>
      <c r="D2904" s="8"/>
      <c r="E2904" s="18"/>
      <c r="F2904" s="18"/>
      <c r="G2904" s="8"/>
      <c r="H2904" s="8"/>
      <c r="I2904" s="117"/>
      <c r="J2904" s="120"/>
      <c r="K2904" s="8"/>
      <c r="L2904" s="8"/>
      <c r="M2904" s="19"/>
    </row>
    <row r="2905" spans="1:13" s="11" customFormat="1">
      <c r="A2905" s="8"/>
      <c r="B2905" s="8"/>
      <c r="C2905" s="8"/>
      <c r="D2905" s="8"/>
      <c r="E2905" s="18"/>
      <c r="F2905" s="18"/>
      <c r="G2905" s="10"/>
      <c r="H2905" s="10"/>
      <c r="I2905" s="10"/>
      <c r="J2905" s="10"/>
      <c r="K2905" s="19"/>
      <c r="L2905" s="8"/>
      <c r="M2905" s="19"/>
    </row>
    <row r="2906" spans="1:13" s="11" customFormat="1">
      <c r="A2906" s="8"/>
      <c r="B2906" s="8"/>
      <c r="C2906" s="8"/>
      <c r="D2906" s="8"/>
      <c r="E2906" s="18"/>
      <c r="F2906" s="18"/>
      <c r="G2906" s="117"/>
      <c r="H2906" s="8"/>
      <c r="I2906" s="10"/>
      <c r="J2906" s="10"/>
      <c r="K2906" s="10"/>
      <c r="L2906" s="10"/>
      <c r="M2906" s="20"/>
    </row>
    <row r="2907" spans="1:13" s="11" customFormat="1">
      <c r="A2907" s="8"/>
      <c r="B2907" s="8"/>
      <c r="C2907" s="8"/>
      <c r="D2907" s="8"/>
      <c r="E2907" s="18"/>
      <c r="F2907" s="18"/>
      <c r="G2907" s="117"/>
      <c r="H2907" s="8"/>
      <c r="I2907" s="117"/>
      <c r="J2907" s="117"/>
      <c r="K2907" s="10"/>
      <c r="L2907" s="10"/>
      <c r="M2907" s="19"/>
    </row>
    <row r="2908" spans="1:13" s="11" customFormat="1">
      <c r="A2908" s="8"/>
      <c r="B2908" s="8"/>
      <c r="C2908" s="8"/>
      <c r="D2908" s="8"/>
      <c r="E2908" s="121"/>
      <c r="F2908" s="18"/>
      <c r="G2908" s="117"/>
      <c r="H2908" s="8"/>
      <c r="I2908" s="8"/>
      <c r="J2908" s="8"/>
      <c r="K2908" s="10"/>
      <c r="L2908" s="10"/>
      <c r="M2908" s="19"/>
    </row>
    <row r="2909" spans="1:13" s="11" customFormat="1">
      <c r="A2909" s="8"/>
      <c r="B2909" s="8"/>
      <c r="C2909" s="8"/>
      <c r="D2909" s="8"/>
      <c r="E2909" s="121"/>
      <c r="F2909" s="18"/>
      <c r="G2909" s="117"/>
      <c r="H2909" s="8"/>
      <c r="I2909" s="8"/>
      <c r="J2909" s="8"/>
      <c r="K2909" s="10"/>
      <c r="L2909" s="10"/>
      <c r="M2909" s="19"/>
    </row>
    <row r="2910" spans="1:13" s="11" customFormat="1">
      <c r="A2910" s="8"/>
      <c r="B2910" s="8"/>
      <c r="C2910" s="8"/>
      <c r="D2910" s="8"/>
      <c r="E2910" s="18"/>
      <c r="F2910" s="18"/>
      <c r="G2910" s="117"/>
      <c r="H2910" s="20"/>
      <c r="I2910" s="10"/>
      <c r="J2910" s="10"/>
      <c r="K2910" s="10"/>
      <c r="L2910" s="10"/>
      <c r="M2910" s="19"/>
    </row>
    <row r="2911" spans="1:13" s="11" customFormat="1">
      <c r="A2911" s="8"/>
      <c r="B2911" s="8"/>
      <c r="C2911" s="8"/>
      <c r="D2911" s="8"/>
      <c r="E2911" s="18"/>
      <c r="F2911" s="18"/>
      <c r="G2911" s="120"/>
      <c r="H2911" s="20"/>
      <c r="I2911" s="10"/>
      <c r="J2911" s="10"/>
      <c r="K2911" s="10"/>
      <c r="L2911" s="10"/>
      <c r="M2911" s="19"/>
    </row>
    <row r="2912" spans="1:13" s="11" customFormat="1">
      <c r="A2912" s="8"/>
      <c r="B2912" s="8"/>
      <c r="C2912" s="8"/>
      <c r="D2912" s="8"/>
      <c r="E2912" s="18"/>
      <c r="F2912" s="18"/>
      <c r="G2912" s="117"/>
      <c r="H2912" s="20"/>
      <c r="I2912" s="117"/>
      <c r="J2912" s="117"/>
      <c r="K2912" s="10"/>
      <c r="L2912" s="10"/>
      <c r="M2912" s="19"/>
    </row>
    <row r="2913" spans="1:13" s="11" customFormat="1">
      <c r="A2913" s="8"/>
      <c r="B2913" s="128"/>
      <c r="C2913" s="8"/>
      <c r="D2913" s="8"/>
      <c r="E2913" s="18"/>
      <c r="F2913" s="18"/>
      <c r="G2913" s="117"/>
      <c r="H2913" s="8"/>
      <c r="I2913" s="8"/>
      <c r="J2913" s="8"/>
      <c r="K2913" s="19"/>
      <c r="L2913" s="19"/>
      <c r="M2913" s="19"/>
    </row>
    <row r="2914" spans="1:13" s="11" customFormat="1">
      <c r="A2914" s="8"/>
      <c r="B2914" s="8"/>
      <c r="C2914" s="8"/>
      <c r="D2914" s="8"/>
      <c r="E2914" s="18"/>
      <c r="F2914" s="18"/>
    </row>
    <row r="2915" spans="1:13" s="11" customFormat="1">
      <c r="A2915" s="8"/>
      <c r="B2915" s="8"/>
      <c r="C2915" s="8"/>
      <c r="D2915" s="8"/>
      <c r="E2915" s="18"/>
      <c r="F2915" s="18"/>
      <c r="G2915" s="8"/>
      <c r="H2915" s="8"/>
      <c r="I2915" s="117"/>
      <c r="J2915" s="120"/>
      <c r="K2915" s="8"/>
      <c r="L2915" s="8"/>
      <c r="M2915" s="19"/>
    </row>
    <row r="2916" spans="1:13" s="11" customFormat="1">
      <c r="A2916" s="8"/>
      <c r="B2916" s="8"/>
      <c r="C2916" s="8"/>
      <c r="D2916" s="8"/>
      <c r="E2916" s="18"/>
      <c r="F2916" s="18"/>
      <c r="G2916" s="8"/>
      <c r="H2916" s="8"/>
      <c r="I2916" s="117"/>
      <c r="J2916" s="120"/>
      <c r="K2916" s="8"/>
      <c r="L2916" s="8"/>
      <c r="M2916" s="19"/>
    </row>
    <row r="2917" spans="1:13" s="11" customFormat="1">
      <c r="A2917" s="8"/>
      <c r="B2917" s="8"/>
      <c r="C2917" s="8"/>
      <c r="D2917" s="8"/>
      <c r="E2917" s="18"/>
      <c r="F2917" s="18"/>
      <c r="G2917" s="10"/>
      <c r="H2917" s="10"/>
      <c r="I2917" s="10"/>
      <c r="J2917" s="10"/>
      <c r="K2917" s="19"/>
      <c r="L2917" s="8"/>
      <c r="M2917" s="19"/>
    </row>
    <row r="2918" spans="1:13" s="11" customFormat="1">
      <c r="A2918" s="8"/>
      <c r="B2918" s="8"/>
      <c r="C2918" s="8"/>
      <c r="D2918" s="8"/>
      <c r="E2918" s="18"/>
      <c r="F2918" s="18"/>
      <c r="G2918" s="117"/>
      <c r="H2918" s="8"/>
      <c r="I2918" s="10"/>
      <c r="J2918" s="10"/>
      <c r="K2918" s="10"/>
      <c r="L2918" s="10"/>
      <c r="M2918" s="20"/>
    </row>
    <row r="2919" spans="1:13" s="11" customFormat="1">
      <c r="A2919" s="8"/>
      <c r="B2919" s="8"/>
      <c r="C2919" s="8"/>
      <c r="D2919" s="8"/>
      <c r="E2919" s="18"/>
      <c r="F2919" s="18"/>
      <c r="G2919" s="117"/>
      <c r="H2919" s="8"/>
      <c r="I2919" s="117"/>
      <c r="J2919" s="117"/>
      <c r="K2919" s="10"/>
      <c r="L2919" s="10"/>
      <c r="M2919" s="19"/>
    </row>
    <row r="2920" spans="1:13" s="11" customFormat="1">
      <c r="A2920" s="8"/>
      <c r="B2920" s="8"/>
      <c r="C2920" s="8"/>
      <c r="D2920" s="8"/>
      <c r="E2920" s="121"/>
      <c r="F2920" s="18"/>
      <c r="G2920" s="117"/>
      <c r="H2920" s="8"/>
      <c r="I2920" s="8"/>
      <c r="J2920" s="8"/>
      <c r="K2920" s="10"/>
      <c r="L2920" s="10"/>
      <c r="M2920" s="19"/>
    </row>
    <row r="2921" spans="1:13" s="11" customFormat="1">
      <c r="A2921" s="8"/>
      <c r="B2921" s="8"/>
      <c r="C2921" s="8"/>
      <c r="D2921" s="8"/>
      <c r="E2921" s="121"/>
      <c r="F2921" s="18"/>
      <c r="G2921" s="117"/>
      <c r="H2921" s="8"/>
      <c r="I2921" s="8"/>
      <c r="J2921" s="8"/>
      <c r="K2921" s="10"/>
      <c r="L2921" s="10"/>
      <c r="M2921" s="19"/>
    </row>
    <row r="2922" spans="1:13" s="11" customFormat="1">
      <c r="A2922" s="87"/>
      <c r="B2922" s="87"/>
      <c r="C2922" s="8"/>
      <c r="D2922" s="87"/>
      <c r="E2922" s="87"/>
      <c r="F2922" s="87"/>
      <c r="G2922" s="87"/>
      <c r="H2922" s="87"/>
      <c r="I2922" s="87"/>
      <c r="J2922" s="87"/>
      <c r="K2922" s="87"/>
      <c r="L2922" s="87"/>
      <c r="M2922" s="87"/>
    </row>
    <row r="2923" spans="1:13" s="11" customFormat="1">
      <c r="A2923" s="8"/>
      <c r="B2923" s="8"/>
      <c r="C2923" s="8"/>
      <c r="D2923" s="8"/>
      <c r="E2923" s="18"/>
      <c r="F2923" s="18"/>
      <c r="G2923" s="117"/>
      <c r="H2923" s="20"/>
      <c r="I2923" s="10"/>
      <c r="J2923" s="10"/>
      <c r="K2923" s="10"/>
      <c r="L2923" s="10"/>
      <c r="M2923" s="19"/>
    </row>
    <row r="2924" spans="1:13" s="11" customFormat="1">
      <c r="A2924" s="8"/>
      <c r="B2924" s="8"/>
      <c r="C2924" s="87"/>
      <c r="D2924" s="8"/>
      <c r="E2924" s="18"/>
      <c r="F2924" s="18"/>
      <c r="G2924" s="120"/>
      <c r="H2924" s="20"/>
      <c r="I2924" s="10"/>
      <c r="J2924" s="10"/>
      <c r="K2924" s="10"/>
      <c r="L2924" s="10"/>
      <c r="M2924" s="19"/>
    </row>
    <row r="2925" spans="1:13" s="11" customFormat="1">
      <c r="A2925" s="8"/>
      <c r="B2925" s="8"/>
      <c r="C2925" s="8"/>
      <c r="D2925" s="8"/>
      <c r="E2925" s="18"/>
      <c r="F2925" s="18"/>
      <c r="G2925" s="117"/>
      <c r="H2925" s="20"/>
      <c r="I2925" s="117"/>
      <c r="J2925" s="117"/>
      <c r="K2925" s="10"/>
      <c r="L2925" s="10"/>
      <c r="M2925" s="19"/>
    </row>
    <row r="2926" spans="1:13" s="11" customFormat="1">
      <c r="A2926" s="8"/>
      <c r="B2926" s="128"/>
      <c r="C2926" s="8"/>
      <c r="D2926" s="8"/>
      <c r="E2926" s="18"/>
      <c r="F2926" s="18"/>
      <c r="G2926" s="117"/>
      <c r="H2926" s="8"/>
      <c r="I2926" s="8"/>
      <c r="J2926" s="8"/>
      <c r="K2926" s="19"/>
      <c r="L2926" s="19"/>
      <c r="M2926" s="19"/>
    </row>
    <row r="2927" spans="1:13" s="11" customFormat="1">
      <c r="A2927" s="8"/>
      <c r="B2927" s="8"/>
      <c r="C2927" s="8"/>
      <c r="D2927" s="8"/>
      <c r="E2927" s="18"/>
      <c r="F2927" s="18"/>
    </row>
    <row r="2928" spans="1:13" s="11" customFormat="1">
      <c r="A2928" s="8"/>
      <c r="B2928" s="8"/>
      <c r="C2928" s="8"/>
      <c r="D2928" s="8"/>
      <c r="E2928" s="18"/>
      <c r="F2928" s="18"/>
      <c r="G2928" s="8"/>
      <c r="H2928" s="8"/>
      <c r="I2928" s="117"/>
      <c r="J2928" s="120"/>
      <c r="K2928" s="8"/>
      <c r="L2928" s="8"/>
      <c r="M2928" s="19"/>
    </row>
    <row r="2929" spans="1:13" s="11" customFormat="1">
      <c r="A2929" s="8"/>
      <c r="B2929" s="8"/>
      <c r="C2929" s="8"/>
      <c r="D2929" s="8"/>
      <c r="E2929" s="18"/>
      <c r="F2929" s="18"/>
      <c r="G2929" s="8"/>
      <c r="H2929" s="8"/>
      <c r="I2929" s="117"/>
      <c r="J2929" s="120"/>
      <c r="K2929" s="8"/>
      <c r="L2929" s="8"/>
      <c r="M2929" s="19"/>
    </row>
    <row r="2930" spans="1:13" s="11" customFormat="1">
      <c r="A2930" s="8"/>
      <c r="B2930" s="8"/>
      <c r="C2930" s="8"/>
      <c r="D2930" s="8"/>
      <c r="E2930" s="18"/>
      <c r="F2930" s="18"/>
      <c r="G2930" s="10"/>
      <c r="H2930" s="10"/>
      <c r="I2930" s="10"/>
      <c r="J2930" s="10"/>
      <c r="K2930" s="19"/>
      <c r="L2930" s="8"/>
      <c r="M2930" s="19"/>
    </row>
    <row r="2931" spans="1:13" s="11" customFormat="1">
      <c r="A2931" s="8"/>
      <c r="B2931" s="8"/>
      <c r="C2931" s="8"/>
      <c r="D2931" s="8"/>
      <c r="E2931" s="18"/>
      <c r="F2931" s="18"/>
      <c r="G2931" s="117"/>
      <c r="H2931" s="8"/>
      <c r="I2931" s="10"/>
      <c r="J2931" s="10"/>
      <c r="K2931" s="10"/>
      <c r="L2931" s="10"/>
      <c r="M2931" s="20"/>
    </row>
    <row r="2932" spans="1:13" s="11" customFormat="1">
      <c r="A2932" s="8"/>
      <c r="B2932" s="8"/>
      <c r="C2932" s="8"/>
      <c r="D2932" s="8"/>
      <c r="E2932" s="18"/>
      <c r="F2932" s="18"/>
      <c r="G2932" s="117"/>
      <c r="H2932" s="8"/>
      <c r="I2932" s="117"/>
      <c r="J2932" s="117"/>
      <c r="K2932" s="10"/>
      <c r="L2932" s="10"/>
      <c r="M2932" s="19"/>
    </row>
    <row r="2933" spans="1:13" s="11" customFormat="1">
      <c r="A2933" s="8"/>
      <c r="B2933" s="8"/>
      <c r="C2933" s="8"/>
      <c r="D2933" s="8"/>
      <c r="E2933" s="121"/>
      <c r="F2933" s="18"/>
      <c r="G2933" s="117"/>
      <c r="H2933" s="8"/>
      <c r="I2933" s="8"/>
      <c r="J2933" s="8"/>
      <c r="K2933" s="10"/>
      <c r="L2933" s="10"/>
      <c r="M2933" s="19"/>
    </row>
    <row r="2934" spans="1:13" s="11" customFormat="1">
      <c r="A2934" s="8"/>
      <c r="B2934" s="8"/>
      <c r="C2934" s="8"/>
      <c r="D2934" s="8"/>
      <c r="E2934" s="121"/>
      <c r="F2934" s="18"/>
      <c r="G2934" s="117"/>
      <c r="H2934" s="8"/>
      <c r="I2934" s="8"/>
      <c r="J2934" s="8"/>
      <c r="K2934" s="10"/>
      <c r="L2934" s="10"/>
      <c r="M2934" s="19"/>
    </row>
    <row r="2935" spans="1:13" s="11" customFormat="1">
      <c r="A2935" s="8"/>
      <c r="B2935" s="8"/>
      <c r="C2935" s="8"/>
      <c r="D2935" s="8"/>
      <c r="E2935" s="18"/>
      <c r="F2935" s="18"/>
      <c r="G2935" s="117"/>
      <c r="H2935" s="20"/>
      <c r="I2935" s="10"/>
      <c r="J2935" s="10"/>
      <c r="K2935" s="10"/>
      <c r="L2935" s="10"/>
      <c r="M2935" s="19"/>
    </row>
    <row r="2936" spans="1:13" s="11" customFormat="1">
      <c r="A2936" s="8"/>
      <c r="B2936" s="8"/>
      <c r="C2936" s="8"/>
      <c r="D2936" s="8"/>
      <c r="E2936" s="18"/>
      <c r="F2936" s="18"/>
      <c r="G2936" s="120"/>
      <c r="H2936" s="20"/>
      <c r="I2936" s="10"/>
      <c r="J2936" s="10"/>
      <c r="K2936" s="10"/>
      <c r="L2936" s="10"/>
      <c r="M2936" s="19"/>
    </row>
    <row r="2937" spans="1:13" s="11" customFormat="1">
      <c r="A2937" s="8"/>
      <c r="B2937" s="8"/>
      <c r="C2937" s="8"/>
      <c r="D2937" s="8"/>
      <c r="E2937" s="18"/>
      <c r="F2937" s="18"/>
      <c r="G2937" s="117"/>
      <c r="H2937" s="20"/>
      <c r="I2937" s="117"/>
      <c r="J2937" s="117"/>
      <c r="K2937" s="10"/>
      <c r="L2937" s="10"/>
      <c r="M2937" s="19"/>
    </row>
    <row r="2938" spans="1:13" s="11" customFormat="1">
      <c r="A2938" s="8"/>
      <c r="B2938" s="128"/>
      <c r="C2938" s="8"/>
      <c r="D2938" s="8"/>
      <c r="E2938" s="18"/>
      <c r="F2938" s="18"/>
      <c r="G2938" s="117"/>
      <c r="H2938" s="8"/>
      <c r="I2938" s="8"/>
      <c r="J2938" s="8"/>
      <c r="K2938" s="19"/>
      <c r="L2938" s="19"/>
      <c r="M2938" s="19"/>
    </row>
    <row r="2939" spans="1:13" s="11" customFormat="1">
      <c r="A2939" s="8"/>
      <c r="B2939" s="8"/>
      <c r="C2939" s="8"/>
      <c r="D2939" s="8"/>
      <c r="E2939" s="18"/>
      <c r="F2939" s="18"/>
    </row>
    <row r="2940" spans="1:13" s="11" customFormat="1">
      <c r="A2940" s="8"/>
      <c r="B2940" s="8"/>
      <c r="C2940" s="8"/>
      <c r="D2940" s="8"/>
      <c r="E2940" s="18"/>
      <c r="F2940" s="18"/>
      <c r="G2940" s="8"/>
      <c r="H2940" s="8"/>
      <c r="I2940" s="117"/>
      <c r="J2940" s="120"/>
      <c r="K2940" s="8"/>
      <c r="L2940" s="8"/>
      <c r="M2940" s="19"/>
    </row>
    <row r="2941" spans="1:13" s="11" customFormat="1">
      <c r="A2941" s="8"/>
      <c r="B2941" s="8"/>
      <c r="C2941" s="8"/>
      <c r="D2941" s="8"/>
      <c r="E2941" s="18"/>
      <c r="F2941" s="18"/>
      <c r="G2941" s="8"/>
      <c r="H2941" s="8"/>
      <c r="I2941" s="117"/>
      <c r="J2941" s="120"/>
      <c r="K2941" s="8"/>
      <c r="L2941" s="8"/>
      <c r="M2941" s="19"/>
    </row>
    <row r="2942" spans="1:13" s="11" customFormat="1">
      <c r="A2942" s="8"/>
      <c r="B2942" s="8"/>
      <c r="C2942" s="8"/>
      <c r="D2942" s="8"/>
      <c r="E2942" s="18"/>
      <c r="F2942" s="18"/>
      <c r="G2942" s="10"/>
      <c r="H2942" s="10"/>
      <c r="I2942" s="10"/>
      <c r="J2942" s="10"/>
      <c r="K2942" s="19"/>
      <c r="L2942" s="8"/>
      <c r="M2942" s="19"/>
    </row>
    <row r="2943" spans="1:13" s="11" customFormat="1">
      <c r="A2943" s="8"/>
      <c r="B2943" s="8"/>
      <c r="C2943" s="8"/>
      <c r="D2943" s="8"/>
      <c r="E2943" s="18"/>
      <c r="F2943" s="18"/>
      <c r="G2943" s="117"/>
      <c r="H2943" s="8"/>
      <c r="I2943" s="10"/>
      <c r="J2943" s="10"/>
      <c r="K2943" s="10"/>
      <c r="L2943" s="10"/>
      <c r="M2943" s="20"/>
    </row>
    <row r="2944" spans="1:13" s="11" customFormat="1">
      <c r="A2944" s="8"/>
      <c r="B2944" s="8"/>
      <c r="C2944" s="8"/>
      <c r="D2944" s="8"/>
      <c r="E2944" s="18"/>
      <c r="F2944" s="18"/>
      <c r="G2944" s="117"/>
      <c r="H2944" s="8"/>
      <c r="I2944" s="117"/>
      <c r="J2944" s="117"/>
      <c r="K2944" s="10"/>
      <c r="L2944" s="10"/>
      <c r="M2944" s="19"/>
    </row>
    <row r="2945" spans="1:13" s="11" customFormat="1">
      <c r="A2945" s="8"/>
      <c r="B2945" s="8"/>
      <c r="C2945" s="8"/>
      <c r="D2945" s="8"/>
      <c r="E2945" s="121"/>
      <c r="F2945" s="18"/>
      <c r="G2945" s="117"/>
      <c r="H2945" s="8"/>
      <c r="I2945" s="8"/>
      <c r="J2945" s="8"/>
      <c r="K2945" s="10"/>
      <c r="L2945" s="10"/>
      <c r="M2945" s="19"/>
    </row>
    <row r="2946" spans="1:13" s="11" customFormat="1">
      <c r="A2946" s="8"/>
      <c r="B2946" s="8"/>
      <c r="C2946" s="8"/>
      <c r="D2946" s="8"/>
      <c r="E2946" s="121"/>
      <c r="F2946" s="18"/>
      <c r="G2946" s="117"/>
      <c r="H2946" s="8"/>
      <c r="I2946" s="8"/>
      <c r="J2946" s="8"/>
      <c r="K2946" s="10"/>
      <c r="L2946" s="10"/>
      <c r="M2946" s="19"/>
    </row>
    <row r="2947" spans="1:13" s="11" customFormat="1">
      <c r="A2947" s="8"/>
      <c r="B2947" s="8"/>
      <c r="C2947" s="8"/>
      <c r="D2947" s="8"/>
      <c r="E2947" s="18"/>
      <c r="F2947" s="18"/>
      <c r="G2947" s="117"/>
      <c r="H2947" s="20"/>
      <c r="I2947" s="10"/>
      <c r="J2947" s="10"/>
      <c r="K2947" s="10"/>
      <c r="L2947" s="10"/>
      <c r="M2947" s="19"/>
    </row>
    <row r="2948" spans="1:13" s="11" customFormat="1">
      <c r="A2948" s="8"/>
      <c r="B2948" s="8"/>
      <c r="C2948" s="8"/>
      <c r="D2948" s="8"/>
      <c r="E2948" s="18"/>
      <c r="F2948" s="18"/>
      <c r="G2948" s="120"/>
      <c r="H2948" s="20"/>
      <c r="I2948" s="10"/>
      <c r="J2948" s="10"/>
      <c r="K2948" s="10"/>
      <c r="L2948" s="10"/>
      <c r="M2948" s="19"/>
    </row>
    <row r="2949" spans="1:13" s="11" customFormat="1">
      <c r="A2949" s="8"/>
      <c r="B2949" s="8"/>
      <c r="C2949" s="8"/>
      <c r="D2949" s="8"/>
      <c r="E2949" s="18"/>
      <c r="F2949" s="18"/>
      <c r="G2949" s="117"/>
      <c r="H2949" s="20"/>
      <c r="I2949" s="117"/>
      <c r="J2949" s="117"/>
      <c r="K2949" s="10"/>
      <c r="L2949" s="10"/>
      <c r="M2949" s="19"/>
    </row>
    <row r="2950" spans="1:13" s="11" customFormat="1">
      <c r="A2950" s="8"/>
      <c r="B2950" s="128"/>
      <c r="C2950" s="8"/>
      <c r="D2950" s="8"/>
      <c r="E2950" s="18"/>
      <c r="F2950" s="18"/>
      <c r="G2950" s="117"/>
      <c r="H2950" s="8"/>
      <c r="I2950" s="8"/>
      <c r="J2950" s="8"/>
      <c r="K2950" s="19"/>
      <c r="L2950" s="19"/>
      <c r="M2950" s="19"/>
    </row>
    <row r="2951" spans="1:13" s="11" customFormat="1">
      <c r="A2951" s="8"/>
      <c r="B2951" s="8"/>
      <c r="C2951" s="8"/>
      <c r="D2951" s="8"/>
      <c r="E2951" s="18"/>
      <c r="F2951" s="18"/>
    </row>
    <row r="2952" spans="1:13" s="11" customFormat="1">
      <c r="A2952" s="8"/>
      <c r="B2952" s="8"/>
      <c r="C2952" s="8"/>
      <c r="D2952" s="8"/>
      <c r="E2952" s="18"/>
      <c r="F2952" s="18"/>
      <c r="G2952" s="8"/>
      <c r="H2952" s="8"/>
      <c r="I2952" s="117"/>
      <c r="J2952" s="120"/>
      <c r="K2952" s="8"/>
      <c r="L2952" s="8"/>
      <c r="M2952" s="19"/>
    </row>
    <row r="2953" spans="1:13" s="11" customFormat="1">
      <c r="A2953" s="8"/>
      <c r="B2953" s="8"/>
      <c r="C2953" s="8"/>
      <c r="D2953" s="8"/>
      <c r="E2953" s="18"/>
      <c r="F2953" s="18"/>
      <c r="G2953" s="8"/>
      <c r="H2953" s="8"/>
      <c r="I2953" s="117"/>
      <c r="J2953" s="120"/>
      <c r="K2953" s="8"/>
      <c r="L2953" s="8"/>
      <c r="M2953" s="19"/>
    </row>
    <row r="2954" spans="1:13" s="11" customFormat="1">
      <c r="A2954" s="8"/>
      <c r="B2954" s="8"/>
      <c r="C2954" s="8"/>
      <c r="D2954" s="8"/>
      <c r="E2954" s="18"/>
      <c r="F2954" s="18"/>
      <c r="G2954" s="10"/>
      <c r="H2954" s="10"/>
      <c r="I2954" s="10"/>
      <c r="J2954" s="10"/>
      <c r="K2954" s="19"/>
      <c r="L2954" s="8"/>
      <c r="M2954" s="19"/>
    </row>
    <row r="2955" spans="1:13" s="11" customFormat="1">
      <c r="A2955" s="8"/>
      <c r="B2955" s="8"/>
      <c r="C2955" s="8"/>
      <c r="D2955" s="8"/>
      <c r="E2955" s="18"/>
      <c r="F2955" s="18"/>
      <c r="G2955" s="117"/>
      <c r="H2955" s="8"/>
      <c r="I2955" s="10"/>
      <c r="J2955" s="10"/>
      <c r="K2955" s="10"/>
      <c r="L2955" s="10"/>
      <c r="M2955" s="20"/>
    </row>
    <row r="2956" spans="1:13" s="11" customFormat="1">
      <c r="A2956" s="8"/>
      <c r="B2956" s="8"/>
      <c r="C2956" s="8"/>
      <c r="D2956" s="8"/>
      <c r="E2956" s="18"/>
      <c r="F2956" s="18"/>
      <c r="G2956" s="117"/>
      <c r="H2956" s="8"/>
      <c r="I2956" s="117"/>
      <c r="J2956" s="117"/>
      <c r="K2956" s="10"/>
      <c r="L2956" s="10"/>
      <c r="M2956" s="19"/>
    </row>
    <row r="2957" spans="1:13" s="11" customFormat="1">
      <c r="A2957" s="87"/>
      <c r="B2957" s="87"/>
      <c r="C2957" s="8"/>
      <c r="D2957" s="87"/>
      <c r="E2957" s="87"/>
      <c r="F2957" s="87"/>
      <c r="G2957" s="87"/>
      <c r="H2957" s="87"/>
      <c r="I2957" s="87"/>
      <c r="J2957" s="87"/>
      <c r="K2957" s="87"/>
      <c r="L2957" s="87"/>
      <c r="M2957" s="87"/>
    </row>
    <row r="2958" spans="1:13" s="11" customFormat="1">
      <c r="A2958" s="8"/>
      <c r="B2958" s="8"/>
      <c r="C2958" s="8"/>
      <c r="D2958" s="8"/>
      <c r="E2958" s="121"/>
      <c r="F2958" s="18"/>
      <c r="G2958" s="117"/>
      <c r="H2958" s="8"/>
      <c r="I2958" s="8"/>
      <c r="J2958" s="8"/>
      <c r="K2958" s="10"/>
      <c r="L2958" s="10"/>
      <c r="M2958" s="19"/>
    </row>
    <row r="2959" spans="1:13" s="11" customFormat="1">
      <c r="A2959" s="8"/>
      <c r="B2959" s="8"/>
      <c r="C2959" s="87"/>
      <c r="D2959" s="8"/>
      <c r="E2959" s="121"/>
      <c r="F2959" s="18"/>
      <c r="G2959" s="117"/>
      <c r="H2959" s="8"/>
      <c r="I2959" s="8"/>
      <c r="J2959" s="8"/>
      <c r="K2959" s="10"/>
      <c r="L2959" s="10"/>
      <c r="M2959" s="19"/>
    </row>
    <row r="2960" spans="1:13" s="11" customFormat="1">
      <c r="A2960" s="8"/>
      <c r="B2960" s="8"/>
      <c r="C2960" s="8"/>
      <c r="D2960" s="8"/>
      <c r="E2960" s="18"/>
      <c r="F2960" s="18"/>
      <c r="G2960" s="117"/>
      <c r="H2960" s="20"/>
      <c r="I2960" s="10"/>
      <c r="J2960" s="10"/>
      <c r="K2960" s="10"/>
      <c r="L2960" s="10"/>
      <c r="M2960" s="19"/>
    </row>
    <row r="2961" spans="1:13" s="11" customFormat="1">
      <c r="A2961" s="8"/>
      <c r="B2961" s="8"/>
      <c r="C2961" s="8"/>
      <c r="D2961" s="8"/>
      <c r="E2961" s="18"/>
      <c r="F2961" s="18"/>
      <c r="G2961" s="120"/>
      <c r="H2961" s="20"/>
      <c r="I2961" s="10"/>
      <c r="J2961" s="10"/>
      <c r="K2961" s="10"/>
      <c r="L2961" s="10"/>
      <c r="M2961" s="19"/>
    </row>
    <row r="2962" spans="1:13" s="11" customFormat="1">
      <c r="A2962" s="8"/>
      <c r="B2962" s="8"/>
      <c r="C2962" s="8"/>
      <c r="D2962" s="8"/>
      <c r="E2962" s="18"/>
      <c r="F2962" s="18"/>
      <c r="G2962" s="117"/>
      <c r="H2962" s="20"/>
      <c r="I2962" s="117"/>
      <c r="J2962" s="117"/>
      <c r="K2962" s="10"/>
      <c r="L2962" s="10"/>
      <c r="M2962" s="19"/>
    </row>
    <row r="2963" spans="1:13" s="11" customFormat="1">
      <c r="A2963" s="8"/>
      <c r="B2963" s="128"/>
      <c r="C2963" s="8"/>
      <c r="D2963" s="8"/>
      <c r="E2963" s="18"/>
      <c r="F2963" s="18"/>
      <c r="G2963" s="117"/>
      <c r="H2963" s="8"/>
      <c r="I2963" s="8"/>
      <c r="J2963" s="8"/>
      <c r="K2963" s="19"/>
      <c r="L2963" s="19"/>
      <c r="M2963" s="19"/>
    </row>
    <row r="2964" spans="1:13" s="11" customFormat="1">
      <c r="A2964" s="8"/>
      <c r="B2964" s="8"/>
      <c r="C2964" s="8"/>
      <c r="D2964" s="8"/>
      <c r="E2964" s="18"/>
      <c r="F2964" s="18"/>
    </row>
    <row r="2965" spans="1:13" s="11" customFormat="1">
      <c r="A2965" s="8"/>
      <c r="B2965" s="8"/>
      <c r="C2965" s="8"/>
      <c r="D2965" s="8"/>
      <c r="E2965" s="18"/>
      <c r="F2965" s="18"/>
      <c r="G2965" s="8"/>
      <c r="H2965" s="8"/>
      <c r="I2965" s="117"/>
      <c r="J2965" s="120"/>
      <c r="K2965" s="8"/>
      <c r="L2965" s="8"/>
      <c r="M2965" s="19"/>
    </row>
    <row r="2966" spans="1:13" s="11" customFormat="1">
      <c r="A2966" s="8"/>
      <c r="B2966" s="8"/>
      <c r="C2966" s="8"/>
      <c r="D2966" s="8"/>
      <c r="E2966" s="18"/>
      <c r="F2966" s="18"/>
      <c r="G2966" s="8"/>
      <c r="H2966" s="8"/>
      <c r="I2966" s="117"/>
      <c r="J2966" s="120"/>
      <c r="K2966" s="8"/>
      <c r="L2966" s="8"/>
      <c r="M2966" s="19"/>
    </row>
    <row r="2967" spans="1:13" s="11" customFormat="1">
      <c r="A2967" s="8"/>
      <c r="B2967" s="8"/>
      <c r="C2967" s="8"/>
      <c r="D2967" s="8"/>
      <c r="E2967" s="18"/>
      <c r="F2967" s="18"/>
      <c r="G2967" s="10"/>
      <c r="H2967" s="10"/>
      <c r="I2967" s="10"/>
      <c r="J2967" s="10"/>
      <c r="K2967" s="19"/>
      <c r="L2967" s="8"/>
      <c r="M2967" s="19"/>
    </row>
    <row r="2968" spans="1:13" s="11" customFormat="1">
      <c r="A2968" s="8"/>
      <c r="B2968" s="8"/>
      <c r="C2968" s="8"/>
      <c r="D2968" s="8"/>
      <c r="E2968" s="18"/>
      <c r="F2968" s="18"/>
      <c r="G2968" s="117"/>
      <c r="H2968" s="8"/>
      <c r="I2968" s="10"/>
      <c r="J2968" s="10"/>
      <c r="K2968" s="10"/>
      <c r="L2968" s="10"/>
      <c r="M2968" s="20"/>
    </row>
    <row r="2969" spans="1:13" s="11" customFormat="1">
      <c r="A2969" s="8"/>
      <c r="B2969" s="8"/>
      <c r="C2969" s="8"/>
      <c r="D2969" s="8"/>
      <c r="E2969" s="18"/>
      <c r="F2969" s="18"/>
      <c r="G2969" s="117"/>
      <c r="H2969" s="8"/>
      <c r="I2969" s="117"/>
      <c r="J2969" s="117"/>
      <c r="K2969" s="10"/>
      <c r="L2969" s="10"/>
      <c r="M2969" s="19"/>
    </row>
    <row r="2970" spans="1:13" s="11" customFormat="1">
      <c r="A2970" s="8"/>
      <c r="B2970" s="8"/>
      <c r="C2970" s="8"/>
      <c r="D2970" s="8"/>
      <c r="E2970" s="121"/>
      <c r="F2970" s="18"/>
      <c r="G2970" s="117"/>
      <c r="H2970" s="8"/>
      <c r="I2970" s="8"/>
      <c r="J2970" s="8"/>
      <c r="K2970" s="10"/>
      <c r="L2970" s="10"/>
      <c r="M2970" s="19"/>
    </row>
    <row r="2971" spans="1:13" s="11" customFormat="1">
      <c r="A2971" s="8"/>
      <c r="B2971" s="8"/>
      <c r="C2971" s="8"/>
      <c r="D2971" s="8"/>
      <c r="E2971" s="121"/>
      <c r="F2971" s="18"/>
      <c r="G2971" s="117"/>
      <c r="H2971" s="8"/>
      <c r="I2971" s="8"/>
      <c r="J2971" s="8"/>
      <c r="K2971" s="10"/>
      <c r="L2971" s="10"/>
      <c r="M2971" s="19"/>
    </row>
    <row r="2972" spans="1:13" s="11" customFormat="1">
      <c r="A2972" s="8"/>
      <c r="B2972" s="8"/>
      <c r="C2972" s="8"/>
      <c r="D2972" s="8"/>
      <c r="E2972" s="18"/>
      <c r="F2972" s="18"/>
      <c r="G2972" s="117"/>
      <c r="H2972" s="20"/>
      <c r="I2972" s="10"/>
      <c r="J2972" s="10"/>
      <c r="K2972" s="10"/>
      <c r="L2972" s="10"/>
      <c r="M2972" s="19"/>
    </row>
    <row r="2973" spans="1:13" s="11" customFormat="1">
      <c r="A2973" s="8"/>
      <c r="B2973" s="8"/>
      <c r="C2973" s="8"/>
      <c r="D2973" s="8"/>
      <c r="E2973" s="18"/>
      <c r="F2973" s="18"/>
      <c r="G2973" s="120"/>
      <c r="H2973" s="20"/>
      <c r="I2973" s="10"/>
      <c r="J2973" s="10"/>
      <c r="K2973" s="10"/>
      <c r="L2973" s="10"/>
      <c r="M2973" s="19"/>
    </row>
    <row r="2974" spans="1:13" s="11" customFormat="1">
      <c r="A2974" s="8"/>
      <c r="B2974" s="8"/>
      <c r="C2974" s="8"/>
      <c r="D2974" s="8"/>
      <c r="E2974" s="18"/>
      <c r="F2974" s="18"/>
      <c r="G2974" s="117"/>
      <c r="H2974" s="20"/>
      <c r="I2974" s="117"/>
      <c r="J2974" s="117"/>
      <c r="K2974" s="10"/>
      <c r="L2974" s="10"/>
      <c r="M2974" s="19"/>
    </row>
    <row r="2975" spans="1:13" s="11" customFormat="1">
      <c r="A2975" s="8"/>
      <c r="B2975" s="128"/>
      <c r="C2975" s="8"/>
      <c r="D2975" s="8"/>
      <c r="E2975" s="18"/>
      <c r="F2975" s="18"/>
      <c r="G2975" s="117"/>
      <c r="H2975" s="8"/>
      <c r="I2975" s="8"/>
      <c r="J2975" s="8"/>
      <c r="K2975" s="19"/>
      <c r="L2975" s="19"/>
      <c r="M2975" s="19"/>
    </row>
    <row r="2976" spans="1:13" s="11" customFormat="1">
      <c r="A2976" s="8"/>
      <c r="B2976" s="8"/>
      <c r="C2976" s="8"/>
      <c r="D2976" s="8"/>
      <c r="E2976" s="18"/>
      <c r="F2976" s="18"/>
      <c r="G2976" s="8"/>
      <c r="H2976" s="8"/>
      <c r="I2976" s="8"/>
      <c r="J2976" s="8"/>
      <c r="K2976" s="8"/>
      <c r="L2976" s="8"/>
      <c r="M2976" s="8"/>
    </row>
    <row r="2977" spans="1:13" s="11" customFormat="1">
      <c r="A2977" s="8"/>
      <c r="B2977" s="8"/>
      <c r="C2977" s="8"/>
      <c r="D2977" s="8"/>
      <c r="E2977" s="18"/>
      <c r="F2977" s="18"/>
      <c r="G2977" s="8"/>
      <c r="H2977" s="8"/>
      <c r="I2977" s="8"/>
      <c r="J2977" s="8"/>
      <c r="K2977" s="8"/>
      <c r="L2977" s="8"/>
      <c r="M2977" s="8"/>
    </row>
    <row r="2978" spans="1:13" s="11" customFormat="1">
      <c r="A2978" s="8"/>
      <c r="B2978" s="8"/>
      <c r="C2978" s="8"/>
      <c r="D2978" s="8"/>
      <c r="E2978" s="18"/>
      <c r="F2978" s="18"/>
      <c r="G2978" s="8"/>
      <c r="H2978" s="8"/>
      <c r="I2978" s="117"/>
      <c r="J2978" s="120"/>
      <c r="K2978" s="8"/>
      <c r="L2978" s="8"/>
      <c r="M2978" s="19"/>
    </row>
    <row r="2979" spans="1:13" s="11" customFormat="1">
      <c r="A2979" s="8"/>
      <c r="B2979" s="8"/>
      <c r="C2979" s="8"/>
      <c r="D2979" s="8"/>
      <c r="E2979" s="18"/>
      <c r="F2979" s="18"/>
      <c r="G2979" s="10"/>
      <c r="H2979" s="10"/>
      <c r="I2979" s="10"/>
      <c r="J2979" s="10"/>
      <c r="K2979" s="19"/>
      <c r="L2979" s="8"/>
      <c r="M2979" s="19"/>
    </row>
    <row r="2980" spans="1:13" s="11" customFormat="1">
      <c r="A2980" s="8"/>
      <c r="B2980" s="8"/>
      <c r="C2980" s="8"/>
      <c r="D2980" s="8"/>
      <c r="E2980" s="18"/>
      <c r="F2980" s="18"/>
      <c r="G2980" s="117"/>
      <c r="H2980" s="8"/>
      <c r="I2980" s="10"/>
      <c r="J2980" s="10"/>
      <c r="K2980" s="10"/>
      <c r="L2980" s="10"/>
      <c r="M2980" s="20"/>
    </row>
    <row r="2981" spans="1:13" s="11" customFormat="1">
      <c r="A2981" s="8"/>
      <c r="B2981" s="8"/>
      <c r="C2981" s="8"/>
      <c r="D2981" s="8"/>
      <c r="E2981" s="18"/>
      <c r="F2981" s="18"/>
      <c r="G2981" s="117"/>
      <c r="H2981" s="8"/>
      <c r="I2981" s="117"/>
      <c r="J2981" s="117"/>
      <c r="K2981" s="10"/>
      <c r="L2981" s="10"/>
      <c r="M2981" s="19"/>
    </row>
    <row r="2982" spans="1:13" s="11" customFormat="1">
      <c r="A2982" s="8"/>
      <c r="B2982" s="8"/>
      <c r="C2982" s="8"/>
      <c r="D2982" s="8"/>
      <c r="E2982" s="121"/>
      <c r="F2982" s="18"/>
      <c r="G2982" s="117"/>
      <c r="H2982" s="8"/>
      <c r="I2982" s="8"/>
      <c r="J2982" s="8"/>
      <c r="K2982" s="10"/>
      <c r="L2982" s="10"/>
      <c r="M2982" s="19"/>
    </row>
    <row r="2983" spans="1:13" s="11" customFormat="1">
      <c r="A2983" s="8"/>
      <c r="B2983" s="8"/>
      <c r="C2983" s="8"/>
      <c r="D2983" s="8"/>
      <c r="E2983" s="121"/>
      <c r="F2983" s="18"/>
      <c r="G2983" s="117"/>
      <c r="H2983" s="8"/>
      <c r="I2983" s="8"/>
      <c r="J2983" s="8"/>
      <c r="K2983" s="10"/>
      <c r="L2983" s="10"/>
      <c r="M2983" s="19"/>
    </row>
    <row r="2984" spans="1:13" s="11" customFormat="1">
      <c r="A2984" s="8"/>
      <c r="B2984" s="8"/>
      <c r="C2984" s="8"/>
      <c r="D2984" s="8"/>
      <c r="E2984" s="18"/>
      <c r="F2984" s="18"/>
      <c r="G2984" s="117"/>
      <c r="H2984" s="20"/>
      <c r="I2984" s="10"/>
      <c r="J2984" s="10"/>
      <c r="K2984" s="10"/>
      <c r="L2984" s="10"/>
      <c r="M2984" s="19"/>
    </row>
    <row r="2985" spans="1:13" s="11" customFormat="1">
      <c r="A2985" s="8"/>
      <c r="B2985" s="8"/>
      <c r="C2985" s="8"/>
      <c r="D2985" s="8"/>
      <c r="E2985" s="122"/>
      <c r="F2985" s="18"/>
      <c r="G2985" s="120"/>
      <c r="H2985" s="20"/>
      <c r="I2985" s="10"/>
      <c r="J2985" s="10"/>
      <c r="K2985" s="10"/>
      <c r="L2985" s="10"/>
      <c r="M2985" s="19"/>
    </row>
    <row r="2986" spans="1:13" s="11" customFormat="1">
      <c r="A2986" s="8"/>
      <c r="B2986" s="8"/>
      <c r="C2986" s="8"/>
      <c r="D2986" s="8"/>
      <c r="E2986" s="18"/>
      <c r="F2986" s="18"/>
      <c r="G2986" s="117"/>
      <c r="H2986" s="20"/>
      <c r="I2986" s="117"/>
      <c r="J2986" s="117"/>
      <c r="K2986" s="10"/>
      <c r="L2986" s="10"/>
      <c r="M2986" s="19"/>
    </row>
    <row r="2987" spans="1:13" s="11" customFormat="1">
      <c r="A2987" s="8"/>
      <c r="B2987" s="128"/>
      <c r="C2987" s="8"/>
      <c r="D2987" s="8"/>
      <c r="E2987" s="18"/>
      <c r="F2987" s="18"/>
      <c r="G2987" s="117"/>
      <c r="H2987" s="8"/>
      <c r="I2987" s="8"/>
      <c r="J2987" s="8"/>
      <c r="K2987" s="19"/>
      <c r="L2987" s="19"/>
      <c r="M2987" s="19"/>
    </row>
    <row r="2988" spans="1:13" s="11" customFormat="1">
      <c r="A2988" s="127"/>
      <c r="B2988" s="8"/>
      <c r="C2988" s="8"/>
      <c r="D2988" s="8"/>
      <c r="E2988" s="18"/>
      <c r="F2988" s="18"/>
    </row>
    <row r="2989" spans="1:13" s="11" customFormat="1">
      <c r="A2989" s="8"/>
      <c r="B2989" s="8"/>
      <c r="C2989" s="8"/>
      <c r="D2989" s="8"/>
      <c r="E2989" s="18"/>
      <c r="F2989" s="18"/>
      <c r="G2989" s="8"/>
      <c r="H2989" s="8"/>
      <c r="I2989" s="117"/>
      <c r="J2989" s="120"/>
      <c r="K2989" s="8"/>
      <c r="L2989" s="8"/>
      <c r="M2989" s="19"/>
    </row>
    <row r="2990" spans="1:13" s="11" customFormat="1">
      <c r="A2990" s="8"/>
      <c r="B2990" s="8"/>
      <c r="C2990" s="8"/>
      <c r="D2990" s="8"/>
      <c r="E2990" s="18"/>
      <c r="F2990" s="18"/>
      <c r="G2990" s="8"/>
      <c r="H2990" s="8"/>
      <c r="I2990" s="117"/>
      <c r="J2990" s="120"/>
      <c r="K2990" s="8"/>
      <c r="L2990" s="8"/>
      <c r="M2990" s="19"/>
    </row>
    <row r="2991" spans="1:13" s="11" customFormat="1">
      <c r="A2991" s="8"/>
      <c r="B2991" s="8"/>
      <c r="C2991" s="8"/>
      <c r="D2991" s="8"/>
      <c r="E2991" s="18"/>
      <c r="F2991" s="18"/>
      <c r="G2991" s="10"/>
      <c r="H2991" s="10"/>
      <c r="I2991" s="10"/>
      <c r="J2991" s="10"/>
      <c r="K2991" s="19"/>
      <c r="L2991" s="8"/>
      <c r="M2991" s="19"/>
    </row>
    <row r="2992" spans="1:13" s="11" customFormat="1">
      <c r="A2992" s="87"/>
      <c r="B2992" s="87"/>
      <c r="C2992" s="8"/>
      <c r="D2992" s="87"/>
      <c r="E2992" s="87"/>
      <c r="F2992" s="87"/>
      <c r="G2992" s="87"/>
      <c r="H2992" s="87"/>
      <c r="I2992" s="87"/>
      <c r="J2992" s="87"/>
      <c r="K2992" s="87"/>
      <c r="L2992" s="87"/>
      <c r="M2992" s="87"/>
    </row>
    <row r="2993" spans="1:13" s="11" customFormat="1">
      <c r="A2993" s="8"/>
      <c r="B2993" s="8"/>
      <c r="C2993" s="8"/>
      <c r="D2993" s="8"/>
      <c r="E2993" s="18"/>
      <c r="F2993" s="18"/>
      <c r="G2993" s="117"/>
      <c r="H2993" s="8"/>
      <c r="I2993" s="10"/>
      <c r="J2993" s="10"/>
      <c r="K2993" s="10"/>
      <c r="L2993" s="10"/>
      <c r="M2993" s="20"/>
    </row>
    <row r="2994" spans="1:13" s="11" customFormat="1">
      <c r="A2994" s="8"/>
      <c r="B2994" s="8"/>
      <c r="C2994" s="87"/>
      <c r="D2994" s="8"/>
      <c r="E2994" s="18"/>
      <c r="F2994" s="18"/>
      <c r="G2994" s="117"/>
      <c r="H2994" s="8"/>
      <c r="I2994" s="117"/>
      <c r="J2994" s="117"/>
      <c r="K2994" s="10"/>
      <c r="L2994" s="10"/>
      <c r="M2994" s="19"/>
    </row>
    <row r="2995" spans="1:13" s="11" customFormat="1">
      <c r="A2995" s="8"/>
      <c r="B2995" s="8"/>
      <c r="C2995" s="8"/>
      <c r="D2995" s="8"/>
      <c r="E2995" s="121"/>
      <c r="F2995" s="18"/>
      <c r="G2995" s="117"/>
      <c r="H2995" s="8"/>
      <c r="I2995" s="8"/>
      <c r="J2995" s="8"/>
      <c r="K2995" s="10"/>
      <c r="L2995" s="10"/>
      <c r="M2995" s="19"/>
    </row>
    <row r="2996" spans="1:13" s="11" customFormat="1">
      <c r="A2996" s="8"/>
      <c r="B2996" s="8"/>
      <c r="C2996" s="8"/>
      <c r="D2996" s="8"/>
      <c r="E2996" s="121"/>
      <c r="F2996" s="18"/>
      <c r="G2996" s="117"/>
      <c r="H2996" s="8"/>
      <c r="I2996" s="8"/>
      <c r="J2996" s="8"/>
      <c r="K2996" s="10"/>
      <c r="L2996" s="10"/>
      <c r="M2996" s="19"/>
    </row>
    <row r="2997" spans="1:13" s="11" customFormat="1">
      <c r="A2997" s="8"/>
      <c r="B2997" s="8"/>
      <c r="C2997" s="8"/>
      <c r="D2997" s="8"/>
      <c r="E2997" s="18"/>
      <c r="F2997" s="18"/>
      <c r="G2997" s="117"/>
      <c r="H2997" s="20"/>
      <c r="I2997" s="10"/>
      <c r="J2997" s="10"/>
      <c r="K2997" s="10"/>
      <c r="L2997" s="10"/>
      <c r="M2997" s="19"/>
    </row>
    <row r="2998" spans="1:13" s="11" customFormat="1">
      <c r="A2998" s="8"/>
      <c r="B2998" s="8"/>
      <c r="C2998" s="8"/>
      <c r="D2998" s="8"/>
      <c r="E2998" s="18"/>
      <c r="F2998" s="18"/>
      <c r="G2998" s="120"/>
      <c r="H2998" s="20"/>
      <c r="I2998" s="10"/>
      <c r="J2998" s="10"/>
      <c r="K2998" s="10"/>
      <c r="L2998" s="10"/>
      <c r="M2998" s="19"/>
    </row>
    <row r="2999" spans="1:13" s="11" customFormat="1">
      <c r="A2999" s="8"/>
      <c r="B2999" s="8"/>
      <c r="C2999" s="8"/>
      <c r="D2999" s="8"/>
      <c r="E2999" s="18"/>
      <c r="F2999" s="18"/>
      <c r="G2999" s="117"/>
      <c r="H2999" s="20"/>
      <c r="I2999" s="117"/>
      <c r="J2999" s="117"/>
      <c r="K2999" s="10"/>
      <c r="L2999" s="10"/>
      <c r="M2999" s="19"/>
    </row>
    <row r="3000" spans="1:13" s="11" customFormat="1">
      <c r="A3000" s="8"/>
      <c r="B3000" s="128"/>
      <c r="C3000" s="8"/>
      <c r="D3000" s="8"/>
      <c r="E3000" s="18"/>
      <c r="F3000" s="18"/>
      <c r="G3000" s="117"/>
      <c r="H3000" s="8"/>
      <c r="I3000" s="8"/>
      <c r="J3000" s="8"/>
      <c r="K3000" s="19"/>
      <c r="L3000" s="19"/>
      <c r="M3000" s="19"/>
    </row>
    <row r="3001" spans="1:13" s="11" customFormat="1">
      <c r="A3001" s="127"/>
      <c r="B3001" s="8"/>
      <c r="C3001" s="8"/>
      <c r="D3001" s="8"/>
      <c r="E3001" s="18"/>
      <c r="F3001" s="18"/>
    </row>
    <row r="3002" spans="1:13" s="11" customFormat="1">
      <c r="A3002" s="8"/>
      <c r="B3002" s="8"/>
      <c r="C3002" s="8"/>
      <c r="D3002" s="8"/>
      <c r="E3002" s="18"/>
      <c r="F3002" s="18"/>
      <c r="G3002" s="8"/>
      <c r="H3002" s="8"/>
      <c r="I3002" s="117"/>
      <c r="J3002" s="120"/>
      <c r="K3002" s="8"/>
      <c r="L3002" s="8"/>
      <c r="M3002" s="19"/>
    </row>
    <row r="3003" spans="1:13" s="11" customFormat="1">
      <c r="A3003" s="8"/>
      <c r="B3003" s="8"/>
      <c r="C3003" s="8"/>
      <c r="D3003" s="8"/>
      <c r="E3003" s="18"/>
      <c r="F3003" s="18"/>
      <c r="G3003" s="8"/>
      <c r="H3003" s="8"/>
      <c r="I3003" s="117"/>
      <c r="J3003" s="120"/>
      <c r="K3003" s="8"/>
      <c r="L3003" s="8"/>
      <c r="M3003" s="19"/>
    </row>
    <row r="3004" spans="1:13" s="11" customFormat="1">
      <c r="A3004" s="8"/>
      <c r="B3004" s="8"/>
      <c r="C3004" s="8"/>
      <c r="D3004" s="8"/>
      <c r="E3004" s="18"/>
      <c r="F3004" s="18"/>
      <c r="G3004" s="10"/>
      <c r="H3004" s="10"/>
      <c r="I3004" s="10"/>
      <c r="J3004" s="10"/>
      <c r="K3004" s="19"/>
      <c r="L3004" s="8"/>
      <c r="M3004" s="19"/>
    </row>
    <row r="3005" spans="1:13" s="11" customFormat="1">
      <c r="A3005" s="8"/>
      <c r="B3005" s="8"/>
      <c r="C3005" s="8"/>
      <c r="D3005" s="8"/>
      <c r="E3005" s="18"/>
      <c r="F3005" s="18"/>
      <c r="G3005" s="117"/>
      <c r="H3005" s="8"/>
      <c r="I3005" s="10"/>
      <c r="J3005" s="10"/>
      <c r="K3005" s="10"/>
      <c r="L3005" s="10"/>
      <c r="M3005" s="20"/>
    </row>
    <row r="3006" spans="1:13" s="11" customFormat="1">
      <c r="A3006" s="8"/>
      <c r="B3006" s="8"/>
      <c r="C3006" s="8"/>
      <c r="D3006" s="8"/>
      <c r="E3006" s="18"/>
      <c r="F3006" s="18"/>
      <c r="G3006" s="117"/>
      <c r="H3006" s="8"/>
      <c r="I3006" s="117"/>
      <c r="J3006" s="117"/>
      <c r="K3006" s="10"/>
      <c r="L3006" s="10"/>
      <c r="M3006" s="19"/>
    </row>
    <row r="3007" spans="1:13" s="11" customFormat="1">
      <c r="A3007" s="8"/>
      <c r="B3007" s="8"/>
      <c r="C3007" s="8"/>
      <c r="D3007" s="8"/>
      <c r="E3007" s="121"/>
      <c r="F3007" s="18"/>
      <c r="G3007" s="117"/>
      <c r="H3007" s="8"/>
      <c r="I3007" s="8"/>
      <c r="J3007" s="8"/>
      <c r="K3007" s="10"/>
      <c r="L3007" s="10"/>
      <c r="M3007" s="19"/>
    </row>
    <row r="3008" spans="1:13" s="11" customFormat="1">
      <c r="A3008" s="8"/>
      <c r="B3008" s="8"/>
      <c r="C3008" s="8"/>
      <c r="D3008" s="8"/>
      <c r="E3008" s="121"/>
      <c r="F3008" s="18"/>
      <c r="G3008" s="117"/>
      <c r="H3008" s="8"/>
      <c r="I3008" s="8"/>
      <c r="J3008" s="8"/>
      <c r="K3008" s="10"/>
      <c r="L3008" s="10"/>
      <c r="M3008" s="19"/>
    </row>
    <row r="3009" spans="1:13" s="11" customFormat="1">
      <c r="A3009" s="8"/>
      <c r="B3009" s="8"/>
      <c r="C3009" s="8"/>
      <c r="D3009" s="8"/>
      <c r="E3009" s="18"/>
      <c r="F3009" s="18"/>
      <c r="G3009" s="117"/>
      <c r="H3009" s="20"/>
      <c r="I3009" s="10"/>
      <c r="J3009" s="10"/>
      <c r="K3009" s="10"/>
      <c r="L3009" s="10"/>
      <c r="M3009" s="19"/>
    </row>
    <row r="3010" spans="1:13" s="11" customFormat="1">
      <c r="A3010" s="8"/>
      <c r="B3010" s="8"/>
      <c r="C3010" s="8"/>
      <c r="D3010" s="8"/>
      <c r="E3010" s="18"/>
      <c r="F3010" s="18"/>
      <c r="G3010" s="120"/>
      <c r="H3010" s="20"/>
      <c r="I3010" s="10"/>
      <c r="J3010" s="10"/>
      <c r="K3010" s="10"/>
      <c r="L3010" s="10"/>
      <c r="M3010" s="19"/>
    </row>
    <row r="3011" spans="1:13" s="11" customFormat="1">
      <c r="A3011" s="8"/>
      <c r="B3011" s="8"/>
      <c r="C3011" s="8"/>
      <c r="D3011" s="8"/>
      <c r="E3011" s="18"/>
      <c r="F3011" s="18"/>
      <c r="G3011" s="117"/>
      <c r="H3011" s="20"/>
      <c r="I3011" s="117"/>
      <c r="J3011" s="117"/>
      <c r="K3011" s="10"/>
      <c r="L3011" s="10"/>
      <c r="M3011" s="19"/>
    </row>
    <row r="3012" spans="1:13" s="11" customFormat="1">
      <c r="A3012" s="8"/>
      <c r="B3012" s="128"/>
      <c r="C3012" s="8"/>
      <c r="D3012" s="8"/>
      <c r="E3012" s="18"/>
      <c r="F3012" s="18"/>
      <c r="G3012" s="117"/>
      <c r="H3012" s="8"/>
      <c r="I3012" s="8"/>
      <c r="J3012" s="8"/>
      <c r="K3012" s="19"/>
      <c r="L3012" s="19"/>
      <c r="M3012" s="19"/>
    </row>
    <row r="3013" spans="1:13" s="11" customFormat="1">
      <c r="A3013" s="127"/>
      <c r="B3013" s="8"/>
      <c r="C3013" s="8"/>
      <c r="D3013" s="8"/>
      <c r="E3013" s="18"/>
      <c r="F3013" s="18"/>
    </row>
    <row r="3014" spans="1:13" s="11" customFormat="1">
      <c r="A3014" s="8"/>
      <c r="B3014" s="8"/>
      <c r="C3014" s="8"/>
      <c r="D3014" s="8"/>
      <c r="E3014" s="18"/>
      <c r="F3014" s="18"/>
      <c r="G3014" s="8"/>
      <c r="H3014" s="8"/>
      <c r="I3014" s="117"/>
      <c r="J3014" s="120"/>
      <c r="K3014" s="8"/>
      <c r="L3014" s="8"/>
      <c r="M3014" s="19"/>
    </row>
    <row r="3015" spans="1:13" s="11" customFormat="1">
      <c r="A3015" s="8"/>
      <c r="B3015" s="8"/>
      <c r="C3015" s="8"/>
      <c r="D3015" s="8"/>
      <c r="E3015" s="18"/>
      <c r="F3015" s="18"/>
      <c r="G3015" s="8"/>
      <c r="H3015" s="8"/>
      <c r="I3015" s="117"/>
      <c r="J3015" s="120"/>
      <c r="K3015" s="8"/>
      <c r="L3015" s="8"/>
      <c r="M3015" s="19"/>
    </row>
    <row r="3016" spans="1:13" s="11" customFormat="1">
      <c r="A3016" s="8"/>
      <c r="B3016" s="8"/>
      <c r="C3016" s="8"/>
      <c r="D3016" s="8"/>
      <c r="E3016" s="18"/>
      <c r="F3016" s="18"/>
      <c r="G3016" s="10"/>
      <c r="H3016" s="10"/>
      <c r="I3016" s="10"/>
      <c r="J3016" s="10"/>
      <c r="K3016" s="19"/>
      <c r="L3016" s="8"/>
      <c r="M3016" s="19"/>
    </row>
    <row r="3017" spans="1:13" s="11" customFormat="1">
      <c r="A3017" s="8"/>
      <c r="B3017" s="8"/>
      <c r="C3017" s="8"/>
      <c r="D3017" s="8"/>
      <c r="E3017" s="18"/>
      <c r="F3017" s="18"/>
      <c r="G3017" s="117"/>
      <c r="H3017" s="8"/>
      <c r="I3017" s="10"/>
      <c r="J3017" s="10"/>
      <c r="K3017" s="10"/>
      <c r="L3017" s="10"/>
      <c r="M3017" s="20"/>
    </row>
    <row r="3018" spans="1:13" s="11" customFormat="1">
      <c r="A3018" s="8"/>
      <c r="B3018" s="8"/>
      <c r="C3018" s="8"/>
      <c r="D3018" s="8"/>
      <c r="E3018" s="18"/>
      <c r="F3018" s="18"/>
      <c r="G3018" s="117"/>
      <c r="H3018" s="8"/>
      <c r="I3018" s="117"/>
      <c r="J3018" s="117"/>
      <c r="K3018" s="10"/>
      <c r="L3018" s="10"/>
      <c r="M3018" s="19"/>
    </row>
    <row r="3019" spans="1:13" s="11" customFormat="1">
      <c r="A3019" s="8"/>
      <c r="B3019" s="8"/>
      <c r="C3019" s="8"/>
      <c r="D3019" s="8"/>
      <c r="E3019" s="121"/>
      <c r="F3019" s="18"/>
      <c r="G3019" s="117"/>
      <c r="H3019" s="8"/>
      <c r="I3019" s="8"/>
      <c r="J3019" s="8"/>
      <c r="K3019" s="10"/>
      <c r="L3019" s="10"/>
      <c r="M3019" s="19"/>
    </row>
    <row r="3020" spans="1:13" s="11" customFormat="1">
      <c r="A3020" s="8"/>
      <c r="B3020" s="8"/>
      <c r="C3020" s="8"/>
      <c r="D3020" s="8"/>
      <c r="E3020" s="121"/>
      <c r="F3020" s="18"/>
      <c r="G3020" s="117"/>
      <c r="H3020" s="8"/>
      <c r="I3020" s="8"/>
      <c r="J3020" s="8"/>
      <c r="K3020" s="10"/>
      <c r="L3020" s="10"/>
      <c r="M3020" s="19"/>
    </row>
    <row r="3021" spans="1:13" s="11" customFormat="1">
      <c r="A3021" s="8"/>
      <c r="B3021" s="8"/>
      <c r="C3021" s="8"/>
      <c r="D3021" s="8"/>
      <c r="E3021" s="18"/>
      <c r="F3021" s="18"/>
      <c r="G3021" s="117"/>
      <c r="H3021" s="20"/>
      <c r="I3021" s="10"/>
      <c r="J3021" s="10"/>
      <c r="K3021" s="10"/>
      <c r="L3021" s="10"/>
      <c r="M3021" s="19"/>
    </row>
    <row r="3022" spans="1:13" s="11" customFormat="1">
      <c r="A3022" s="8"/>
      <c r="B3022" s="8"/>
      <c r="C3022" s="8"/>
      <c r="D3022" s="8"/>
      <c r="E3022" s="18"/>
      <c r="F3022" s="18"/>
      <c r="G3022" s="120"/>
      <c r="H3022" s="20"/>
      <c r="I3022" s="10"/>
      <c r="J3022" s="10"/>
      <c r="K3022" s="10"/>
      <c r="L3022" s="10"/>
      <c r="M3022" s="19"/>
    </row>
    <row r="3023" spans="1:13" s="11" customFormat="1">
      <c r="A3023" s="8"/>
      <c r="B3023" s="8"/>
      <c r="C3023" s="8"/>
      <c r="D3023" s="8"/>
      <c r="E3023" s="18"/>
      <c r="F3023" s="18"/>
      <c r="G3023" s="117"/>
      <c r="H3023" s="20"/>
      <c r="I3023" s="117"/>
      <c r="J3023" s="117"/>
      <c r="K3023" s="10"/>
      <c r="L3023" s="10"/>
      <c r="M3023" s="19"/>
    </row>
    <row r="3024" spans="1:13" s="11" customFormat="1">
      <c r="A3024" s="8"/>
      <c r="B3024" s="128"/>
      <c r="C3024" s="8"/>
      <c r="D3024" s="8"/>
      <c r="E3024" s="18"/>
      <c r="F3024" s="18"/>
      <c r="G3024" s="117"/>
      <c r="H3024" s="8"/>
      <c r="I3024" s="8"/>
      <c r="J3024" s="8"/>
      <c r="K3024" s="19"/>
      <c r="L3024" s="19"/>
      <c r="M3024" s="19"/>
    </row>
    <row r="3025" spans="1:13" s="11" customFormat="1">
      <c r="C3025" s="8"/>
    </row>
    <row r="3026" spans="1:13" s="11" customFormat="1">
      <c r="C3026" s="8"/>
    </row>
    <row r="3027" spans="1:13" s="11" customFormat="1">
      <c r="A3027" s="87"/>
      <c r="B3027" s="87"/>
      <c r="C3027" s="8"/>
      <c r="D3027" s="87"/>
      <c r="E3027" s="87"/>
      <c r="F3027" s="87"/>
      <c r="G3027" s="87"/>
      <c r="H3027" s="87"/>
      <c r="I3027" s="87"/>
      <c r="J3027" s="87"/>
      <c r="K3027" s="87"/>
      <c r="L3027" s="87"/>
      <c r="M3027" s="87"/>
    </row>
    <row r="3028" spans="1:13" s="11" customFormat="1">
      <c r="A3028" s="127"/>
      <c r="B3028" s="8"/>
      <c r="C3028" s="8"/>
      <c r="D3028" s="8"/>
      <c r="E3028" s="18"/>
      <c r="F3028" s="18"/>
    </row>
    <row r="3029" spans="1:13" s="11" customFormat="1">
      <c r="A3029" s="8"/>
      <c r="B3029" s="8"/>
      <c r="C3029" s="87"/>
      <c r="D3029" s="8"/>
      <c r="E3029" s="18"/>
      <c r="F3029" s="18"/>
      <c r="G3029" s="8"/>
      <c r="H3029" s="8"/>
      <c r="I3029" s="117"/>
      <c r="J3029" s="120"/>
      <c r="K3029" s="8"/>
      <c r="L3029" s="8"/>
      <c r="M3029" s="19"/>
    </row>
    <row r="3030" spans="1:13" s="11" customFormat="1">
      <c r="A3030" s="8"/>
      <c r="B3030" s="8"/>
      <c r="C3030" s="8"/>
      <c r="D3030" s="8"/>
      <c r="E3030" s="18"/>
      <c r="F3030" s="18"/>
      <c r="G3030" s="8"/>
      <c r="H3030" s="8"/>
      <c r="I3030" s="117"/>
      <c r="J3030" s="120"/>
      <c r="K3030" s="8"/>
      <c r="L3030" s="8"/>
      <c r="M3030" s="19"/>
    </row>
    <row r="3031" spans="1:13" s="11" customFormat="1">
      <c r="A3031" s="8"/>
      <c r="B3031" s="8"/>
      <c r="C3031" s="8"/>
      <c r="D3031" s="8"/>
      <c r="E3031" s="18"/>
      <c r="F3031" s="18"/>
      <c r="G3031" s="10"/>
      <c r="H3031" s="10"/>
      <c r="I3031" s="10"/>
      <c r="J3031" s="10"/>
      <c r="K3031" s="19"/>
      <c r="L3031" s="8"/>
      <c r="M3031" s="19"/>
    </row>
    <row r="3032" spans="1:13" s="11" customFormat="1">
      <c r="A3032" s="8"/>
      <c r="B3032" s="8"/>
      <c r="C3032" s="8"/>
      <c r="D3032" s="8"/>
      <c r="E3032" s="18"/>
      <c r="F3032" s="18"/>
      <c r="G3032" s="117"/>
      <c r="H3032" s="8"/>
      <c r="I3032" s="10"/>
      <c r="J3032" s="10"/>
      <c r="K3032" s="10"/>
      <c r="L3032" s="10"/>
      <c r="M3032" s="20"/>
    </row>
    <row r="3033" spans="1:13" s="11" customFormat="1">
      <c r="A3033" s="8"/>
      <c r="B3033" s="8"/>
      <c r="C3033" s="8"/>
      <c r="D3033" s="8"/>
      <c r="E3033" s="18"/>
      <c r="F3033" s="18"/>
      <c r="G3033" s="117"/>
      <c r="H3033" s="8"/>
      <c r="I3033" s="117"/>
      <c r="J3033" s="117"/>
      <c r="K3033" s="10"/>
      <c r="L3033" s="10"/>
      <c r="M3033" s="19"/>
    </row>
    <row r="3034" spans="1:13" s="11" customFormat="1">
      <c r="A3034" s="8"/>
      <c r="B3034" s="8"/>
      <c r="C3034" s="8"/>
      <c r="D3034" s="8"/>
      <c r="E3034" s="121"/>
      <c r="F3034" s="18"/>
      <c r="G3034" s="117"/>
      <c r="H3034" s="8"/>
      <c r="I3034" s="8"/>
      <c r="J3034" s="8"/>
      <c r="K3034" s="10"/>
      <c r="L3034" s="10"/>
      <c r="M3034" s="19"/>
    </row>
    <row r="3035" spans="1:13" s="11" customFormat="1">
      <c r="A3035" s="8"/>
      <c r="B3035" s="8"/>
      <c r="C3035" s="8"/>
      <c r="D3035" s="8"/>
      <c r="E3035" s="121"/>
      <c r="F3035" s="18"/>
      <c r="G3035" s="117"/>
      <c r="H3035" s="8"/>
      <c r="I3035" s="8"/>
      <c r="J3035" s="8"/>
      <c r="K3035" s="10"/>
      <c r="L3035" s="10"/>
      <c r="M3035" s="19"/>
    </row>
    <row r="3036" spans="1:13" s="11" customFormat="1">
      <c r="A3036" s="8"/>
      <c r="B3036" s="8"/>
      <c r="C3036" s="8"/>
      <c r="D3036" s="8"/>
      <c r="E3036" s="18"/>
      <c r="F3036" s="18"/>
      <c r="G3036" s="117"/>
      <c r="H3036" s="20"/>
      <c r="I3036" s="10"/>
      <c r="J3036" s="10"/>
      <c r="K3036" s="10"/>
      <c r="L3036" s="10"/>
      <c r="M3036" s="19"/>
    </row>
    <row r="3037" spans="1:13" s="11" customFormat="1">
      <c r="A3037" s="8"/>
      <c r="B3037" s="8"/>
      <c r="C3037" s="8"/>
      <c r="D3037" s="8"/>
      <c r="E3037" s="18"/>
      <c r="F3037" s="18"/>
      <c r="G3037" s="120"/>
      <c r="H3037" s="20"/>
      <c r="I3037" s="10"/>
      <c r="J3037" s="10"/>
      <c r="K3037" s="10"/>
      <c r="L3037" s="10"/>
      <c r="M3037" s="19"/>
    </row>
    <row r="3038" spans="1:13" s="11" customFormat="1">
      <c r="A3038" s="8"/>
      <c r="B3038" s="8"/>
      <c r="C3038" s="8"/>
      <c r="D3038" s="8"/>
      <c r="E3038" s="18"/>
      <c r="F3038" s="18"/>
      <c r="G3038" s="117"/>
      <c r="H3038" s="20"/>
      <c r="I3038" s="117"/>
      <c r="J3038" s="117"/>
      <c r="K3038" s="10"/>
      <c r="L3038" s="10"/>
      <c r="M3038" s="19"/>
    </row>
    <row r="3039" spans="1:13" s="11" customFormat="1">
      <c r="A3039" s="8"/>
      <c r="B3039" s="128"/>
      <c r="C3039" s="8"/>
      <c r="D3039" s="8"/>
      <c r="E3039" s="18"/>
      <c r="F3039" s="18"/>
      <c r="G3039" s="117"/>
      <c r="H3039" s="8"/>
      <c r="I3039" s="8"/>
      <c r="J3039" s="8"/>
      <c r="K3039" s="19"/>
      <c r="L3039" s="19"/>
      <c r="M3039" s="19"/>
    </row>
    <row r="3040" spans="1:13" s="11" customFormat="1">
      <c r="A3040" s="127"/>
      <c r="B3040" s="8"/>
      <c r="C3040" s="8"/>
      <c r="D3040" s="8"/>
      <c r="E3040" s="18"/>
      <c r="F3040" s="18"/>
    </row>
    <row r="3041" spans="1:13" s="11" customFormat="1">
      <c r="A3041" s="8"/>
      <c r="B3041" s="8"/>
      <c r="C3041" s="8"/>
      <c r="D3041" s="8"/>
      <c r="E3041" s="18"/>
      <c r="F3041" s="18"/>
      <c r="G3041" s="8"/>
      <c r="H3041" s="8"/>
      <c r="I3041" s="117"/>
      <c r="J3041" s="120"/>
      <c r="K3041" s="8"/>
      <c r="L3041" s="8"/>
      <c r="M3041" s="19"/>
    </row>
    <row r="3042" spans="1:13" s="11" customFormat="1">
      <c r="A3042" s="8"/>
      <c r="B3042" s="8"/>
      <c r="C3042" s="8"/>
      <c r="D3042" s="8"/>
      <c r="E3042" s="18"/>
      <c r="F3042" s="18"/>
      <c r="G3042" s="8"/>
      <c r="H3042" s="8"/>
      <c r="I3042" s="117"/>
      <c r="J3042" s="120"/>
      <c r="K3042" s="8"/>
      <c r="L3042" s="8"/>
      <c r="M3042" s="19"/>
    </row>
    <row r="3043" spans="1:13" s="11" customFormat="1">
      <c r="A3043" s="8"/>
      <c r="B3043" s="8"/>
      <c r="C3043" s="8"/>
      <c r="D3043" s="8"/>
      <c r="E3043" s="18"/>
      <c r="F3043" s="18"/>
      <c r="G3043" s="10"/>
      <c r="H3043" s="10"/>
      <c r="I3043" s="10"/>
      <c r="J3043" s="10"/>
      <c r="K3043" s="19"/>
      <c r="L3043" s="8"/>
      <c r="M3043" s="19"/>
    </row>
    <row r="3044" spans="1:13" s="11" customFormat="1">
      <c r="A3044" s="8"/>
      <c r="B3044" s="8"/>
      <c r="C3044" s="8"/>
      <c r="D3044" s="8"/>
      <c r="E3044" s="18"/>
      <c r="F3044" s="18"/>
      <c r="G3044" s="117"/>
      <c r="H3044" s="8"/>
      <c r="I3044" s="10"/>
      <c r="J3044" s="10"/>
      <c r="K3044" s="10"/>
      <c r="L3044" s="10"/>
      <c r="M3044" s="20"/>
    </row>
    <row r="3045" spans="1:13" s="11" customFormat="1">
      <c r="A3045" s="8"/>
      <c r="B3045" s="8"/>
      <c r="C3045" s="8"/>
      <c r="D3045" s="8"/>
      <c r="E3045" s="18"/>
      <c r="F3045" s="18"/>
      <c r="G3045" s="117"/>
      <c r="H3045" s="8"/>
      <c r="I3045" s="117"/>
      <c r="J3045" s="117"/>
      <c r="K3045" s="10"/>
      <c r="L3045" s="10"/>
      <c r="M3045" s="19"/>
    </row>
    <row r="3046" spans="1:13" s="11" customFormat="1">
      <c r="A3046" s="8"/>
      <c r="B3046" s="8"/>
      <c r="C3046" s="8"/>
      <c r="D3046" s="8"/>
      <c r="E3046" s="121"/>
      <c r="F3046" s="18"/>
      <c r="G3046" s="117"/>
      <c r="H3046" s="8"/>
      <c r="I3046" s="8"/>
      <c r="J3046" s="8"/>
      <c r="K3046" s="10"/>
      <c r="L3046" s="10"/>
      <c r="M3046" s="19"/>
    </row>
    <row r="3047" spans="1:13" s="11" customFormat="1">
      <c r="A3047" s="8"/>
      <c r="B3047" s="8"/>
      <c r="C3047" s="8"/>
      <c r="D3047" s="8"/>
      <c r="E3047" s="121"/>
      <c r="F3047" s="18"/>
      <c r="G3047" s="117"/>
      <c r="H3047" s="8"/>
      <c r="I3047" s="8"/>
      <c r="J3047" s="8"/>
      <c r="K3047" s="10"/>
      <c r="L3047" s="10"/>
      <c r="M3047" s="19"/>
    </row>
    <row r="3048" spans="1:13" s="11" customFormat="1">
      <c r="A3048" s="8"/>
      <c r="B3048" s="8"/>
      <c r="C3048" s="8"/>
      <c r="D3048" s="8"/>
      <c r="E3048" s="18"/>
      <c r="F3048" s="18"/>
      <c r="G3048" s="117"/>
      <c r="H3048" s="20"/>
      <c r="I3048" s="10"/>
      <c r="J3048" s="10"/>
      <c r="K3048" s="10"/>
      <c r="L3048" s="10"/>
      <c r="M3048" s="19"/>
    </row>
    <row r="3049" spans="1:13" s="11" customFormat="1">
      <c r="A3049" s="8"/>
      <c r="B3049" s="8"/>
      <c r="C3049" s="8"/>
      <c r="D3049" s="8"/>
      <c r="E3049" s="18"/>
      <c r="F3049" s="18"/>
      <c r="G3049" s="120"/>
      <c r="H3049" s="20"/>
      <c r="I3049" s="10"/>
      <c r="J3049" s="10"/>
      <c r="K3049" s="10"/>
      <c r="L3049" s="10"/>
      <c r="M3049" s="19"/>
    </row>
    <row r="3050" spans="1:13" s="11" customFormat="1">
      <c r="A3050" s="8"/>
      <c r="B3050" s="8"/>
      <c r="C3050" s="8"/>
      <c r="D3050" s="8"/>
      <c r="E3050" s="18"/>
      <c r="F3050" s="18"/>
      <c r="G3050" s="117"/>
      <c r="H3050" s="20"/>
      <c r="I3050" s="117"/>
      <c r="J3050" s="117"/>
      <c r="K3050" s="10"/>
      <c r="L3050" s="10"/>
      <c r="M3050" s="19"/>
    </row>
    <row r="3051" spans="1:13" s="11" customFormat="1">
      <c r="A3051" s="8"/>
      <c r="B3051" s="128"/>
      <c r="C3051" s="8"/>
      <c r="D3051" s="8"/>
      <c r="E3051" s="18"/>
      <c r="F3051" s="18"/>
      <c r="G3051" s="117"/>
      <c r="H3051" s="8"/>
      <c r="I3051" s="8"/>
      <c r="J3051" s="8"/>
      <c r="K3051" s="19"/>
      <c r="L3051" s="19"/>
      <c r="M3051" s="19"/>
    </row>
    <row r="3052" spans="1:13" s="11" customFormat="1">
      <c r="A3052" s="127"/>
      <c r="B3052" s="8"/>
      <c r="C3052" s="8"/>
      <c r="D3052" s="8"/>
      <c r="E3052" s="18"/>
      <c r="F3052" s="18"/>
    </row>
    <row r="3053" spans="1:13" s="11" customFormat="1">
      <c r="A3053" s="8"/>
      <c r="B3053" s="8"/>
      <c r="C3053" s="8"/>
      <c r="D3053" s="8"/>
      <c r="E3053" s="18"/>
      <c r="F3053" s="18"/>
      <c r="G3053" s="8"/>
      <c r="H3053" s="8"/>
      <c r="I3053" s="117"/>
      <c r="J3053" s="120"/>
      <c r="K3053" s="8"/>
      <c r="L3053" s="8"/>
      <c r="M3053" s="19"/>
    </row>
    <row r="3054" spans="1:13" s="11" customFormat="1">
      <c r="A3054" s="8"/>
      <c r="B3054" s="8"/>
      <c r="C3054" s="8"/>
      <c r="D3054" s="8"/>
      <c r="E3054" s="18"/>
      <c r="F3054" s="18"/>
      <c r="G3054" s="8"/>
      <c r="H3054" s="8"/>
      <c r="I3054" s="117"/>
      <c r="J3054" s="120"/>
      <c r="K3054" s="8"/>
      <c r="L3054" s="8"/>
      <c r="M3054" s="19"/>
    </row>
    <row r="3055" spans="1:13" s="11" customFormat="1">
      <c r="A3055" s="8"/>
      <c r="B3055" s="8"/>
      <c r="C3055" s="8"/>
      <c r="D3055" s="8"/>
      <c r="E3055" s="18"/>
      <c r="F3055" s="18"/>
      <c r="G3055" s="10"/>
      <c r="H3055" s="10"/>
      <c r="I3055" s="10"/>
      <c r="J3055" s="10"/>
      <c r="K3055" s="19"/>
      <c r="L3055" s="8"/>
      <c r="M3055" s="19"/>
    </row>
    <row r="3056" spans="1:13" s="11" customFormat="1">
      <c r="A3056" s="8"/>
      <c r="B3056" s="8"/>
      <c r="C3056" s="8"/>
      <c r="D3056" s="8"/>
      <c r="E3056" s="18"/>
      <c r="F3056" s="18"/>
      <c r="G3056" s="117"/>
      <c r="H3056" s="8"/>
      <c r="I3056" s="10"/>
      <c r="J3056" s="10"/>
      <c r="K3056" s="10"/>
      <c r="L3056" s="10"/>
      <c r="M3056" s="20"/>
    </row>
    <row r="3057" spans="1:13" s="11" customFormat="1">
      <c r="A3057" s="8"/>
      <c r="B3057" s="8"/>
      <c r="C3057" s="8"/>
      <c r="D3057" s="8"/>
      <c r="E3057" s="18"/>
      <c r="F3057" s="18"/>
      <c r="G3057" s="117"/>
      <c r="H3057" s="8"/>
      <c r="I3057" s="117"/>
      <c r="J3057" s="117"/>
      <c r="K3057" s="10"/>
      <c r="L3057" s="10"/>
      <c r="M3057" s="19"/>
    </row>
    <row r="3058" spans="1:13" s="11" customFormat="1">
      <c r="A3058" s="8"/>
      <c r="B3058" s="8"/>
      <c r="C3058" s="8"/>
      <c r="D3058" s="8"/>
      <c r="E3058" s="121"/>
      <c r="F3058" s="18"/>
      <c r="G3058" s="117"/>
      <c r="H3058" s="8"/>
      <c r="I3058" s="8"/>
      <c r="J3058" s="8"/>
      <c r="K3058" s="10"/>
      <c r="L3058" s="10"/>
      <c r="M3058" s="19"/>
    </row>
    <row r="3059" spans="1:13" s="11" customFormat="1">
      <c r="A3059" s="8"/>
      <c r="B3059" s="8"/>
      <c r="C3059" s="8"/>
      <c r="D3059" s="8"/>
      <c r="E3059" s="121"/>
      <c r="F3059" s="18"/>
      <c r="G3059" s="117"/>
      <c r="H3059" s="8"/>
      <c r="I3059" s="8"/>
      <c r="J3059" s="8"/>
      <c r="K3059" s="10"/>
      <c r="L3059" s="10"/>
      <c r="M3059" s="19"/>
    </row>
    <row r="3060" spans="1:13" s="11" customFormat="1">
      <c r="A3060" s="8"/>
      <c r="B3060" s="8"/>
      <c r="C3060" s="8"/>
      <c r="D3060" s="8"/>
      <c r="E3060" s="18"/>
      <c r="F3060" s="18"/>
      <c r="G3060" s="117"/>
      <c r="H3060" s="20"/>
      <c r="I3060" s="10"/>
      <c r="J3060" s="10"/>
      <c r="K3060" s="10"/>
      <c r="L3060" s="10"/>
      <c r="M3060" s="19"/>
    </row>
    <row r="3061" spans="1:13" s="11" customFormat="1">
      <c r="A3061" s="8"/>
      <c r="B3061" s="8"/>
      <c r="C3061" s="8"/>
      <c r="D3061" s="8"/>
      <c r="E3061" s="18"/>
      <c r="F3061" s="18"/>
      <c r="G3061" s="120"/>
      <c r="H3061" s="20"/>
      <c r="I3061" s="10"/>
      <c r="J3061" s="10"/>
      <c r="K3061" s="10"/>
      <c r="L3061" s="10"/>
      <c r="M3061" s="19"/>
    </row>
    <row r="3062" spans="1:13" s="11" customFormat="1">
      <c r="A3062" s="87"/>
      <c r="B3062" s="87"/>
      <c r="C3062" s="8"/>
      <c r="D3062" s="87"/>
      <c r="E3062" s="87"/>
      <c r="F3062" s="87"/>
      <c r="G3062" s="87"/>
      <c r="H3062" s="87"/>
      <c r="I3062" s="87"/>
      <c r="J3062" s="87"/>
      <c r="K3062" s="87"/>
      <c r="L3062" s="87"/>
      <c r="M3062" s="87"/>
    </row>
    <row r="3063" spans="1:13" s="11" customFormat="1">
      <c r="A3063" s="8"/>
      <c r="B3063" s="8"/>
      <c r="C3063" s="8"/>
      <c r="D3063" s="8"/>
      <c r="E3063" s="18"/>
      <c r="F3063" s="18"/>
      <c r="G3063" s="117"/>
      <c r="H3063" s="20"/>
      <c r="I3063" s="117"/>
      <c r="J3063" s="117"/>
      <c r="K3063" s="10"/>
      <c r="L3063" s="10"/>
      <c r="M3063" s="19"/>
    </row>
    <row r="3064" spans="1:13" s="11" customFormat="1">
      <c r="A3064" s="8"/>
      <c r="B3064" s="128"/>
      <c r="C3064" s="87"/>
      <c r="D3064" s="8"/>
      <c r="E3064" s="18"/>
      <c r="F3064" s="18"/>
      <c r="G3064" s="117"/>
      <c r="H3064" s="8"/>
      <c r="I3064" s="8"/>
      <c r="J3064" s="8"/>
      <c r="K3064" s="19"/>
      <c r="L3064" s="19"/>
      <c r="M3064" s="19"/>
    </row>
    <row r="3065" spans="1:13" s="11" customFormat="1">
      <c r="A3065" s="127"/>
      <c r="B3065" s="8"/>
      <c r="C3065" s="8"/>
      <c r="D3065" s="8"/>
      <c r="E3065" s="18"/>
      <c r="F3065" s="18"/>
    </row>
    <row r="3066" spans="1:13" s="11" customFormat="1">
      <c r="A3066" s="8"/>
      <c r="B3066" s="8"/>
      <c r="C3066" s="8"/>
      <c r="D3066" s="8"/>
      <c r="E3066" s="18"/>
      <c r="F3066" s="18"/>
      <c r="G3066" s="8"/>
      <c r="H3066" s="8"/>
      <c r="I3066" s="117"/>
      <c r="J3066" s="120"/>
      <c r="K3066" s="8"/>
      <c r="L3066" s="8"/>
      <c r="M3066" s="19"/>
    </row>
    <row r="3067" spans="1:13" s="11" customFormat="1">
      <c r="A3067" s="8"/>
      <c r="B3067" s="8"/>
      <c r="C3067" s="8"/>
      <c r="D3067" s="8"/>
      <c r="E3067" s="18"/>
      <c r="F3067" s="18"/>
      <c r="G3067" s="8"/>
      <c r="H3067" s="8"/>
      <c r="I3067" s="117"/>
      <c r="J3067" s="120"/>
      <c r="K3067" s="8"/>
      <c r="L3067" s="8"/>
      <c r="M3067" s="19"/>
    </row>
    <row r="3068" spans="1:13" s="11" customFormat="1">
      <c r="A3068" s="8"/>
      <c r="B3068" s="8"/>
      <c r="C3068" s="8"/>
      <c r="D3068" s="8"/>
      <c r="E3068" s="18"/>
      <c r="F3068" s="18"/>
      <c r="G3068" s="10"/>
      <c r="H3068" s="10"/>
      <c r="I3068" s="10"/>
      <c r="J3068" s="10"/>
      <c r="K3068" s="19"/>
      <c r="L3068" s="8"/>
      <c r="M3068" s="19"/>
    </row>
    <row r="3069" spans="1:13" s="11" customFormat="1">
      <c r="A3069" s="8"/>
      <c r="B3069" s="8"/>
      <c r="C3069" s="8"/>
      <c r="D3069" s="8"/>
      <c r="E3069" s="18"/>
      <c r="F3069" s="18"/>
      <c r="G3069" s="117"/>
      <c r="H3069" s="8"/>
      <c r="I3069" s="10"/>
      <c r="J3069" s="10"/>
      <c r="K3069" s="10"/>
      <c r="L3069" s="10"/>
      <c r="M3069" s="20"/>
    </row>
    <row r="3070" spans="1:13" s="11" customFormat="1">
      <c r="A3070" s="8"/>
      <c r="B3070" s="8"/>
      <c r="C3070" s="8"/>
      <c r="D3070" s="8"/>
      <c r="E3070" s="18"/>
      <c r="F3070" s="18"/>
      <c r="G3070" s="117"/>
      <c r="H3070" s="8"/>
      <c r="I3070" s="117"/>
      <c r="J3070" s="117"/>
      <c r="K3070" s="10"/>
      <c r="L3070" s="10"/>
      <c r="M3070" s="19"/>
    </row>
    <row r="3071" spans="1:13" s="11" customFormat="1">
      <c r="A3071" s="8"/>
      <c r="B3071" s="8"/>
      <c r="C3071" s="8"/>
      <c r="D3071" s="8"/>
      <c r="E3071" s="121"/>
      <c r="F3071" s="18"/>
      <c r="G3071" s="117"/>
      <c r="H3071" s="8"/>
      <c r="I3071" s="8"/>
      <c r="J3071" s="8"/>
      <c r="K3071" s="10"/>
      <c r="L3071" s="10"/>
      <c r="M3071" s="19"/>
    </row>
    <row r="3072" spans="1:13" s="11" customFormat="1">
      <c r="A3072" s="8"/>
      <c r="B3072" s="8"/>
      <c r="C3072" s="8"/>
      <c r="D3072" s="8"/>
      <c r="E3072" s="121"/>
      <c r="F3072" s="18"/>
      <c r="G3072" s="117"/>
      <c r="H3072" s="8"/>
      <c r="I3072" s="8"/>
      <c r="J3072" s="8"/>
      <c r="K3072" s="10"/>
      <c r="L3072" s="10"/>
      <c r="M3072" s="19"/>
    </row>
    <row r="3073" spans="1:13" s="11" customFormat="1">
      <c r="A3073" s="8"/>
      <c r="B3073" s="8"/>
      <c r="C3073" s="8"/>
      <c r="D3073" s="8"/>
      <c r="E3073" s="18"/>
      <c r="F3073" s="18"/>
      <c r="G3073" s="117"/>
      <c r="H3073" s="20"/>
      <c r="I3073" s="10"/>
      <c r="J3073" s="10"/>
      <c r="K3073" s="10"/>
      <c r="L3073" s="10"/>
      <c r="M3073" s="19"/>
    </row>
    <row r="3074" spans="1:13" s="11" customFormat="1">
      <c r="A3074" s="8"/>
      <c r="B3074" s="8"/>
      <c r="C3074" s="8"/>
      <c r="D3074" s="8"/>
      <c r="E3074" s="18"/>
      <c r="F3074" s="18"/>
      <c r="G3074" s="120"/>
      <c r="H3074" s="20"/>
      <c r="I3074" s="10"/>
      <c r="J3074" s="10"/>
      <c r="K3074" s="10"/>
      <c r="L3074" s="10"/>
      <c r="M3074" s="19"/>
    </row>
    <row r="3075" spans="1:13" s="11" customFormat="1">
      <c r="A3075" s="8"/>
      <c r="B3075" s="8"/>
      <c r="C3075" s="8"/>
      <c r="D3075" s="8"/>
      <c r="E3075" s="18"/>
      <c r="F3075" s="18"/>
      <c r="G3075" s="117"/>
      <c r="H3075" s="20"/>
      <c r="I3075" s="117"/>
      <c r="J3075" s="117"/>
      <c r="K3075" s="10"/>
      <c r="L3075" s="10"/>
      <c r="M3075" s="19"/>
    </row>
    <row r="3076" spans="1:13" s="11" customFormat="1">
      <c r="A3076" s="8"/>
      <c r="B3076" s="128"/>
      <c r="C3076" s="8"/>
      <c r="D3076" s="8"/>
      <c r="E3076" s="18"/>
      <c r="F3076" s="18"/>
      <c r="G3076" s="117"/>
      <c r="H3076" s="8"/>
      <c r="I3076" s="8"/>
      <c r="J3076" s="8"/>
      <c r="K3076" s="19"/>
      <c r="L3076" s="19"/>
      <c r="M3076" s="19"/>
    </row>
    <row r="3077" spans="1:13" s="11" customFormat="1">
      <c r="A3077" s="127"/>
      <c r="B3077" s="8"/>
      <c r="C3077" s="8"/>
      <c r="D3077" s="8"/>
      <c r="E3077" s="18"/>
      <c r="F3077" s="18"/>
    </row>
    <row r="3078" spans="1:13" s="11" customFormat="1">
      <c r="A3078" s="8"/>
      <c r="B3078" s="8"/>
      <c r="C3078" s="8"/>
      <c r="D3078" s="8"/>
      <c r="E3078" s="18"/>
      <c r="F3078" s="18"/>
      <c r="G3078" s="8"/>
      <c r="H3078" s="8"/>
      <c r="I3078" s="117"/>
      <c r="J3078" s="120"/>
      <c r="K3078" s="8"/>
      <c r="L3078" s="8"/>
      <c r="M3078" s="19"/>
    </row>
    <row r="3079" spans="1:13" s="11" customFormat="1">
      <c r="A3079" s="8"/>
      <c r="B3079" s="8"/>
      <c r="C3079" s="8"/>
      <c r="D3079" s="8"/>
      <c r="E3079" s="18"/>
      <c r="F3079" s="18"/>
      <c r="G3079" s="8"/>
      <c r="H3079" s="8"/>
      <c r="I3079" s="117"/>
      <c r="J3079" s="120"/>
      <c r="K3079" s="8"/>
      <c r="L3079" s="8"/>
      <c r="M3079" s="19"/>
    </row>
    <row r="3080" spans="1:13" s="11" customFormat="1">
      <c r="A3080" s="8"/>
      <c r="B3080" s="8"/>
      <c r="C3080" s="8"/>
      <c r="D3080" s="8"/>
      <c r="E3080" s="18"/>
      <c r="F3080" s="18"/>
      <c r="G3080" s="10"/>
      <c r="H3080" s="10"/>
      <c r="I3080" s="10"/>
      <c r="J3080" s="10"/>
      <c r="K3080" s="19"/>
      <c r="L3080" s="8"/>
      <c r="M3080" s="19"/>
    </row>
    <row r="3081" spans="1:13" s="11" customFormat="1">
      <c r="A3081" s="8"/>
      <c r="B3081" s="8"/>
      <c r="C3081" s="8"/>
      <c r="D3081" s="8"/>
      <c r="E3081" s="18"/>
      <c r="F3081" s="18"/>
      <c r="G3081" s="117"/>
      <c r="H3081" s="8"/>
      <c r="I3081" s="10"/>
      <c r="J3081" s="10"/>
      <c r="K3081" s="10"/>
      <c r="L3081" s="10"/>
      <c r="M3081" s="20"/>
    </row>
    <row r="3082" spans="1:13" s="11" customFormat="1">
      <c r="A3082" s="8"/>
      <c r="B3082" s="8"/>
      <c r="C3082" s="8"/>
      <c r="D3082" s="8"/>
      <c r="E3082" s="18"/>
      <c r="F3082" s="18"/>
      <c r="G3082" s="117"/>
      <c r="H3082" s="8"/>
      <c r="I3082" s="117"/>
      <c r="J3082" s="117"/>
      <c r="K3082" s="10"/>
      <c r="L3082" s="10"/>
      <c r="M3082" s="19"/>
    </row>
    <row r="3083" spans="1:13" s="11" customFormat="1">
      <c r="A3083" s="8"/>
      <c r="B3083" s="8"/>
      <c r="C3083" s="8"/>
      <c r="D3083" s="8"/>
      <c r="E3083" s="121"/>
      <c r="F3083" s="18"/>
      <c r="G3083" s="117"/>
      <c r="H3083" s="8"/>
      <c r="I3083" s="8"/>
      <c r="J3083" s="8"/>
      <c r="K3083" s="10"/>
      <c r="L3083" s="10"/>
      <c r="M3083" s="19"/>
    </row>
    <row r="3084" spans="1:13" s="11" customFormat="1">
      <c r="A3084" s="8"/>
      <c r="B3084" s="8"/>
      <c r="C3084" s="8"/>
      <c r="D3084" s="8"/>
      <c r="E3084" s="121"/>
      <c r="F3084" s="18"/>
      <c r="G3084" s="117"/>
      <c r="H3084" s="8"/>
      <c r="I3084" s="8"/>
      <c r="J3084" s="8"/>
      <c r="K3084" s="10"/>
      <c r="L3084" s="10"/>
      <c r="M3084" s="19"/>
    </row>
    <row r="3085" spans="1:13" s="11" customFormat="1">
      <c r="A3085" s="8"/>
      <c r="B3085" s="8"/>
      <c r="C3085" s="8"/>
      <c r="D3085" s="8"/>
      <c r="E3085" s="18"/>
      <c r="F3085" s="18"/>
      <c r="G3085" s="117"/>
      <c r="H3085" s="20"/>
      <c r="I3085" s="10"/>
      <c r="J3085" s="10"/>
      <c r="K3085" s="10"/>
      <c r="L3085" s="10"/>
      <c r="M3085" s="19"/>
    </row>
    <row r="3086" spans="1:13" s="11" customFormat="1">
      <c r="A3086" s="8"/>
      <c r="B3086" s="8"/>
      <c r="C3086" s="8"/>
      <c r="D3086" s="8"/>
      <c r="E3086" s="18"/>
      <c r="F3086" s="18"/>
      <c r="G3086" s="120"/>
      <c r="H3086" s="20"/>
      <c r="I3086" s="10"/>
      <c r="J3086" s="10"/>
      <c r="K3086" s="10"/>
      <c r="L3086" s="10"/>
      <c r="M3086" s="19"/>
    </row>
    <row r="3087" spans="1:13" s="11" customFormat="1">
      <c r="A3087" s="8"/>
      <c r="B3087" s="8"/>
      <c r="C3087" s="8"/>
      <c r="D3087" s="8"/>
      <c r="E3087" s="18"/>
      <c r="F3087" s="18"/>
      <c r="G3087" s="117"/>
      <c r="H3087" s="20"/>
      <c r="I3087" s="117"/>
      <c r="J3087" s="117"/>
      <c r="K3087" s="10"/>
      <c r="L3087" s="10"/>
      <c r="M3087" s="19"/>
    </row>
    <row r="3088" spans="1:13" s="11" customFormat="1">
      <c r="A3088" s="8"/>
      <c r="B3088" s="128"/>
      <c r="C3088" s="8"/>
      <c r="D3088" s="8"/>
      <c r="E3088" s="18"/>
      <c r="F3088" s="18"/>
      <c r="G3088" s="117"/>
      <c r="H3088" s="8"/>
      <c r="I3088" s="8"/>
      <c r="J3088" s="8"/>
      <c r="K3088" s="19"/>
      <c r="L3088" s="19"/>
      <c r="M3088" s="19"/>
    </row>
    <row r="3089" spans="1:13" s="11" customFormat="1">
      <c r="A3089" s="127"/>
      <c r="B3089" s="8"/>
      <c r="C3089" s="8"/>
      <c r="D3089" s="8"/>
      <c r="E3089" s="18"/>
      <c r="F3089" s="18"/>
    </row>
    <row r="3090" spans="1:13" s="11" customFormat="1">
      <c r="A3090" s="8"/>
      <c r="B3090" s="8"/>
      <c r="C3090" s="8"/>
      <c r="D3090" s="8"/>
      <c r="E3090" s="18"/>
      <c r="F3090" s="18"/>
      <c r="G3090" s="8"/>
      <c r="H3090" s="8"/>
      <c r="I3090" s="117"/>
      <c r="J3090" s="120"/>
      <c r="K3090" s="8"/>
      <c r="L3090" s="8"/>
      <c r="M3090" s="19"/>
    </row>
    <row r="3091" spans="1:13" s="11" customFormat="1">
      <c r="A3091" s="8"/>
      <c r="B3091" s="8"/>
      <c r="C3091" s="8"/>
      <c r="D3091" s="8"/>
      <c r="E3091" s="18"/>
      <c r="F3091" s="18"/>
      <c r="G3091" s="8"/>
      <c r="H3091" s="8"/>
      <c r="I3091" s="117"/>
      <c r="J3091" s="120"/>
      <c r="K3091" s="8"/>
      <c r="L3091" s="8"/>
      <c r="M3091" s="19"/>
    </row>
    <row r="3092" spans="1:13" s="11" customFormat="1">
      <c r="A3092" s="8"/>
      <c r="B3092" s="8"/>
      <c r="C3092" s="8"/>
      <c r="D3092" s="8"/>
      <c r="E3092" s="18"/>
      <c r="F3092" s="18"/>
      <c r="G3092" s="10"/>
      <c r="H3092" s="10"/>
      <c r="I3092" s="10"/>
      <c r="J3092" s="10"/>
      <c r="K3092" s="19"/>
      <c r="L3092" s="8"/>
      <c r="M3092" s="19"/>
    </row>
    <row r="3093" spans="1:13" s="11" customFormat="1">
      <c r="A3093" s="8"/>
      <c r="B3093" s="8"/>
      <c r="C3093" s="8"/>
      <c r="D3093" s="8"/>
      <c r="E3093" s="18"/>
      <c r="F3093" s="18"/>
      <c r="G3093" s="117"/>
      <c r="H3093" s="8"/>
      <c r="I3093" s="10"/>
      <c r="J3093" s="10"/>
      <c r="K3093" s="10"/>
      <c r="L3093" s="10"/>
      <c r="M3093" s="20"/>
    </row>
    <row r="3094" spans="1:13" s="11" customFormat="1">
      <c r="A3094" s="8"/>
      <c r="B3094" s="8"/>
      <c r="C3094" s="8"/>
      <c r="D3094" s="8"/>
      <c r="E3094" s="18"/>
      <c r="F3094" s="18"/>
      <c r="G3094" s="117"/>
      <c r="H3094" s="8"/>
      <c r="I3094" s="117"/>
      <c r="J3094" s="117"/>
      <c r="K3094" s="10"/>
      <c r="L3094" s="10"/>
      <c r="M3094" s="19"/>
    </row>
    <row r="3095" spans="1:13" s="11" customFormat="1">
      <c r="A3095" s="8"/>
      <c r="B3095" s="8"/>
      <c r="C3095" s="8"/>
      <c r="D3095" s="8"/>
      <c r="E3095" s="121"/>
      <c r="F3095" s="18"/>
      <c r="G3095" s="117"/>
      <c r="H3095" s="8"/>
      <c r="I3095" s="8"/>
      <c r="J3095" s="8"/>
      <c r="K3095" s="10"/>
      <c r="L3095" s="10"/>
      <c r="M3095" s="19"/>
    </row>
    <row r="3096" spans="1:13" s="11" customFormat="1">
      <c r="A3096" s="8"/>
      <c r="B3096" s="8"/>
      <c r="C3096" s="8"/>
      <c r="D3096" s="8"/>
      <c r="E3096" s="121"/>
      <c r="F3096" s="18"/>
      <c r="G3096" s="117"/>
      <c r="H3096" s="8"/>
      <c r="I3096" s="8"/>
      <c r="J3096" s="8"/>
      <c r="K3096" s="10"/>
      <c r="L3096" s="10"/>
      <c r="M3096" s="19"/>
    </row>
    <row r="3097" spans="1:13" s="11" customFormat="1">
      <c r="A3097" s="87"/>
      <c r="B3097" s="87"/>
      <c r="C3097" s="8"/>
      <c r="D3097" s="87"/>
      <c r="E3097" s="87"/>
      <c r="F3097" s="87"/>
      <c r="G3097" s="87"/>
      <c r="H3097" s="87"/>
      <c r="I3097" s="87"/>
      <c r="J3097" s="87"/>
      <c r="K3097" s="87"/>
      <c r="L3097" s="87"/>
      <c r="M3097" s="87"/>
    </row>
    <row r="3098" spans="1:13" s="11" customFormat="1">
      <c r="A3098" s="8"/>
      <c r="B3098" s="8"/>
      <c r="C3098" s="8"/>
      <c r="D3098" s="8"/>
      <c r="E3098" s="18"/>
      <c r="F3098" s="18"/>
      <c r="G3098" s="117"/>
      <c r="H3098" s="20"/>
      <c r="I3098" s="10"/>
      <c r="J3098" s="10"/>
      <c r="K3098" s="10"/>
      <c r="L3098" s="10"/>
      <c r="M3098" s="19"/>
    </row>
    <row r="3099" spans="1:13" s="11" customFormat="1">
      <c r="A3099" s="8"/>
      <c r="B3099" s="8"/>
      <c r="C3099" s="87"/>
      <c r="D3099" s="8"/>
      <c r="E3099" s="18"/>
      <c r="F3099" s="18"/>
      <c r="G3099" s="120"/>
      <c r="H3099" s="20"/>
      <c r="I3099" s="10"/>
      <c r="J3099" s="10"/>
      <c r="K3099" s="10"/>
      <c r="L3099" s="10"/>
      <c r="M3099" s="19"/>
    </row>
    <row r="3100" spans="1:13" s="11" customFormat="1">
      <c r="A3100" s="8"/>
      <c r="B3100" s="8"/>
      <c r="C3100" s="8"/>
      <c r="D3100" s="8"/>
      <c r="E3100" s="18"/>
      <c r="F3100" s="18"/>
      <c r="G3100" s="117"/>
      <c r="H3100" s="20"/>
      <c r="I3100" s="117"/>
      <c r="J3100" s="117"/>
      <c r="K3100" s="10"/>
      <c r="L3100" s="10"/>
      <c r="M3100" s="19"/>
    </row>
    <row r="3101" spans="1:13" s="11" customFormat="1">
      <c r="A3101" s="8"/>
      <c r="B3101" s="128"/>
      <c r="C3101" s="8"/>
      <c r="D3101" s="8"/>
      <c r="E3101" s="18"/>
      <c r="F3101" s="18"/>
      <c r="G3101" s="117"/>
      <c r="H3101" s="8"/>
      <c r="I3101" s="8"/>
      <c r="J3101" s="8"/>
      <c r="K3101" s="19"/>
      <c r="L3101" s="19"/>
      <c r="M3101" s="19"/>
    </row>
    <row r="3102" spans="1:13" s="11" customFormat="1">
      <c r="A3102" s="127"/>
      <c r="B3102" s="8"/>
      <c r="C3102" s="8"/>
      <c r="D3102" s="8"/>
      <c r="E3102" s="18"/>
      <c r="F3102" s="18"/>
    </row>
    <row r="3103" spans="1:13" s="11" customFormat="1">
      <c r="A3103" s="8"/>
      <c r="B3103" s="8"/>
      <c r="C3103" s="8"/>
      <c r="D3103" s="8"/>
      <c r="E3103" s="18"/>
      <c r="F3103" s="18"/>
      <c r="G3103" s="8"/>
      <c r="H3103" s="8"/>
      <c r="I3103" s="117"/>
      <c r="J3103" s="120"/>
      <c r="K3103" s="8"/>
      <c r="L3103" s="8"/>
      <c r="M3103" s="19"/>
    </row>
    <row r="3104" spans="1:13" s="11" customFormat="1">
      <c r="A3104" s="8"/>
      <c r="B3104" s="8"/>
      <c r="C3104" s="8"/>
      <c r="D3104" s="8"/>
      <c r="E3104" s="18"/>
      <c r="F3104" s="18"/>
      <c r="G3104" s="8"/>
      <c r="H3104" s="8"/>
      <c r="I3104" s="117"/>
      <c r="J3104" s="120"/>
      <c r="K3104" s="8"/>
      <c r="L3104" s="8"/>
      <c r="M3104" s="19"/>
    </row>
    <row r="3105" spans="1:13" s="11" customFormat="1">
      <c r="A3105" s="8"/>
      <c r="B3105" s="8"/>
      <c r="C3105" s="8"/>
      <c r="D3105" s="8"/>
      <c r="E3105" s="18"/>
      <c r="F3105" s="18"/>
      <c r="G3105" s="10"/>
      <c r="H3105" s="10"/>
      <c r="I3105" s="10"/>
      <c r="J3105" s="10"/>
      <c r="K3105" s="19"/>
      <c r="L3105" s="8"/>
      <c r="M3105" s="19"/>
    </row>
    <row r="3106" spans="1:13" s="11" customFormat="1">
      <c r="A3106" s="8"/>
      <c r="B3106" s="8"/>
      <c r="C3106" s="8"/>
      <c r="D3106" s="8"/>
      <c r="E3106" s="18"/>
      <c r="F3106" s="18"/>
      <c r="G3106" s="117"/>
      <c r="H3106" s="8"/>
      <c r="I3106" s="10"/>
      <c r="J3106" s="10"/>
      <c r="K3106" s="10"/>
      <c r="L3106" s="10"/>
      <c r="M3106" s="20"/>
    </row>
    <row r="3107" spans="1:13" s="11" customFormat="1">
      <c r="A3107" s="8"/>
      <c r="B3107" s="8"/>
      <c r="C3107" s="8"/>
      <c r="D3107" s="8"/>
      <c r="E3107" s="18"/>
      <c r="F3107" s="18"/>
      <c r="G3107" s="117"/>
      <c r="H3107" s="8"/>
      <c r="I3107" s="117"/>
      <c r="J3107" s="117"/>
      <c r="K3107" s="10"/>
      <c r="L3107" s="10"/>
      <c r="M3107" s="19"/>
    </row>
    <row r="3108" spans="1:13" s="11" customFormat="1">
      <c r="A3108" s="8"/>
      <c r="B3108" s="8"/>
      <c r="C3108" s="8"/>
      <c r="D3108" s="8"/>
      <c r="E3108" s="121"/>
      <c r="F3108" s="18"/>
      <c r="G3108" s="117"/>
      <c r="H3108" s="8"/>
      <c r="I3108" s="8"/>
      <c r="J3108" s="8"/>
      <c r="K3108" s="10"/>
      <c r="L3108" s="10"/>
      <c r="M3108" s="19"/>
    </row>
    <row r="3109" spans="1:13" s="11" customFormat="1">
      <c r="A3109" s="8"/>
      <c r="B3109" s="8"/>
      <c r="C3109" s="8"/>
      <c r="D3109" s="8"/>
      <c r="E3109" s="121"/>
      <c r="F3109" s="18"/>
      <c r="G3109" s="117"/>
      <c r="H3109" s="8"/>
      <c r="I3109" s="8"/>
      <c r="J3109" s="8"/>
      <c r="K3109" s="10"/>
      <c r="L3109" s="10"/>
      <c r="M3109" s="19"/>
    </row>
    <row r="3110" spans="1:13" s="11" customFormat="1">
      <c r="A3110" s="8"/>
      <c r="B3110" s="8"/>
      <c r="C3110" s="8"/>
      <c r="D3110" s="8"/>
      <c r="E3110" s="18"/>
      <c r="F3110" s="18"/>
      <c r="G3110" s="117"/>
      <c r="H3110" s="20"/>
      <c r="I3110" s="10"/>
      <c r="J3110" s="10"/>
      <c r="K3110" s="10"/>
      <c r="L3110" s="10"/>
      <c r="M3110" s="19"/>
    </row>
    <row r="3111" spans="1:13" s="11" customFormat="1">
      <c r="A3111" s="8"/>
      <c r="B3111" s="8"/>
      <c r="C3111" s="8"/>
      <c r="D3111" s="8"/>
      <c r="E3111" s="18"/>
      <c r="F3111" s="18"/>
      <c r="G3111" s="120"/>
      <c r="H3111" s="20"/>
      <c r="I3111" s="10"/>
      <c r="J3111" s="10"/>
      <c r="K3111" s="10"/>
      <c r="L3111" s="10"/>
      <c r="M3111" s="19"/>
    </row>
    <row r="3112" spans="1:13" s="11" customFormat="1">
      <c r="A3112" s="8"/>
      <c r="B3112" s="8"/>
      <c r="C3112" s="8"/>
      <c r="D3112" s="8"/>
      <c r="E3112" s="18"/>
      <c r="F3112" s="18"/>
      <c r="G3112" s="117"/>
      <c r="H3112" s="20"/>
      <c r="I3112" s="117"/>
      <c r="J3112" s="117"/>
      <c r="K3112" s="10"/>
      <c r="L3112" s="10"/>
      <c r="M3112" s="19"/>
    </row>
    <row r="3113" spans="1:13" s="11" customFormat="1">
      <c r="A3113" s="8"/>
      <c r="B3113" s="128"/>
      <c r="C3113" s="8"/>
      <c r="D3113" s="8"/>
      <c r="E3113" s="18"/>
      <c r="F3113" s="18"/>
      <c r="G3113" s="117"/>
      <c r="H3113" s="8"/>
      <c r="I3113" s="8"/>
      <c r="J3113" s="8"/>
      <c r="K3113" s="19"/>
      <c r="L3113" s="19"/>
      <c r="M3113" s="19"/>
    </row>
    <row r="3114" spans="1:13" s="11" customFormat="1">
      <c r="A3114" s="127"/>
      <c r="B3114" s="8"/>
      <c r="C3114" s="8"/>
      <c r="D3114" s="8"/>
      <c r="E3114" s="18"/>
      <c r="F3114" s="18"/>
    </row>
    <row r="3115" spans="1:13" s="11" customFormat="1">
      <c r="A3115" s="8"/>
      <c r="B3115" s="8"/>
      <c r="C3115" s="8"/>
      <c r="D3115" s="8"/>
      <c r="E3115" s="18"/>
      <c r="F3115" s="18"/>
      <c r="G3115" s="8"/>
      <c r="H3115" s="8"/>
      <c r="I3115" s="117"/>
      <c r="J3115" s="120"/>
      <c r="K3115" s="8"/>
      <c r="L3115" s="8"/>
      <c r="M3115" s="19"/>
    </row>
    <row r="3116" spans="1:13" s="11" customFormat="1">
      <c r="A3116" s="8"/>
      <c r="B3116" s="8"/>
      <c r="C3116" s="8"/>
      <c r="D3116" s="8"/>
      <c r="E3116" s="18"/>
      <c r="F3116" s="18"/>
      <c r="G3116" s="8"/>
      <c r="H3116" s="8"/>
      <c r="I3116" s="117"/>
      <c r="J3116" s="120"/>
      <c r="K3116" s="8"/>
      <c r="L3116" s="8"/>
      <c r="M3116" s="19"/>
    </row>
    <row r="3117" spans="1:13" s="11" customFormat="1">
      <c r="A3117" s="8"/>
      <c r="B3117" s="8"/>
      <c r="C3117" s="8"/>
      <c r="D3117" s="8"/>
      <c r="E3117" s="18"/>
      <c r="F3117" s="18"/>
      <c r="G3117" s="10"/>
      <c r="H3117" s="10"/>
      <c r="I3117" s="10"/>
      <c r="J3117" s="10"/>
      <c r="K3117" s="19"/>
      <c r="L3117" s="8"/>
      <c r="M3117" s="19"/>
    </row>
    <row r="3118" spans="1:13" s="11" customFormat="1">
      <c r="A3118" s="8"/>
      <c r="B3118" s="8"/>
      <c r="C3118" s="8"/>
      <c r="D3118" s="8"/>
      <c r="E3118" s="18"/>
      <c r="F3118" s="18"/>
      <c r="G3118" s="117"/>
      <c r="H3118" s="8"/>
      <c r="I3118" s="10"/>
      <c r="J3118" s="10"/>
      <c r="K3118" s="10"/>
      <c r="L3118" s="10"/>
      <c r="M3118" s="20"/>
    </row>
    <row r="3119" spans="1:13" s="11" customFormat="1">
      <c r="A3119" s="8"/>
      <c r="B3119" s="8"/>
      <c r="C3119" s="8"/>
      <c r="D3119" s="8"/>
      <c r="E3119" s="18"/>
      <c r="F3119" s="18"/>
      <c r="G3119" s="117"/>
      <c r="H3119" s="8"/>
      <c r="I3119" s="117"/>
      <c r="J3119" s="117"/>
      <c r="K3119" s="10"/>
      <c r="L3119" s="10"/>
      <c r="M3119" s="19"/>
    </row>
    <row r="3120" spans="1:13" s="11" customFormat="1">
      <c r="A3120" s="8"/>
      <c r="B3120" s="8"/>
      <c r="C3120" s="8"/>
      <c r="D3120" s="8"/>
      <c r="E3120" s="121"/>
      <c r="F3120" s="18"/>
      <c r="G3120" s="117"/>
      <c r="H3120" s="8"/>
      <c r="I3120" s="8"/>
      <c r="J3120" s="8"/>
      <c r="K3120" s="10"/>
      <c r="L3120" s="10"/>
      <c r="M3120" s="19"/>
    </row>
    <row r="3121" spans="1:13" s="11" customFormat="1">
      <c r="A3121" s="8"/>
      <c r="B3121" s="8"/>
      <c r="C3121" s="8"/>
      <c r="D3121" s="8"/>
      <c r="E3121" s="121"/>
      <c r="F3121" s="18"/>
      <c r="G3121" s="117"/>
      <c r="H3121" s="8"/>
      <c r="I3121" s="8"/>
      <c r="J3121" s="8"/>
      <c r="K3121" s="10"/>
      <c r="L3121" s="10"/>
      <c r="M3121" s="19"/>
    </row>
    <row r="3122" spans="1:13" s="11" customFormat="1">
      <c r="A3122" s="8"/>
      <c r="B3122" s="8"/>
      <c r="C3122" s="8"/>
      <c r="D3122" s="8"/>
      <c r="E3122" s="18"/>
      <c r="F3122" s="18"/>
      <c r="G3122" s="117"/>
      <c r="H3122" s="20"/>
      <c r="I3122" s="10"/>
      <c r="J3122" s="10"/>
      <c r="K3122" s="10"/>
      <c r="L3122" s="10"/>
      <c r="M3122" s="19"/>
    </row>
    <row r="3123" spans="1:13" s="11" customFormat="1">
      <c r="A3123" s="8"/>
      <c r="B3123" s="8"/>
      <c r="C3123" s="8"/>
      <c r="D3123" s="8"/>
      <c r="E3123" s="18"/>
      <c r="F3123" s="18"/>
      <c r="G3123" s="120"/>
      <c r="H3123" s="20"/>
      <c r="I3123" s="10"/>
      <c r="J3123" s="10"/>
      <c r="K3123" s="10"/>
      <c r="L3123" s="10"/>
      <c r="M3123" s="19"/>
    </row>
    <row r="3124" spans="1:13" s="11" customFormat="1">
      <c r="A3124" s="8"/>
      <c r="B3124" s="8"/>
      <c r="C3124" s="8"/>
      <c r="D3124" s="8"/>
      <c r="E3124" s="18"/>
      <c r="F3124" s="18"/>
      <c r="G3124" s="117"/>
      <c r="H3124" s="20"/>
      <c r="I3124" s="117"/>
      <c r="J3124" s="117"/>
      <c r="K3124" s="10"/>
      <c r="L3124" s="10"/>
      <c r="M3124" s="19"/>
    </row>
    <row r="3125" spans="1:13" s="11" customFormat="1">
      <c r="A3125" s="8"/>
      <c r="B3125" s="128"/>
      <c r="C3125" s="8"/>
      <c r="D3125" s="8"/>
      <c r="E3125" s="18"/>
      <c r="F3125" s="18"/>
      <c r="G3125" s="117"/>
      <c r="H3125" s="8"/>
      <c r="I3125" s="8"/>
      <c r="J3125" s="8"/>
      <c r="K3125" s="19"/>
      <c r="L3125" s="19"/>
      <c r="M3125" s="19"/>
    </row>
    <row r="3126" spans="1:13" s="11" customFormat="1">
      <c r="A3126" s="127"/>
      <c r="B3126" s="8"/>
      <c r="C3126" s="8"/>
      <c r="D3126" s="8"/>
      <c r="E3126" s="18"/>
      <c r="F3126" s="18"/>
    </row>
    <row r="3127" spans="1:13" s="11" customFormat="1">
      <c r="A3127" s="8"/>
      <c r="B3127" s="8"/>
      <c r="C3127" s="8"/>
      <c r="D3127" s="8"/>
      <c r="E3127" s="18"/>
      <c r="F3127" s="18"/>
      <c r="G3127" s="8"/>
      <c r="H3127" s="8"/>
      <c r="I3127" s="117"/>
      <c r="J3127" s="120"/>
      <c r="K3127" s="8"/>
      <c r="L3127" s="8"/>
      <c r="M3127" s="19"/>
    </row>
    <row r="3128" spans="1:13" s="11" customFormat="1">
      <c r="A3128" s="8"/>
      <c r="B3128" s="8"/>
      <c r="C3128" s="8"/>
      <c r="D3128" s="8"/>
      <c r="E3128" s="18"/>
      <c r="F3128" s="18"/>
      <c r="G3128" s="8"/>
      <c r="H3128" s="8"/>
      <c r="I3128" s="117"/>
      <c r="J3128" s="120"/>
      <c r="K3128" s="8"/>
      <c r="L3128" s="8"/>
      <c r="M3128" s="19"/>
    </row>
    <row r="3129" spans="1:13" s="11" customFormat="1">
      <c r="A3129" s="8"/>
      <c r="B3129" s="8"/>
      <c r="C3129" s="8"/>
      <c r="D3129" s="8"/>
      <c r="E3129" s="18"/>
      <c r="F3129" s="18"/>
      <c r="G3129" s="10"/>
      <c r="H3129" s="10"/>
      <c r="I3129" s="10"/>
      <c r="J3129" s="10"/>
      <c r="K3129" s="19"/>
      <c r="L3129" s="8"/>
      <c r="M3129" s="19"/>
    </row>
    <row r="3130" spans="1:13" s="11" customFormat="1">
      <c r="A3130" s="8"/>
      <c r="B3130" s="8"/>
      <c r="C3130" s="8"/>
      <c r="D3130" s="8"/>
      <c r="E3130" s="18"/>
      <c r="F3130" s="18"/>
      <c r="G3130" s="117"/>
      <c r="H3130" s="8"/>
      <c r="I3130" s="10"/>
      <c r="J3130" s="10"/>
      <c r="K3130" s="10"/>
      <c r="L3130" s="10"/>
      <c r="M3130" s="20"/>
    </row>
    <row r="3131" spans="1:13" s="11" customFormat="1">
      <c r="A3131" s="8"/>
      <c r="B3131" s="8"/>
      <c r="C3131" s="8"/>
      <c r="D3131" s="8"/>
      <c r="E3131" s="18"/>
      <c r="F3131" s="18"/>
      <c r="G3131" s="117"/>
      <c r="H3131" s="8"/>
      <c r="I3131" s="117"/>
      <c r="J3131" s="117"/>
      <c r="K3131" s="10"/>
      <c r="L3131" s="10"/>
      <c r="M3131" s="19"/>
    </row>
    <row r="3132" spans="1:13" s="11" customFormat="1">
      <c r="A3132" s="87"/>
      <c r="B3132" s="87"/>
      <c r="C3132" s="8"/>
      <c r="D3132" s="87"/>
      <c r="E3132" s="87"/>
      <c r="F3132" s="87"/>
      <c r="G3132" s="87"/>
      <c r="H3132" s="87"/>
      <c r="I3132" s="87"/>
      <c r="J3132" s="87"/>
      <c r="K3132" s="87"/>
      <c r="L3132" s="87"/>
      <c r="M3132" s="87"/>
    </row>
    <row r="3133" spans="1:13" s="11" customFormat="1">
      <c r="A3133" s="8"/>
      <c r="B3133" s="8"/>
      <c r="C3133" s="8"/>
      <c r="D3133" s="8"/>
      <c r="E3133" s="121"/>
      <c r="F3133" s="18"/>
      <c r="G3133" s="117"/>
      <c r="H3133" s="8"/>
      <c r="I3133" s="8"/>
      <c r="J3133" s="8"/>
      <c r="K3133" s="10"/>
      <c r="L3133" s="10"/>
      <c r="M3133" s="19"/>
    </row>
    <row r="3134" spans="1:13" s="11" customFormat="1">
      <c r="A3134" s="8"/>
      <c r="B3134" s="8"/>
      <c r="C3134" s="87"/>
      <c r="D3134" s="8"/>
      <c r="E3134" s="121"/>
      <c r="F3134" s="18"/>
      <c r="G3134" s="117"/>
      <c r="H3134" s="8"/>
      <c r="I3134" s="8"/>
      <c r="J3134" s="8"/>
      <c r="K3134" s="10"/>
      <c r="L3134" s="10"/>
      <c r="M3134" s="19"/>
    </row>
    <row r="3135" spans="1:13" s="11" customFormat="1">
      <c r="A3135" s="8"/>
      <c r="B3135" s="8"/>
      <c r="C3135" s="8"/>
      <c r="D3135" s="8"/>
      <c r="E3135" s="18"/>
      <c r="F3135" s="18"/>
      <c r="G3135" s="117"/>
      <c r="H3135" s="20"/>
      <c r="I3135" s="10"/>
      <c r="J3135" s="10"/>
      <c r="K3135" s="10"/>
      <c r="L3135" s="10"/>
      <c r="M3135" s="19"/>
    </row>
    <row r="3136" spans="1:13" s="11" customFormat="1">
      <c r="A3136" s="8"/>
      <c r="B3136" s="8"/>
      <c r="C3136" s="8"/>
      <c r="D3136" s="8"/>
      <c r="E3136" s="18"/>
      <c r="F3136" s="18"/>
      <c r="G3136" s="120"/>
      <c r="H3136" s="20"/>
      <c r="I3136" s="10"/>
      <c r="J3136" s="10"/>
      <c r="K3136" s="10"/>
      <c r="L3136" s="10"/>
      <c r="M3136" s="19"/>
    </row>
    <row r="3137" spans="1:13" s="11" customFormat="1">
      <c r="A3137" s="8"/>
      <c r="B3137" s="8"/>
      <c r="C3137" s="8"/>
      <c r="D3137" s="8"/>
      <c r="E3137" s="18"/>
      <c r="F3137" s="18"/>
      <c r="G3137" s="117"/>
      <c r="H3137" s="20"/>
      <c r="I3137" s="117"/>
      <c r="J3137" s="117"/>
      <c r="K3137" s="10"/>
      <c r="L3137" s="10"/>
      <c r="M3137" s="19"/>
    </row>
    <row r="3138" spans="1:13" s="11" customFormat="1">
      <c r="A3138" s="8"/>
      <c r="B3138" s="128"/>
      <c r="C3138" s="8"/>
      <c r="D3138" s="8"/>
      <c r="E3138" s="18"/>
      <c r="F3138" s="18"/>
      <c r="G3138" s="117"/>
      <c r="H3138" s="8"/>
      <c r="I3138" s="8"/>
      <c r="J3138" s="8"/>
      <c r="K3138" s="19"/>
      <c r="L3138" s="19"/>
      <c r="M3138" s="19"/>
    </row>
    <row r="3139" spans="1:13" s="11" customFormat="1">
      <c r="A3139" s="127"/>
      <c r="B3139" s="8"/>
      <c r="C3139" s="8"/>
      <c r="D3139" s="8"/>
      <c r="E3139" s="18"/>
      <c r="F3139" s="18"/>
    </row>
    <row r="3140" spans="1:13" s="11" customFormat="1">
      <c r="A3140" s="8"/>
      <c r="B3140" s="8"/>
      <c r="C3140" s="8"/>
      <c r="D3140" s="8"/>
      <c r="E3140" s="18"/>
      <c r="F3140" s="18"/>
      <c r="G3140" s="8"/>
      <c r="H3140" s="8"/>
      <c r="I3140" s="117"/>
      <c r="J3140" s="120"/>
      <c r="K3140" s="8"/>
      <c r="L3140" s="8"/>
      <c r="M3140" s="19"/>
    </row>
    <row r="3141" spans="1:13" s="11" customFormat="1">
      <c r="A3141" s="8"/>
      <c r="B3141" s="8"/>
      <c r="C3141" s="8"/>
      <c r="D3141" s="8"/>
      <c r="E3141" s="18"/>
      <c r="F3141" s="18"/>
      <c r="G3141" s="8"/>
      <c r="H3141" s="8"/>
      <c r="I3141" s="117"/>
      <c r="J3141" s="120"/>
      <c r="K3141" s="8"/>
      <c r="L3141" s="8"/>
      <c r="M3141" s="19"/>
    </row>
    <row r="3142" spans="1:13" s="11" customFormat="1">
      <c r="A3142" s="8"/>
      <c r="B3142" s="8"/>
      <c r="C3142" s="8"/>
      <c r="D3142" s="8"/>
      <c r="E3142" s="18"/>
      <c r="F3142" s="18"/>
      <c r="G3142" s="10"/>
      <c r="H3142" s="10"/>
      <c r="I3142" s="10"/>
      <c r="J3142" s="10"/>
      <c r="K3142" s="19"/>
      <c r="L3142" s="8"/>
      <c r="M3142" s="19"/>
    </row>
    <row r="3143" spans="1:13" s="11" customFormat="1">
      <c r="A3143" s="8"/>
      <c r="B3143" s="8"/>
      <c r="C3143" s="8"/>
      <c r="D3143" s="8"/>
      <c r="E3143" s="18"/>
      <c r="F3143" s="18"/>
      <c r="G3143" s="117"/>
      <c r="H3143" s="8"/>
      <c r="I3143" s="10"/>
      <c r="J3143" s="10"/>
      <c r="K3143" s="10"/>
      <c r="L3143" s="10"/>
      <c r="M3143" s="20"/>
    </row>
    <row r="3144" spans="1:13" s="11" customFormat="1">
      <c r="A3144" s="8"/>
      <c r="B3144" s="8"/>
      <c r="C3144" s="8"/>
      <c r="D3144" s="8"/>
      <c r="E3144" s="18"/>
      <c r="F3144" s="18"/>
      <c r="G3144" s="117"/>
      <c r="H3144" s="8"/>
      <c r="I3144" s="117"/>
      <c r="J3144" s="117"/>
      <c r="K3144" s="10"/>
      <c r="L3144" s="10"/>
      <c r="M3144" s="19"/>
    </row>
    <row r="3145" spans="1:13" s="11" customFormat="1">
      <c r="A3145" s="8"/>
      <c r="B3145" s="8"/>
      <c r="C3145" s="8"/>
      <c r="D3145" s="8"/>
      <c r="E3145" s="121"/>
      <c r="F3145" s="18"/>
      <c r="G3145" s="117"/>
      <c r="H3145" s="8"/>
      <c r="I3145" s="8"/>
      <c r="J3145" s="8"/>
      <c r="K3145" s="10"/>
      <c r="L3145" s="10"/>
      <c r="M3145" s="19"/>
    </row>
    <row r="3146" spans="1:13" s="11" customFormat="1">
      <c r="A3146" s="8"/>
      <c r="B3146" s="8"/>
      <c r="C3146" s="8"/>
      <c r="D3146" s="8"/>
      <c r="E3146" s="121"/>
      <c r="F3146" s="18"/>
      <c r="G3146" s="117"/>
      <c r="H3146" s="8"/>
      <c r="I3146" s="8"/>
      <c r="J3146" s="8"/>
      <c r="K3146" s="10"/>
      <c r="L3146" s="10"/>
      <c r="M3146" s="19"/>
    </row>
    <row r="3147" spans="1:13" s="11" customFormat="1">
      <c r="A3147" s="8"/>
      <c r="B3147" s="8"/>
      <c r="C3147" s="8"/>
      <c r="D3147" s="8"/>
      <c r="E3147" s="18"/>
      <c r="F3147" s="18"/>
      <c r="G3147" s="117"/>
      <c r="H3147" s="20"/>
      <c r="I3147" s="10"/>
      <c r="J3147" s="10"/>
      <c r="K3147" s="10"/>
      <c r="L3147" s="10"/>
      <c r="M3147" s="19"/>
    </row>
    <row r="3148" spans="1:13" s="11" customFormat="1">
      <c r="A3148" s="8"/>
      <c r="B3148" s="8"/>
      <c r="C3148" s="8"/>
      <c r="D3148" s="8"/>
      <c r="E3148" s="18"/>
      <c r="F3148" s="18"/>
      <c r="G3148" s="120"/>
      <c r="H3148" s="20"/>
      <c r="I3148" s="10"/>
      <c r="J3148" s="10"/>
      <c r="K3148" s="10"/>
      <c r="L3148" s="10"/>
      <c r="M3148" s="19"/>
    </row>
    <row r="3149" spans="1:13" s="11" customFormat="1">
      <c r="A3149" s="8"/>
      <c r="B3149" s="8"/>
      <c r="C3149" s="8"/>
      <c r="D3149" s="8"/>
      <c r="E3149" s="18"/>
      <c r="F3149" s="18"/>
      <c r="G3149" s="117"/>
      <c r="H3149" s="20"/>
      <c r="I3149" s="117"/>
      <c r="J3149" s="117"/>
      <c r="K3149" s="10"/>
      <c r="L3149" s="10"/>
      <c r="M3149" s="19"/>
    </row>
    <row r="3150" spans="1:13" s="11" customFormat="1">
      <c r="A3150" s="8"/>
      <c r="B3150" s="128"/>
      <c r="C3150" s="8"/>
      <c r="D3150" s="8"/>
      <c r="E3150" s="18"/>
      <c r="F3150" s="18"/>
      <c r="G3150" s="117"/>
      <c r="H3150" s="8"/>
      <c r="I3150" s="8"/>
      <c r="J3150" s="8"/>
      <c r="K3150" s="19"/>
      <c r="L3150" s="19"/>
      <c r="M3150" s="19"/>
    </row>
    <row r="3151" spans="1:13" s="11" customFormat="1">
      <c r="A3151" s="127"/>
      <c r="B3151" s="8"/>
      <c r="C3151" s="8"/>
      <c r="D3151" s="8"/>
      <c r="E3151" s="18"/>
      <c r="F3151" s="18"/>
    </row>
    <row r="3152" spans="1:13" s="11" customFormat="1">
      <c r="A3152" s="8"/>
      <c r="B3152" s="8"/>
      <c r="C3152" s="8"/>
      <c r="D3152" s="8"/>
      <c r="E3152" s="18"/>
      <c r="F3152" s="18"/>
      <c r="G3152" s="8"/>
      <c r="H3152" s="8"/>
      <c r="I3152" s="117"/>
      <c r="J3152" s="120"/>
      <c r="K3152" s="8"/>
      <c r="L3152" s="8"/>
      <c r="M3152" s="19"/>
    </row>
    <row r="3153" spans="1:13" s="11" customFormat="1">
      <c r="A3153" s="8"/>
      <c r="B3153" s="8"/>
      <c r="C3153" s="8"/>
      <c r="D3153" s="8"/>
      <c r="E3153" s="18"/>
      <c r="F3153" s="18"/>
      <c r="G3153" s="8"/>
      <c r="H3153" s="8"/>
      <c r="I3153" s="117"/>
      <c r="J3153" s="120"/>
      <c r="K3153" s="8"/>
      <c r="L3153" s="8"/>
      <c r="M3153" s="19"/>
    </row>
    <row r="3154" spans="1:13" s="11" customFormat="1">
      <c r="A3154" s="8"/>
      <c r="B3154" s="8"/>
      <c r="C3154" s="8"/>
      <c r="D3154" s="8"/>
      <c r="E3154" s="18"/>
      <c r="F3154" s="18"/>
      <c r="G3154" s="10"/>
      <c r="H3154" s="10"/>
      <c r="I3154" s="10"/>
      <c r="J3154" s="10"/>
      <c r="K3154" s="19"/>
      <c r="L3154" s="8"/>
      <c r="M3154" s="19"/>
    </row>
    <row r="3155" spans="1:13" s="11" customFormat="1">
      <c r="A3155" s="8"/>
      <c r="B3155" s="8"/>
      <c r="C3155" s="8"/>
      <c r="D3155" s="8"/>
      <c r="E3155" s="18"/>
      <c r="F3155" s="18"/>
      <c r="G3155" s="117"/>
      <c r="H3155" s="8"/>
      <c r="I3155" s="10"/>
      <c r="J3155" s="10"/>
      <c r="K3155" s="10"/>
      <c r="L3155" s="10"/>
      <c r="M3155" s="20"/>
    </row>
    <row r="3156" spans="1:13" s="11" customFormat="1">
      <c r="A3156" s="8"/>
      <c r="B3156" s="8"/>
      <c r="C3156" s="8"/>
      <c r="D3156" s="8"/>
      <c r="E3156" s="18"/>
      <c r="F3156" s="18"/>
      <c r="G3156" s="117"/>
      <c r="H3156" s="8"/>
      <c r="I3156" s="117"/>
      <c r="J3156" s="117"/>
      <c r="K3156" s="10"/>
      <c r="L3156" s="10"/>
      <c r="M3156" s="19"/>
    </row>
    <row r="3157" spans="1:13" s="11" customFormat="1">
      <c r="A3157" s="8"/>
      <c r="B3157" s="8"/>
      <c r="C3157" s="8"/>
      <c r="D3157" s="8"/>
      <c r="E3157" s="121"/>
      <c r="F3157" s="18"/>
      <c r="G3157" s="117"/>
      <c r="H3157" s="8"/>
      <c r="I3157" s="8"/>
      <c r="J3157" s="8"/>
      <c r="K3157" s="10"/>
      <c r="L3157" s="10"/>
      <c r="M3157" s="19"/>
    </row>
    <row r="3158" spans="1:13" s="11" customFormat="1">
      <c r="A3158" s="8"/>
      <c r="B3158" s="8"/>
      <c r="C3158" s="8"/>
      <c r="D3158" s="8"/>
      <c r="E3158" s="121"/>
      <c r="F3158" s="18"/>
      <c r="G3158" s="117"/>
      <c r="H3158" s="8"/>
      <c r="I3158" s="8"/>
      <c r="J3158" s="8"/>
      <c r="K3158" s="10"/>
      <c r="L3158" s="10"/>
      <c r="M3158" s="19"/>
    </row>
    <row r="3159" spans="1:13" s="11" customFormat="1">
      <c r="A3159" s="8"/>
      <c r="B3159" s="8"/>
      <c r="C3159" s="8"/>
      <c r="D3159" s="8"/>
      <c r="E3159" s="18"/>
      <c r="F3159" s="18"/>
      <c r="G3159" s="117"/>
      <c r="H3159" s="20"/>
      <c r="I3159" s="10"/>
      <c r="J3159" s="10"/>
      <c r="K3159" s="10"/>
      <c r="L3159" s="10"/>
      <c r="M3159" s="19"/>
    </row>
    <row r="3160" spans="1:13" s="11" customFormat="1">
      <c r="A3160" s="8"/>
      <c r="B3160" s="8"/>
      <c r="C3160" s="8"/>
      <c r="D3160" s="8"/>
      <c r="E3160" s="18"/>
      <c r="F3160" s="18"/>
      <c r="G3160" s="120"/>
      <c r="H3160" s="20"/>
      <c r="I3160" s="10"/>
      <c r="J3160" s="10"/>
      <c r="K3160" s="10"/>
      <c r="L3160" s="10"/>
      <c r="M3160" s="19"/>
    </row>
    <row r="3161" spans="1:13" s="11" customFormat="1">
      <c r="A3161" s="8"/>
      <c r="B3161" s="8"/>
      <c r="C3161" s="8"/>
      <c r="D3161" s="8"/>
      <c r="E3161" s="18"/>
      <c r="F3161" s="18"/>
      <c r="G3161" s="117"/>
      <c r="H3161" s="20"/>
      <c r="I3161" s="117"/>
      <c r="J3161" s="117"/>
      <c r="K3161" s="10"/>
      <c r="L3161" s="10"/>
      <c r="M3161" s="19"/>
    </row>
    <row r="3162" spans="1:13" s="11" customFormat="1">
      <c r="A3162" s="8"/>
      <c r="B3162" s="128"/>
      <c r="C3162" s="8"/>
      <c r="D3162" s="8"/>
      <c r="E3162" s="18"/>
      <c r="F3162" s="18"/>
      <c r="G3162" s="117"/>
      <c r="H3162" s="8"/>
      <c r="I3162" s="8"/>
      <c r="J3162" s="8"/>
      <c r="K3162" s="19"/>
      <c r="L3162" s="19"/>
      <c r="M3162" s="19"/>
    </row>
    <row r="3163" spans="1:13" s="11" customFormat="1">
      <c r="A3163" s="127"/>
      <c r="B3163" s="8"/>
      <c r="C3163" s="8"/>
      <c r="D3163" s="8"/>
      <c r="E3163" s="18"/>
      <c r="F3163" s="18"/>
    </row>
    <row r="3164" spans="1:13" s="11" customFormat="1">
      <c r="A3164" s="8"/>
      <c r="B3164" s="8"/>
      <c r="C3164" s="8"/>
      <c r="D3164" s="8"/>
      <c r="E3164" s="18"/>
      <c r="F3164" s="18"/>
      <c r="G3164" s="8"/>
      <c r="H3164" s="8"/>
      <c r="I3164" s="117"/>
      <c r="J3164" s="120"/>
      <c r="K3164" s="8"/>
      <c r="L3164" s="8"/>
      <c r="M3164" s="19"/>
    </row>
    <row r="3165" spans="1:13" s="11" customFormat="1">
      <c r="A3165" s="8"/>
      <c r="B3165" s="8"/>
      <c r="C3165" s="8"/>
      <c r="D3165" s="8"/>
      <c r="E3165" s="18"/>
      <c r="F3165" s="18"/>
      <c r="G3165" s="8"/>
      <c r="H3165" s="8"/>
      <c r="I3165" s="117"/>
      <c r="J3165" s="120"/>
      <c r="K3165" s="8"/>
      <c r="L3165" s="8"/>
      <c r="M3165" s="19"/>
    </row>
    <row r="3166" spans="1:13" s="11" customFormat="1">
      <c r="A3166" s="8"/>
      <c r="B3166" s="8"/>
      <c r="C3166" s="8"/>
      <c r="D3166" s="8"/>
      <c r="E3166" s="18"/>
      <c r="F3166" s="18"/>
      <c r="G3166" s="10"/>
      <c r="H3166" s="10"/>
      <c r="I3166" s="10"/>
      <c r="J3166" s="10"/>
      <c r="K3166" s="19"/>
      <c r="L3166" s="8"/>
      <c r="M3166" s="19"/>
    </row>
    <row r="3167" spans="1:13" s="11" customFormat="1">
      <c r="A3167" s="87"/>
      <c r="B3167" s="87"/>
      <c r="D3167" s="87"/>
      <c r="E3167" s="87"/>
      <c r="F3167" s="87"/>
      <c r="G3167" s="87"/>
      <c r="H3167" s="87"/>
      <c r="I3167" s="87"/>
      <c r="J3167" s="87"/>
      <c r="K3167" s="87"/>
      <c r="L3167" s="87"/>
      <c r="M3167" s="87"/>
    </row>
    <row r="3168" spans="1:13" s="11" customFormat="1">
      <c r="A3168" s="8"/>
      <c r="B3168" s="8"/>
      <c r="D3168" s="8"/>
      <c r="E3168" s="18"/>
      <c r="F3168" s="18"/>
      <c r="G3168" s="117"/>
      <c r="H3168" s="8"/>
      <c r="I3168" s="10"/>
      <c r="J3168" s="10"/>
      <c r="K3168" s="10"/>
      <c r="L3168" s="10"/>
      <c r="M3168" s="20"/>
    </row>
    <row r="3169" spans="1:13" s="11" customFormat="1">
      <c r="A3169" s="8"/>
      <c r="B3169" s="8"/>
      <c r="C3169" s="87"/>
      <c r="D3169" s="8"/>
      <c r="E3169" s="18"/>
      <c r="F3169" s="18"/>
      <c r="G3169" s="117"/>
      <c r="H3169" s="8"/>
      <c r="I3169" s="117"/>
      <c r="J3169" s="117"/>
      <c r="K3169" s="10"/>
      <c r="L3169" s="10"/>
      <c r="M3169" s="19"/>
    </row>
    <row r="3170" spans="1:13" s="11" customFormat="1">
      <c r="A3170" s="8"/>
      <c r="B3170" s="8"/>
      <c r="C3170" s="8"/>
      <c r="D3170" s="8"/>
      <c r="E3170" s="121"/>
      <c r="F3170" s="18"/>
      <c r="G3170" s="117"/>
      <c r="H3170" s="8"/>
      <c r="I3170" s="8"/>
      <c r="J3170" s="8"/>
      <c r="K3170" s="10"/>
      <c r="L3170" s="10"/>
      <c r="M3170" s="19"/>
    </row>
    <row r="3171" spans="1:13" s="11" customFormat="1">
      <c r="A3171" s="8"/>
      <c r="B3171" s="8"/>
      <c r="C3171" s="8"/>
      <c r="D3171" s="8"/>
      <c r="E3171" s="121"/>
      <c r="F3171" s="18"/>
      <c r="G3171" s="117"/>
      <c r="H3171" s="8"/>
      <c r="I3171" s="8"/>
      <c r="J3171" s="8"/>
      <c r="K3171" s="10"/>
      <c r="L3171" s="10"/>
      <c r="M3171" s="19"/>
    </row>
    <row r="3172" spans="1:13" s="11" customFormat="1">
      <c r="A3172" s="8"/>
      <c r="B3172" s="8"/>
      <c r="C3172" s="8"/>
      <c r="D3172" s="8"/>
      <c r="E3172" s="18"/>
      <c r="F3172" s="18"/>
      <c r="G3172" s="117"/>
      <c r="H3172" s="20"/>
      <c r="I3172" s="10"/>
      <c r="J3172" s="10"/>
      <c r="K3172" s="10"/>
      <c r="L3172" s="10"/>
      <c r="M3172" s="19"/>
    </row>
    <row r="3173" spans="1:13" s="11" customFormat="1">
      <c r="A3173" s="8"/>
      <c r="B3173" s="8"/>
      <c r="C3173" s="8"/>
      <c r="D3173" s="8"/>
      <c r="E3173" s="18"/>
      <c r="F3173" s="18"/>
      <c r="G3173" s="120"/>
      <c r="H3173" s="20"/>
      <c r="I3173" s="10"/>
      <c r="J3173" s="10"/>
      <c r="K3173" s="10"/>
      <c r="L3173" s="10"/>
      <c r="M3173" s="19"/>
    </row>
    <row r="3174" spans="1:13" s="11" customFormat="1">
      <c r="A3174" s="8"/>
      <c r="B3174" s="8"/>
      <c r="C3174" s="8"/>
      <c r="D3174" s="8"/>
      <c r="E3174" s="18"/>
      <c r="F3174" s="18"/>
      <c r="G3174" s="117"/>
      <c r="H3174" s="20"/>
      <c r="I3174" s="117"/>
      <c r="J3174" s="117"/>
      <c r="K3174" s="10"/>
      <c r="L3174" s="10"/>
      <c r="M3174" s="19"/>
    </row>
    <row r="3175" spans="1:13" s="11" customFormat="1">
      <c r="A3175" s="8"/>
      <c r="B3175" s="128"/>
      <c r="C3175" s="8"/>
      <c r="D3175" s="8"/>
      <c r="E3175" s="18"/>
      <c r="F3175" s="18"/>
      <c r="G3175" s="117"/>
      <c r="H3175" s="8"/>
      <c r="I3175" s="8"/>
      <c r="J3175" s="8"/>
      <c r="K3175" s="19"/>
      <c r="L3175" s="19"/>
      <c r="M3175" s="19"/>
    </row>
    <row r="3176" spans="1:13" s="11" customFormat="1">
      <c r="A3176" s="127"/>
      <c r="B3176" s="8"/>
      <c r="C3176" s="8"/>
      <c r="D3176" s="8"/>
      <c r="E3176" s="18"/>
      <c r="F3176" s="18"/>
    </row>
    <row r="3177" spans="1:13" s="11" customFormat="1">
      <c r="A3177" s="8"/>
      <c r="B3177" s="8"/>
      <c r="C3177" s="8"/>
      <c r="D3177" s="8"/>
      <c r="E3177" s="18"/>
      <c r="F3177" s="18"/>
      <c r="G3177" s="8"/>
      <c r="H3177" s="8"/>
      <c r="I3177" s="117"/>
      <c r="J3177" s="120"/>
      <c r="K3177" s="8"/>
      <c r="L3177" s="8"/>
      <c r="M3177" s="19"/>
    </row>
    <row r="3178" spans="1:13" s="11" customFormat="1">
      <c r="A3178" s="8"/>
      <c r="B3178" s="8"/>
      <c r="C3178" s="8"/>
      <c r="D3178" s="8"/>
      <c r="E3178" s="18"/>
      <c r="F3178" s="18"/>
      <c r="G3178" s="8"/>
      <c r="H3178" s="8"/>
      <c r="I3178" s="117"/>
      <c r="J3178" s="120"/>
      <c r="K3178" s="8"/>
      <c r="L3178" s="8"/>
      <c r="M3178" s="19"/>
    </row>
    <row r="3179" spans="1:13" s="11" customFormat="1">
      <c r="A3179" s="8"/>
      <c r="B3179" s="8"/>
      <c r="C3179" s="8"/>
      <c r="D3179" s="8"/>
      <c r="E3179" s="18"/>
      <c r="F3179" s="18"/>
      <c r="G3179" s="10"/>
      <c r="H3179" s="10"/>
      <c r="I3179" s="10"/>
      <c r="J3179" s="10"/>
      <c r="K3179" s="19"/>
      <c r="L3179" s="8"/>
      <c r="M3179" s="19"/>
    </row>
    <row r="3180" spans="1:13" s="11" customFormat="1">
      <c r="A3180" s="8"/>
      <c r="B3180" s="8"/>
      <c r="C3180" s="8"/>
      <c r="D3180" s="8"/>
      <c r="E3180" s="18"/>
      <c r="F3180" s="18"/>
      <c r="G3180" s="117"/>
      <c r="H3180" s="8"/>
      <c r="I3180" s="10"/>
      <c r="J3180" s="10"/>
      <c r="K3180" s="10"/>
      <c r="L3180" s="10"/>
      <c r="M3180" s="20"/>
    </row>
    <row r="3181" spans="1:13" s="11" customFormat="1">
      <c r="A3181" s="8"/>
      <c r="B3181" s="8"/>
      <c r="C3181" s="8"/>
      <c r="D3181" s="8"/>
      <c r="E3181" s="18"/>
      <c r="F3181" s="18"/>
      <c r="G3181" s="117"/>
      <c r="H3181" s="8"/>
      <c r="I3181" s="117"/>
      <c r="J3181" s="117"/>
      <c r="K3181" s="10"/>
      <c r="L3181" s="10"/>
      <c r="M3181" s="19"/>
    </row>
    <row r="3182" spans="1:13" s="11" customFormat="1">
      <c r="A3182" s="8"/>
      <c r="B3182" s="8"/>
      <c r="C3182" s="8"/>
      <c r="D3182" s="8"/>
      <c r="E3182" s="121"/>
      <c r="F3182" s="18"/>
      <c r="G3182" s="117"/>
      <c r="H3182" s="8"/>
      <c r="I3182" s="8"/>
      <c r="J3182" s="8"/>
      <c r="K3182" s="10"/>
      <c r="L3182" s="10"/>
      <c r="M3182" s="19"/>
    </row>
    <row r="3183" spans="1:13" s="11" customFormat="1">
      <c r="A3183" s="8"/>
      <c r="B3183" s="8"/>
      <c r="C3183" s="8"/>
      <c r="D3183" s="8"/>
      <c r="E3183" s="121"/>
      <c r="F3183" s="18"/>
      <c r="G3183" s="117"/>
      <c r="H3183" s="8"/>
      <c r="I3183" s="8"/>
      <c r="J3183" s="8"/>
      <c r="K3183" s="10"/>
      <c r="L3183" s="10"/>
      <c r="M3183" s="19"/>
    </row>
    <row r="3184" spans="1:13" s="11" customFormat="1">
      <c r="A3184" s="8"/>
      <c r="B3184" s="8"/>
      <c r="C3184" s="8"/>
      <c r="D3184" s="8"/>
      <c r="E3184" s="18"/>
      <c r="F3184" s="18"/>
      <c r="G3184" s="117"/>
      <c r="H3184" s="20"/>
      <c r="I3184" s="10"/>
      <c r="J3184" s="10"/>
      <c r="K3184" s="10"/>
      <c r="L3184" s="10"/>
      <c r="M3184" s="19"/>
    </row>
    <row r="3185" spans="1:13" s="11" customFormat="1">
      <c r="A3185" s="8"/>
      <c r="B3185" s="8"/>
      <c r="C3185" s="8"/>
      <c r="D3185" s="8"/>
      <c r="E3185" s="18"/>
      <c r="F3185" s="18"/>
      <c r="G3185" s="120"/>
      <c r="H3185" s="20"/>
      <c r="I3185" s="10"/>
      <c r="J3185" s="10"/>
      <c r="K3185" s="10"/>
      <c r="L3185" s="10"/>
      <c r="M3185" s="19"/>
    </row>
    <row r="3186" spans="1:13" s="11" customFormat="1">
      <c r="A3186" s="8"/>
      <c r="B3186" s="8"/>
      <c r="C3186" s="8"/>
      <c r="D3186" s="8"/>
      <c r="E3186" s="18"/>
      <c r="F3186" s="18"/>
      <c r="G3186" s="117"/>
      <c r="H3186" s="20"/>
      <c r="I3186" s="117"/>
      <c r="J3186" s="117"/>
      <c r="K3186" s="10"/>
      <c r="L3186" s="10"/>
      <c r="M3186" s="19"/>
    </row>
    <row r="3187" spans="1:13" s="11" customFormat="1">
      <c r="A3187" s="8"/>
      <c r="B3187" s="128"/>
      <c r="C3187" s="8"/>
      <c r="D3187" s="8"/>
      <c r="E3187" s="18"/>
      <c r="F3187" s="18"/>
      <c r="G3187" s="117"/>
      <c r="H3187" s="8"/>
      <c r="I3187" s="8"/>
      <c r="J3187" s="8"/>
      <c r="K3187" s="19"/>
      <c r="L3187" s="19"/>
      <c r="M3187" s="19"/>
    </row>
    <row r="3188" spans="1:13" s="11" customFormat="1">
      <c r="A3188" s="127"/>
      <c r="B3188" s="8"/>
      <c r="C3188" s="8"/>
      <c r="D3188" s="8"/>
      <c r="E3188" s="18"/>
      <c r="F3188" s="18"/>
    </row>
    <row r="3189" spans="1:13" s="11" customFormat="1">
      <c r="A3189" s="8"/>
      <c r="B3189" s="8"/>
      <c r="C3189" s="8"/>
      <c r="D3189" s="8"/>
      <c r="E3189" s="18"/>
      <c r="F3189" s="18"/>
      <c r="G3189" s="8"/>
      <c r="H3189" s="8"/>
      <c r="I3189" s="117"/>
      <c r="J3189" s="120"/>
      <c r="K3189" s="8"/>
      <c r="L3189" s="8"/>
      <c r="M3189" s="19"/>
    </row>
    <row r="3190" spans="1:13" s="11" customFormat="1">
      <c r="A3190" s="8"/>
      <c r="B3190" s="8"/>
      <c r="C3190" s="8"/>
      <c r="D3190" s="8"/>
      <c r="E3190" s="18"/>
      <c r="F3190" s="18"/>
      <c r="G3190" s="8"/>
      <c r="H3190" s="8"/>
      <c r="I3190" s="117"/>
      <c r="J3190" s="120"/>
      <c r="K3190" s="8"/>
      <c r="L3190" s="8"/>
      <c r="M3190" s="19"/>
    </row>
    <row r="3191" spans="1:13" s="11" customFormat="1">
      <c r="A3191" s="8"/>
      <c r="B3191" s="8"/>
      <c r="C3191" s="8"/>
      <c r="D3191" s="8"/>
      <c r="E3191" s="18"/>
      <c r="F3191" s="18"/>
      <c r="G3191" s="10"/>
      <c r="H3191" s="10"/>
      <c r="I3191" s="10"/>
      <c r="J3191" s="10"/>
      <c r="K3191" s="19"/>
      <c r="L3191" s="8"/>
      <c r="M3191" s="19"/>
    </row>
    <row r="3192" spans="1:13" s="11" customFormat="1">
      <c r="A3192" s="8"/>
      <c r="B3192" s="8"/>
      <c r="C3192" s="8"/>
      <c r="D3192" s="8"/>
      <c r="E3192" s="18"/>
      <c r="F3192" s="18"/>
      <c r="G3192" s="117"/>
      <c r="H3192" s="8"/>
      <c r="I3192" s="10"/>
      <c r="J3192" s="10"/>
      <c r="K3192" s="10"/>
      <c r="L3192" s="10"/>
      <c r="M3192" s="20"/>
    </row>
    <row r="3193" spans="1:13" s="11" customFormat="1">
      <c r="A3193" s="8"/>
      <c r="B3193" s="8"/>
      <c r="C3193" s="8"/>
      <c r="D3193" s="8"/>
      <c r="E3193" s="18"/>
      <c r="F3193" s="18"/>
      <c r="G3193" s="117"/>
      <c r="H3193" s="8"/>
      <c r="I3193" s="117"/>
      <c r="J3193" s="117"/>
      <c r="K3193" s="10"/>
      <c r="L3193" s="10"/>
      <c r="M3193" s="19"/>
    </row>
    <row r="3194" spans="1:13" s="11" customFormat="1">
      <c r="A3194" s="8"/>
      <c r="B3194" s="8"/>
      <c r="C3194" s="8"/>
      <c r="D3194" s="8"/>
      <c r="E3194" s="121"/>
      <c r="F3194" s="18"/>
      <c r="G3194" s="117"/>
      <c r="H3194" s="8"/>
      <c r="I3194" s="8"/>
      <c r="J3194" s="8"/>
      <c r="K3194" s="10"/>
      <c r="L3194" s="10"/>
      <c r="M3194" s="19"/>
    </row>
    <row r="3195" spans="1:13" s="11" customFormat="1">
      <c r="A3195" s="8"/>
      <c r="B3195" s="8"/>
      <c r="C3195" s="8"/>
      <c r="D3195" s="8"/>
      <c r="E3195" s="121"/>
      <c r="F3195" s="18"/>
      <c r="G3195" s="117"/>
      <c r="H3195" s="8"/>
      <c r="I3195" s="8"/>
      <c r="J3195" s="8"/>
      <c r="K3195" s="10"/>
      <c r="L3195" s="10"/>
      <c r="M3195" s="19"/>
    </row>
    <row r="3196" spans="1:13" s="11" customFormat="1">
      <c r="A3196" s="8"/>
      <c r="B3196" s="8"/>
      <c r="C3196" s="8"/>
      <c r="D3196" s="8"/>
      <c r="E3196" s="18"/>
      <c r="F3196" s="18"/>
      <c r="G3196" s="117"/>
      <c r="H3196" s="20"/>
      <c r="I3196" s="10"/>
      <c r="J3196" s="10"/>
      <c r="K3196" s="10"/>
      <c r="L3196" s="10"/>
      <c r="M3196" s="19"/>
    </row>
    <row r="3197" spans="1:13" s="11" customFormat="1">
      <c r="A3197" s="8"/>
      <c r="B3197" s="8"/>
      <c r="C3197" s="8"/>
      <c r="D3197" s="8"/>
      <c r="E3197" s="18"/>
      <c r="F3197" s="18"/>
      <c r="G3197" s="120"/>
      <c r="H3197" s="20"/>
      <c r="I3197" s="10"/>
      <c r="J3197" s="10"/>
      <c r="K3197" s="10"/>
      <c r="L3197" s="10"/>
      <c r="M3197" s="19"/>
    </row>
    <row r="3198" spans="1:13" s="11" customFormat="1">
      <c r="A3198" s="8"/>
      <c r="B3198" s="8"/>
      <c r="C3198" s="8"/>
      <c r="D3198" s="8"/>
      <c r="E3198" s="18"/>
      <c r="F3198" s="18"/>
      <c r="G3198" s="117"/>
      <c r="H3198" s="20"/>
      <c r="I3198" s="117"/>
      <c r="J3198" s="117"/>
      <c r="K3198" s="10"/>
      <c r="L3198" s="10"/>
      <c r="M3198" s="19"/>
    </row>
    <row r="3199" spans="1:13" s="11" customFormat="1">
      <c r="A3199" s="8"/>
      <c r="B3199" s="128"/>
      <c r="C3199" s="8"/>
      <c r="D3199" s="8"/>
      <c r="E3199" s="18"/>
      <c r="F3199" s="18"/>
      <c r="G3199" s="117"/>
      <c r="H3199" s="8"/>
      <c r="I3199" s="8"/>
      <c r="J3199" s="8"/>
      <c r="K3199" s="19"/>
      <c r="L3199" s="19"/>
      <c r="M3199" s="19"/>
    </row>
    <row r="3200" spans="1:13" s="11" customFormat="1">
      <c r="A3200" s="127"/>
      <c r="B3200" s="8"/>
      <c r="C3200" s="8"/>
      <c r="D3200" s="8"/>
      <c r="E3200" s="18"/>
      <c r="F3200" s="18"/>
    </row>
    <row r="3201" spans="1:13" s="11" customFormat="1">
      <c r="A3201" s="8"/>
      <c r="B3201" s="8"/>
      <c r="C3201" s="8"/>
      <c r="D3201" s="8"/>
      <c r="E3201" s="18"/>
      <c r="F3201" s="18"/>
      <c r="G3201" s="8"/>
      <c r="H3201" s="8"/>
      <c r="I3201" s="117"/>
      <c r="J3201" s="120"/>
      <c r="K3201" s="8"/>
      <c r="L3201" s="8"/>
      <c r="M3201" s="19"/>
    </row>
    <row r="3202" spans="1:13" s="11" customFormat="1">
      <c r="A3202" s="87"/>
      <c r="B3202" s="87"/>
      <c r="C3202" s="8"/>
      <c r="D3202" s="87"/>
      <c r="E3202" s="87"/>
      <c r="F3202" s="87"/>
      <c r="G3202" s="87"/>
      <c r="H3202" s="87"/>
      <c r="I3202" s="87"/>
      <c r="J3202" s="87"/>
      <c r="K3202" s="87"/>
      <c r="L3202" s="87"/>
      <c r="M3202" s="87"/>
    </row>
    <row r="3203" spans="1:13" s="11" customFormat="1">
      <c r="A3203" s="8"/>
      <c r="B3203" s="8"/>
      <c r="C3203" s="8"/>
      <c r="D3203" s="8"/>
      <c r="E3203" s="18"/>
      <c r="F3203" s="18"/>
      <c r="G3203" s="8"/>
      <c r="H3203" s="8"/>
      <c r="I3203" s="117"/>
      <c r="J3203" s="120"/>
      <c r="K3203" s="8"/>
      <c r="L3203" s="8"/>
      <c r="M3203" s="19"/>
    </row>
    <row r="3204" spans="1:13" s="11" customFormat="1">
      <c r="A3204" s="8"/>
      <c r="B3204" s="8"/>
      <c r="C3204" s="87"/>
      <c r="D3204" s="8"/>
      <c r="E3204" s="18"/>
      <c r="F3204" s="18"/>
      <c r="G3204" s="10"/>
      <c r="H3204" s="10"/>
      <c r="I3204" s="10"/>
      <c r="J3204" s="10"/>
      <c r="K3204" s="19"/>
      <c r="L3204" s="8"/>
      <c r="M3204" s="19"/>
    </row>
    <row r="3205" spans="1:13" s="11" customFormat="1">
      <c r="A3205" s="8"/>
      <c r="B3205" s="8"/>
      <c r="C3205" s="8"/>
      <c r="D3205" s="8"/>
      <c r="E3205" s="18"/>
      <c r="F3205" s="18"/>
      <c r="G3205" s="117"/>
      <c r="H3205" s="8"/>
      <c r="I3205" s="10"/>
      <c r="J3205" s="10"/>
      <c r="K3205" s="10"/>
      <c r="L3205" s="10"/>
      <c r="M3205" s="20"/>
    </row>
    <row r="3206" spans="1:13" s="11" customFormat="1">
      <c r="A3206" s="8"/>
      <c r="B3206" s="8"/>
      <c r="C3206" s="8"/>
      <c r="D3206" s="8"/>
      <c r="E3206" s="18"/>
      <c r="F3206" s="18"/>
      <c r="G3206" s="117"/>
      <c r="H3206" s="8"/>
      <c r="I3206" s="117"/>
      <c r="J3206" s="117"/>
      <c r="K3206" s="10"/>
      <c r="L3206" s="10"/>
      <c r="M3206" s="19"/>
    </row>
    <row r="3207" spans="1:13" s="11" customFormat="1">
      <c r="A3207" s="8"/>
      <c r="B3207" s="8"/>
      <c r="C3207" s="8"/>
      <c r="D3207" s="8"/>
      <c r="E3207" s="121"/>
      <c r="F3207" s="18"/>
      <c r="G3207" s="117"/>
      <c r="H3207" s="8"/>
      <c r="I3207" s="8"/>
      <c r="J3207" s="8"/>
      <c r="K3207" s="10"/>
      <c r="L3207" s="10"/>
      <c r="M3207" s="19"/>
    </row>
    <row r="3208" spans="1:13" s="11" customFormat="1">
      <c r="A3208" s="8"/>
      <c r="B3208" s="8"/>
      <c r="C3208" s="8"/>
      <c r="D3208" s="8"/>
      <c r="E3208" s="121"/>
      <c r="F3208" s="18"/>
      <c r="G3208" s="117"/>
      <c r="H3208" s="8"/>
      <c r="I3208" s="8"/>
      <c r="J3208" s="8"/>
      <c r="K3208" s="10"/>
      <c r="L3208" s="10"/>
      <c r="M3208" s="19"/>
    </row>
    <row r="3209" spans="1:13" s="11" customFormat="1">
      <c r="A3209" s="8"/>
      <c r="B3209" s="8"/>
      <c r="C3209" s="8"/>
      <c r="D3209" s="8"/>
      <c r="E3209" s="18"/>
      <c r="F3209" s="18"/>
      <c r="G3209" s="117"/>
      <c r="H3209" s="20"/>
      <c r="I3209" s="10"/>
      <c r="J3209" s="10"/>
      <c r="K3209" s="10"/>
      <c r="L3209" s="10"/>
      <c r="M3209" s="19"/>
    </row>
    <row r="3210" spans="1:13" s="11" customFormat="1">
      <c r="A3210" s="8"/>
      <c r="B3210" s="8"/>
      <c r="C3210" s="8"/>
      <c r="D3210" s="8"/>
      <c r="E3210" s="18"/>
      <c r="F3210" s="18"/>
      <c r="G3210" s="120"/>
      <c r="H3210" s="20"/>
      <c r="I3210" s="10"/>
      <c r="J3210" s="10"/>
      <c r="K3210" s="10"/>
      <c r="L3210" s="10"/>
      <c r="M3210" s="19"/>
    </row>
    <row r="3211" spans="1:13" s="11" customFormat="1">
      <c r="A3211" s="8"/>
      <c r="B3211" s="8"/>
      <c r="C3211" s="8"/>
      <c r="D3211" s="8"/>
      <c r="E3211" s="18"/>
      <c r="F3211" s="18"/>
      <c r="G3211" s="117"/>
      <c r="H3211" s="20"/>
      <c r="I3211" s="117"/>
      <c r="J3211" s="117"/>
      <c r="K3211" s="10"/>
      <c r="L3211" s="10"/>
      <c r="M3211" s="19"/>
    </row>
    <row r="3212" spans="1:13" s="11" customFormat="1">
      <c r="A3212" s="8"/>
      <c r="B3212" s="128"/>
      <c r="C3212" s="8"/>
      <c r="D3212" s="8"/>
      <c r="E3212" s="18"/>
      <c r="F3212" s="18"/>
      <c r="G3212" s="117"/>
      <c r="H3212" s="8"/>
      <c r="I3212" s="8"/>
      <c r="J3212" s="8"/>
      <c r="K3212" s="19"/>
      <c r="L3212" s="19"/>
      <c r="M3212" s="19"/>
    </row>
    <row r="3213" spans="1:13" s="11" customFormat="1">
      <c r="A3213" s="127"/>
      <c r="B3213" s="8"/>
      <c r="C3213" s="8"/>
      <c r="D3213" s="8"/>
      <c r="E3213" s="18"/>
      <c r="F3213" s="18"/>
    </row>
    <row r="3214" spans="1:13" s="11" customFormat="1">
      <c r="A3214" s="8"/>
      <c r="B3214" s="8"/>
      <c r="C3214" s="8"/>
      <c r="D3214" s="8"/>
      <c r="E3214" s="18"/>
      <c r="F3214" s="18"/>
      <c r="G3214" s="8"/>
      <c r="H3214" s="8"/>
      <c r="I3214" s="117"/>
      <c r="J3214" s="120"/>
      <c r="K3214" s="8"/>
      <c r="L3214" s="8"/>
      <c r="M3214" s="19"/>
    </row>
    <row r="3215" spans="1:13" s="11" customFormat="1">
      <c r="A3215" s="8"/>
      <c r="B3215" s="8"/>
      <c r="C3215" s="8"/>
      <c r="D3215" s="8"/>
      <c r="E3215" s="18"/>
      <c r="F3215" s="18"/>
      <c r="G3215" s="8"/>
      <c r="H3215" s="8"/>
      <c r="I3215" s="117"/>
      <c r="J3215" s="120"/>
      <c r="K3215" s="8"/>
      <c r="L3215" s="8"/>
      <c r="M3215" s="19"/>
    </row>
    <row r="3216" spans="1:13" s="11" customFormat="1">
      <c r="A3216" s="8"/>
      <c r="B3216" s="8"/>
      <c r="C3216" s="8"/>
      <c r="D3216" s="8"/>
      <c r="E3216" s="18"/>
      <c r="F3216" s="18"/>
      <c r="G3216" s="10"/>
      <c r="H3216" s="10"/>
      <c r="I3216" s="10"/>
      <c r="J3216" s="10"/>
      <c r="K3216" s="19"/>
      <c r="L3216" s="8"/>
      <c r="M3216" s="19"/>
    </row>
    <row r="3217" spans="1:13" s="11" customFormat="1">
      <c r="A3217" s="8"/>
      <c r="B3217" s="8"/>
      <c r="C3217" s="8"/>
      <c r="D3217" s="8"/>
      <c r="E3217" s="18"/>
      <c r="F3217" s="18"/>
      <c r="G3217" s="117"/>
      <c r="H3217" s="8"/>
      <c r="I3217" s="10"/>
      <c r="J3217" s="10"/>
      <c r="K3217" s="10"/>
      <c r="L3217" s="10"/>
      <c r="M3217" s="20"/>
    </row>
    <row r="3218" spans="1:13" s="11" customFormat="1">
      <c r="A3218" s="8"/>
      <c r="B3218" s="8"/>
      <c r="C3218" s="8"/>
      <c r="D3218" s="8"/>
      <c r="E3218" s="18"/>
      <c r="F3218" s="18"/>
      <c r="G3218" s="117"/>
      <c r="H3218" s="8"/>
      <c r="I3218" s="117"/>
      <c r="J3218" s="117"/>
      <c r="K3218" s="10"/>
      <c r="L3218" s="10"/>
      <c r="M3218" s="19"/>
    </row>
    <row r="3219" spans="1:13" s="11" customFormat="1">
      <c r="A3219" s="8"/>
      <c r="B3219" s="8"/>
      <c r="C3219" s="8"/>
      <c r="D3219" s="8"/>
      <c r="E3219" s="121"/>
      <c r="F3219" s="18"/>
      <c r="G3219" s="117"/>
      <c r="H3219" s="8"/>
      <c r="I3219" s="8"/>
      <c r="J3219" s="8"/>
      <c r="K3219" s="10"/>
      <c r="L3219" s="10"/>
      <c r="M3219" s="19"/>
    </row>
    <row r="3220" spans="1:13" s="11" customFormat="1">
      <c r="A3220" s="8"/>
      <c r="B3220" s="8"/>
      <c r="C3220" s="8"/>
      <c r="D3220" s="8"/>
      <c r="E3220" s="121"/>
      <c r="F3220" s="18"/>
      <c r="G3220" s="117"/>
      <c r="H3220" s="8"/>
      <c r="I3220" s="8"/>
      <c r="J3220" s="8"/>
      <c r="K3220" s="10"/>
      <c r="L3220" s="10"/>
      <c r="M3220" s="19"/>
    </row>
    <row r="3221" spans="1:13" s="11" customFormat="1">
      <c r="A3221" s="8"/>
      <c r="B3221" s="8"/>
      <c r="C3221" s="8"/>
      <c r="D3221" s="8"/>
      <c r="E3221" s="18"/>
      <c r="F3221" s="18"/>
      <c r="G3221" s="117"/>
      <c r="H3221" s="20"/>
      <c r="I3221" s="10"/>
      <c r="J3221" s="10"/>
      <c r="K3221" s="10"/>
      <c r="L3221" s="10"/>
      <c r="M3221" s="19"/>
    </row>
    <row r="3222" spans="1:13" s="11" customFormat="1">
      <c r="A3222" s="8"/>
      <c r="B3222" s="8"/>
      <c r="C3222" s="8"/>
      <c r="D3222" s="8"/>
      <c r="E3222" s="18"/>
      <c r="F3222" s="18"/>
      <c r="G3222" s="120"/>
      <c r="H3222" s="20"/>
      <c r="I3222" s="10"/>
      <c r="J3222" s="10"/>
      <c r="K3222" s="10"/>
      <c r="L3222" s="10"/>
      <c r="M3222" s="19"/>
    </row>
    <row r="3223" spans="1:13" s="11" customFormat="1">
      <c r="A3223" s="8"/>
      <c r="B3223" s="8"/>
      <c r="C3223" s="8"/>
      <c r="D3223" s="8"/>
      <c r="E3223" s="18"/>
      <c r="F3223" s="18"/>
      <c r="G3223" s="117"/>
      <c r="H3223" s="20"/>
      <c r="I3223" s="117"/>
      <c r="J3223" s="117"/>
      <c r="K3223" s="10"/>
      <c r="L3223" s="10"/>
      <c r="M3223" s="19"/>
    </row>
    <row r="3224" spans="1:13" s="11" customFormat="1">
      <c r="A3224" s="8"/>
      <c r="B3224" s="128"/>
      <c r="C3224" s="8"/>
      <c r="D3224" s="8"/>
      <c r="E3224" s="18"/>
      <c r="F3224" s="18"/>
      <c r="G3224" s="117"/>
      <c r="H3224" s="8"/>
      <c r="I3224" s="8"/>
      <c r="J3224" s="8"/>
      <c r="K3224" s="19"/>
      <c r="L3224" s="19"/>
      <c r="M3224" s="19"/>
    </row>
    <row r="3225" spans="1:13" s="11" customFormat="1">
      <c r="A3225" s="127"/>
      <c r="B3225" s="8"/>
      <c r="C3225" s="8"/>
      <c r="D3225" s="8"/>
      <c r="E3225" s="18"/>
      <c r="F3225" s="18"/>
    </row>
    <row r="3226" spans="1:13" s="11" customFormat="1">
      <c r="A3226" s="8"/>
      <c r="B3226" s="8"/>
      <c r="C3226" s="8"/>
      <c r="D3226" s="8"/>
      <c r="E3226" s="18"/>
      <c r="F3226" s="18"/>
      <c r="G3226" s="8"/>
      <c r="H3226" s="8"/>
      <c r="I3226" s="117"/>
      <c r="J3226" s="120"/>
      <c r="K3226" s="8"/>
      <c r="L3226" s="8"/>
      <c r="M3226" s="19"/>
    </row>
    <row r="3227" spans="1:13" s="11" customFormat="1">
      <c r="A3227" s="8"/>
      <c r="B3227" s="8"/>
      <c r="C3227" s="8"/>
      <c r="D3227" s="8"/>
      <c r="E3227" s="18"/>
      <c r="F3227" s="18"/>
      <c r="G3227" s="8"/>
      <c r="H3227" s="8"/>
      <c r="I3227" s="117"/>
      <c r="J3227" s="120"/>
      <c r="K3227" s="8"/>
      <c r="L3227" s="8"/>
      <c r="M3227" s="19"/>
    </row>
    <row r="3228" spans="1:13" s="11" customFormat="1">
      <c r="A3228" s="8"/>
      <c r="B3228" s="8"/>
      <c r="C3228" s="8"/>
      <c r="D3228" s="8"/>
      <c r="E3228" s="18"/>
      <c r="F3228" s="18"/>
      <c r="G3228" s="10"/>
      <c r="H3228" s="10"/>
      <c r="I3228" s="10"/>
      <c r="J3228" s="10"/>
      <c r="K3228" s="19"/>
      <c r="L3228" s="8"/>
      <c r="M3228" s="19"/>
    </row>
    <row r="3229" spans="1:13" s="11" customFormat="1">
      <c r="A3229" s="8"/>
      <c r="B3229" s="8"/>
      <c r="C3229" s="8"/>
      <c r="D3229" s="8"/>
      <c r="E3229" s="18"/>
      <c r="F3229" s="18"/>
      <c r="G3229" s="117"/>
      <c r="H3229" s="8"/>
      <c r="I3229" s="10"/>
      <c r="J3229" s="10"/>
      <c r="K3229" s="10"/>
      <c r="L3229" s="10"/>
      <c r="M3229" s="20"/>
    </row>
    <row r="3230" spans="1:13" s="11" customFormat="1">
      <c r="A3230" s="8"/>
      <c r="B3230" s="8"/>
      <c r="C3230" s="8"/>
      <c r="D3230" s="8"/>
      <c r="E3230" s="18"/>
      <c r="F3230" s="18"/>
      <c r="G3230" s="117"/>
      <c r="H3230" s="8"/>
      <c r="I3230" s="117"/>
      <c r="J3230" s="117"/>
      <c r="K3230" s="10"/>
      <c r="L3230" s="10"/>
      <c r="M3230" s="19"/>
    </row>
    <row r="3231" spans="1:13" s="11" customFormat="1">
      <c r="A3231" s="8"/>
      <c r="B3231" s="8"/>
      <c r="C3231" s="8"/>
      <c r="D3231" s="8"/>
      <c r="E3231" s="121"/>
      <c r="F3231" s="18"/>
      <c r="G3231" s="117"/>
      <c r="H3231" s="8"/>
      <c r="I3231" s="8"/>
      <c r="J3231" s="8"/>
      <c r="K3231" s="10"/>
      <c r="L3231" s="10"/>
      <c r="M3231" s="19"/>
    </row>
    <row r="3232" spans="1:13" s="11" customFormat="1">
      <c r="A3232" s="8"/>
      <c r="B3232" s="8"/>
      <c r="C3232" s="8"/>
      <c r="D3232" s="8"/>
      <c r="E3232" s="121"/>
      <c r="F3232" s="18"/>
      <c r="G3232" s="117"/>
      <c r="H3232" s="8"/>
      <c r="I3232" s="8"/>
      <c r="J3232" s="8"/>
      <c r="K3232" s="10"/>
      <c r="L3232" s="10"/>
      <c r="M3232" s="19"/>
    </row>
    <row r="3233" spans="1:13" s="11" customFormat="1">
      <c r="A3233" s="8"/>
      <c r="B3233" s="8"/>
      <c r="C3233" s="8"/>
      <c r="D3233" s="8"/>
      <c r="E3233" s="18"/>
      <c r="F3233" s="18"/>
      <c r="G3233" s="117"/>
      <c r="H3233" s="20"/>
      <c r="I3233" s="10"/>
      <c r="J3233" s="10"/>
      <c r="K3233" s="10"/>
      <c r="L3233" s="10"/>
      <c r="M3233" s="19"/>
    </row>
    <row r="3234" spans="1:13" s="11" customFormat="1">
      <c r="A3234" s="8"/>
      <c r="B3234" s="8"/>
      <c r="C3234" s="8"/>
      <c r="D3234" s="8"/>
      <c r="E3234" s="18"/>
      <c r="F3234" s="18"/>
      <c r="G3234" s="120"/>
      <c r="H3234" s="20"/>
      <c r="I3234" s="10"/>
      <c r="J3234" s="10"/>
      <c r="K3234" s="10"/>
      <c r="L3234" s="10"/>
      <c r="M3234" s="19"/>
    </row>
    <row r="3235" spans="1:13" s="11" customFormat="1">
      <c r="A3235" s="8"/>
      <c r="B3235" s="8"/>
      <c r="C3235" s="8"/>
      <c r="D3235" s="8"/>
      <c r="E3235" s="18"/>
      <c r="F3235" s="18"/>
      <c r="G3235" s="117"/>
      <c r="H3235" s="20"/>
      <c r="I3235" s="117"/>
      <c r="J3235" s="117"/>
      <c r="K3235" s="10"/>
      <c r="L3235" s="10"/>
      <c r="M3235" s="19"/>
    </row>
    <row r="3236" spans="1:13" s="11" customFormat="1">
      <c r="A3236" s="8"/>
      <c r="B3236" s="128"/>
      <c r="C3236" s="8"/>
      <c r="D3236" s="8"/>
      <c r="E3236" s="18"/>
      <c r="F3236" s="18"/>
      <c r="G3236" s="117"/>
      <c r="H3236" s="8"/>
      <c r="I3236" s="8"/>
      <c r="J3236" s="8"/>
      <c r="K3236" s="19"/>
      <c r="L3236" s="19"/>
      <c r="M3236" s="19"/>
    </row>
    <row r="3237" spans="1:13" s="11" customFormat="1">
      <c r="A3237" s="87"/>
      <c r="B3237" s="87"/>
      <c r="C3237" s="8"/>
      <c r="D3237" s="87"/>
      <c r="E3237" s="87"/>
      <c r="F3237" s="87"/>
      <c r="G3237" s="87"/>
      <c r="H3237" s="87"/>
      <c r="I3237" s="87"/>
      <c r="J3237" s="87"/>
      <c r="K3237" s="87"/>
      <c r="L3237" s="87"/>
      <c r="M3237" s="87"/>
    </row>
    <row r="3238" spans="1:13" s="11" customFormat="1">
      <c r="A3238" s="127"/>
      <c r="B3238" s="8"/>
      <c r="C3238" s="8"/>
      <c r="D3238" s="8"/>
      <c r="E3238" s="18"/>
      <c r="F3238" s="18"/>
    </row>
    <row r="3239" spans="1:13" s="11" customFormat="1">
      <c r="A3239" s="8"/>
      <c r="B3239" s="8"/>
      <c r="C3239" s="87"/>
      <c r="D3239" s="8"/>
      <c r="E3239" s="18"/>
      <c r="F3239" s="18"/>
      <c r="G3239" s="8"/>
      <c r="H3239" s="8"/>
      <c r="I3239" s="117"/>
      <c r="J3239" s="120"/>
      <c r="K3239" s="8"/>
      <c r="L3239" s="8"/>
      <c r="M3239" s="19"/>
    </row>
    <row r="3240" spans="1:13" s="11" customFormat="1">
      <c r="A3240" s="8"/>
      <c r="B3240" s="8"/>
      <c r="C3240" s="8"/>
      <c r="D3240" s="8"/>
      <c r="E3240" s="18"/>
      <c r="F3240" s="18"/>
      <c r="G3240" s="8"/>
      <c r="H3240" s="8"/>
      <c r="I3240" s="117"/>
      <c r="J3240" s="120"/>
      <c r="K3240" s="8"/>
      <c r="L3240" s="8"/>
      <c r="M3240" s="19"/>
    </row>
    <row r="3241" spans="1:13" s="11" customFormat="1">
      <c r="A3241" s="8"/>
      <c r="B3241" s="8"/>
      <c r="C3241" s="8"/>
      <c r="D3241" s="8"/>
      <c r="E3241" s="18"/>
      <c r="F3241" s="18"/>
      <c r="G3241" s="10"/>
      <c r="H3241" s="10"/>
      <c r="I3241" s="10"/>
      <c r="J3241" s="10"/>
      <c r="K3241" s="19"/>
      <c r="L3241" s="8"/>
      <c r="M3241" s="19"/>
    </row>
    <row r="3242" spans="1:13" s="11" customFormat="1">
      <c r="A3242" s="8"/>
      <c r="B3242" s="8"/>
      <c r="C3242" s="8"/>
      <c r="D3242" s="8"/>
      <c r="E3242" s="18"/>
      <c r="F3242" s="18"/>
      <c r="G3242" s="117"/>
      <c r="H3242" s="8"/>
      <c r="I3242" s="10"/>
      <c r="J3242" s="10"/>
      <c r="K3242" s="10"/>
      <c r="L3242" s="10"/>
      <c r="M3242" s="20"/>
    </row>
    <row r="3243" spans="1:13" s="11" customFormat="1">
      <c r="A3243" s="8"/>
      <c r="B3243" s="8"/>
      <c r="C3243" s="8"/>
      <c r="D3243" s="8"/>
      <c r="E3243" s="18"/>
      <c r="F3243" s="18"/>
      <c r="G3243" s="117"/>
      <c r="H3243" s="8"/>
      <c r="I3243" s="117"/>
      <c r="J3243" s="117"/>
      <c r="K3243" s="10"/>
      <c r="L3243" s="10"/>
      <c r="M3243" s="19"/>
    </row>
    <row r="3244" spans="1:13" s="11" customFormat="1">
      <c r="A3244" s="8"/>
      <c r="B3244" s="8"/>
      <c r="C3244" s="8"/>
      <c r="D3244" s="8"/>
      <c r="E3244" s="121"/>
      <c r="F3244" s="18"/>
      <c r="G3244" s="117"/>
      <c r="H3244" s="8"/>
      <c r="I3244" s="8"/>
      <c r="J3244" s="8"/>
      <c r="K3244" s="10"/>
      <c r="L3244" s="10"/>
      <c r="M3244" s="19"/>
    </row>
    <row r="3245" spans="1:13" s="11" customFormat="1">
      <c r="A3245" s="8"/>
      <c r="B3245" s="8"/>
      <c r="C3245" s="8"/>
      <c r="D3245" s="8"/>
      <c r="E3245" s="121"/>
      <c r="F3245" s="18"/>
      <c r="G3245" s="117"/>
      <c r="H3245" s="8"/>
      <c r="I3245" s="8"/>
      <c r="J3245" s="8"/>
      <c r="K3245" s="10"/>
      <c r="L3245" s="10"/>
      <c r="M3245" s="19"/>
    </row>
    <row r="3246" spans="1:13" s="11" customFormat="1">
      <c r="A3246" s="8"/>
      <c r="B3246" s="8"/>
      <c r="C3246" s="8"/>
      <c r="D3246" s="8"/>
      <c r="E3246" s="18"/>
      <c r="F3246" s="18"/>
      <c r="G3246" s="117"/>
      <c r="H3246" s="20"/>
      <c r="I3246" s="10"/>
      <c r="J3246" s="10"/>
      <c r="K3246" s="10"/>
      <c r="L3246" s="10"/>
      <c r="M3246" s="19"/>
    </row>
    <row r="3247" spans="1:13" s="11" customFormat="1">
      <c r="A3247" s="8"/>
      <c r="B3247" s="8"/>
      <c r="C3247" s="8"/>
      <c r="D3247" s="8"/>
      <c r="E3247" s="18"/>
      <c r="F3247" s="18"/>
      <c r="G3247" s="120"/>
      <c r="H3247" s="20"/>
      <c r="I3247" s="10"/>
      <c r="J3247" s="10"/>
      <c r="K3247" s="10"/>
      <c r="L3247" s="10"/>
      <c r="M3247" s="19"/>
    </row>
    <row r="3248" spans="1:13" s="11" customFormat="1">
      <c r="A3248" s="8"/>
      <c r="B3248" s="8"/>
      <c r="C3248" s="8"/>
      <c r="D3248" s="8"/>
      <c r="E3248" s="18"/>
      <c r="F3248" s="18"/>
      <c r="G3248" s="117"/>
      <c r="H3248" s="20"/>
      <c r="I3248" s="117"/>
      <c r="J3248" s="117"/>
      <c r="K3248" s="10"/>
      <c r="L3248" s="10"/>
      <c r="M3248" s="19"/>
    </row>
    <row r="3249" spans="1:13" s="11" customFormat="1">
      <c r="A3249" s="8"/>
      <c r="B3249" s="128"/>
      <c r="C3249" s="8"/>
      <c r="D3249" s="8"/>
      <c r="E3249" s="18"/>
      <c r="F3249" s="18"/>
      <c r="G3249" s="117"/>
      <c r="H3249" s="8"/>
      <c r="I3249" s="8"/>
      <c r="J3249" s="8"/>
      <c r="K3249" s="19"/>
      <c r="L3249" s="19"/>
      <c r="M3249" s="19"/>
    </row>
    <row r="3250" spans="1:13" s="11" customFormat="1">
      <c r="A3250" s="127"/>
      <c r="B3250" s="8"/>
      <c r="C3250" s="8"/>
      <c r="D3250" s="8"/>
      <c r="E3250" s="18"/>
      <c r="F3250" s="18"/>
    </row>
    <row r="3251" spans="1:13" s="11" customFormat="1">
      <c r="A3251" s="8"/>
      <c r="B3251" s="8"/>
      <c r="C3251" s="8"/>
      <c r="D3251" s="8"/>
      <c r="E3251" s="18"/>
      <c r="F3251" s="18"/>
      <c r="G3251" s="8"/>
      <c r="H3251" s="8"/>
      <c r="I3251" s="117"/>
      <c r="J3251" s="120"/>
      <c r="K3251" s="8"/>
      <c r="L3251" s="8"/>
      <c r="M3251" s="19"/>
    </row>
    <row r="3252" spans="1:13" s="11" customFormat="1">
      <c r="A3252" s="8"/>
      <c r="B3252" s="8"/>
      <c r="C3252" s="8"/>
      <c r="D3252" s="8"/>
      <c r="E3252" s="18"/>
      <c r="F3252" s="18"/>
      <c r="G3252" s="8"/>
      <c r="H3252" s="8"/>
      <c r="I3252" s="117"/>
      <c r="J3252" s="120"/>
      <c r="K3252" s="8"/>
      <c r="L3252" s="8"/>
      <c r="M3252" s="19"/>
    </row>
    <row r="3253" spans="1:13" s="11" customFormat="1">
      <c r="A3253" s="8"/>
      <c r="B3253" s="8"/>
      <c r="C3253" s="8"/>
      <c r="D3253" s="8"/>
      <c r="E3253" s="18"/>
      <c r="F3253" s="18"/>
      <c r="G3253" s="10"/>
      <c r="H3253" s="10"/>
      <c r="I3253" s="10"/>
      <c r="J3253" s="10"/>
      <c r="K3253" s="19"/>
      <c r="L3253" s="8"/>
      <c r="M3253" s="19"/>
    </row>
    <row r="3254" spans="1:13" s="11" customFormat="1">
      <c r="A3254" s="8"/>
      <c r="B3254" s="8"/>
      <c r="C3254" s="8"/>
      <c r="D3254" s="8"/>
      <c r="E3254" s="18"/>
      <c r="F3254" s="18"/>
      <c r="G3254" s="117"/>
      <c r="H3254" s="8"/>
      <c r="I3254" s="10"/>
      <c r="J3254" s="10"/>
      <c r="K3254" s="10"/>
      <c r="L3254" s="10"/>
      <c r="M3254" s="20"/>
    </row>
    <row r="3255" spans="1:13" s="11" customFormat="1">
      <c r="A3255" s="8"/>
      <c r="B3255" s="8"/>
      <c r="C3255" s="8"/>
      <c r="D3255" s="8"/>
      <c r="E3255" s="18"/>
      <c r="F3255" s="18"/>
      <c r="G3255" s="117"/>
      <c r="H3255" s="8"/>
      <c r="I3255" s="117"/>
      <c r="J3255" s="117"/>
      <c r="K3255" s="10"/>
      <c r="L3255" s="10"/>
      <c r="M3255" s="19"/>
    </row>
    <row r="3256" spans="1:13" s="11" customFormat="1">
      <c r="A3256" s="8"/>
      <c r="B3256" s="8"/>
      <c r="C3256" s="8"/>
      <c r="D3256" s="8"/>
      <c r="E3256" s="121"/>
      <c r="F3256" s="18"/>
      <c r="G3256" s="117"/>
      <c r="H3256" s="8"/>
      <c r="I3256" s="8"/>
      <c r="J3256" s="8"/>
      <c r="K3256" s="10"/>
      <c r="L3256" s="10"/>
      <c r="M3256" s="19"/>
    </row>
    <row r="3257" spans="1:13" s="11" customFormat="1">
      <c r="A3257" s="8"/>
      <c r="B3257" s="8"/>
      <c r="C3257" s="8"/>
      <c r="D3257" s="8"/>
      <c r="E3257" s="121"/>
      <c r="F3257" s="18"/>
      <c r="G3257" s="117"/>
      <c r="H3257" s="8"/>
      <c r="I3257" s="8"/>
      <c r="J3257" s="8"/>
      <c r="K3257" s="10"/>
      <c r="L3257" s="10"/>
      <c r="M3257" s="19"/>
    </row>
    <row r="3258" spans="1:13" s="11" customFormat="1">
      <c r="A3258" s="8"/>
      <c r="B3258" s="8"/>
      <c r="C3258" s="8"/>
      <c r="D3258" s="8"/>
      <c r="E3258" s="18"/>
      <c r="F3258" s="18"/>
      <c r="G3258" s="117"/>
      <c r="H3258" s="20"/>
      <c r="I3258" s="10"/>
      <c r="J3258" s="10"/>
      <c r="K3258" s="10"/>
      <c r="L3258" s="10"/>
      <c r="M3258" s="19"/>
    </row>
    <row r="3259" spans="1:13" s="11" customFormat="1">
      <c r="A3259" s="8"/>
      <c r="B3259" s="8"/>
      <c r="C3259" s="8"/>
      <c r="D3259" s="8"/>
      <c r="E3259" s="18"/>
      <c r="F3259" s="18"/>
      <c r="G3259" s="120"/>
      <c r="H3259" s="20"/>
      <c r="I3259" s="10"/>
      <c r="J3259" s="10"/>
      <c r="K3259" s="10"/>
      <c r="L3259" s="10"/>
      <c r="M3259" s="19"/>
    </row>
    <row r="3260" spans="1:13" s="11" customFormat="1">
      <c r="A3260" s="8"/>
      <c r="B3260" s="8"/>
      <c r="C3260" s="8"/>
      <c r="D3260" s="8"/>
      <c r="E3260" s="18"/>
      <c r="F3260" s="18"/>
      <c r="G3260" s="117"/>
      <c r="H3260" s="20"/>
      <c r="I3260" s="117"/>
      <c r="J3260" s="117"/>
      <c r="K3260" s="10"/>
      <c r="L3260" s="10"/>
      <c r="M3260" s="19"/>
    </row>
    <row r="3261" spans="1:13" s="11" customFormat="1">
      <c r="A3261" s="8"/>
      <c r="B3261" s="128"/>
      <c r="C3261" s="8"/>
      <c r="D3261" s="8"/>
      <c r="E3261" s="18"/>
      <c r="F3261" s="18"/>
      <c r="G3261" s="117"/>
      <c r="H3261" s="8"/>
      <c r="I3261" s="8"/>
      <c r="J3261" s="8"/>
      <c r="K3261" s="19"/>
      <c r="L3261" s="19"/>
      <c r="M3261" s="19"/>
    </row>
    <row r="3262" spans="1:13" s="11" customFormat="1">
      <c r="A3262" s="127"/>
      <c r="B3262" s="8"/>
      <c r="C3262" s="8"/>
      <c r="D3262" s="8"/>
      <c r="E3262" s="18"/>
      <c r="F3262" s="18"/>
    </row>
    <row r="3263" spans="1:13" s="11" customFormat="1">
      <c r="A3263" s="8"/>
      <c r="B3263" s="8"/>
      <c r="C3263" s="8"/>
      <c r="D3263" s="8"/>
      <c r="E3263" s="18"/>
      <c r="F3263" s="18"/>
      <c r="G3263" s="8"/>
      <c r="H3263" s="8"/>
      <c r="I3263" s="117"/>
      <c r="J3263" s="120"/>
      <c r="K3263" s="8"/>
      <c r="L3263" s="8"/>
      <c r="M3263" s="19"/>
    </row>
    <row r="3264" spans="1:13" s="11" customFormat="1">
      <c r="A3264" s="8"/>
      <c r="B3264" s="8"/>
      <c r="C3264" s="8"/>
      <c r="D3264" s="8"/>
      <c r="E3264" s="18"/>
      <c r="F3264" s="18"/>
      <c r="G3264" s="8"/>
      <c r="H3264" s="8"/>
      <c r="I3264" s="117"/>
      <c r="J3264" s="120"/>
      <c r="K3264" s="8"/>
      <c r="L3264" s="8"/>
      <c r="M3264" s="19"/>
    </row>
    <row r="3265" spans="1:13" s="11" customFormat="1">
      <c r="A3265" s="8"/>
      <c r="B3265" s="8"/>
      <c r="C3265" s="8"/>
      <c r="D3265" s="8"/>
      <c r="E3265" s="18"/>
      <c r="F3265" s="18"/>
      <c r="G3265" s="10"/>
      <c r="H3265" s="10"/>
      <c r="I3265" s="10"/>
      <c r="J3265" s="10"/>
      <c r="K3265" s="19"/>
      <c r="L3265" s="8"/>
      <c r="M3265" s="19"/>
    </row>
    <row r="3266" spans="1:13" s="11" customFormat="1">
      <c r="A3266" s="8"/>
      <c r="B3266" s="8"/>
      <c r="C3266" s="8"/>
      <c r="D3266" s="8"/>
      <c r="E3266" s="18"/>
      <c r="F3266" s="18"/>
      <c r="G3266" s="117"/>
      <c r="H3266" s="8"/>
      <c r="I3266" s="10"/>
      <c r="J3266" s="10"/>
      <c r="K3266" s="10"/>
      <c r="L3266" s="10"/>
      <c r="M3266" s="20"/>
    </row>
    <row r="3267" spans="1:13" s="11" customFormat="1">
      <c r="A3267" s="8"/>
      <c r="B3267" s="8"/>
      <c r="C3267" s="8"/>
      <c r="D3267" s="8"/>
      <c r="E3267" s="18"/>
      <c r="F3267" s="18"/>
      <c r="G3267" s="117"/>
      <c r="H3267" s="8"/>
      <c r="I3267" s="117"/>
      <c r="J3267" s="117"/>
      <c r="K3267" s="10"/>
      <c r="L3267" s="10"/>
      <c r="M3267" s="19"/>
    </row>
    <row r="3268" spans="1:13" s="11" customFormat="1">
      <c r="A3268" s="8"/>
      <c r="B3268" s="8"/>
      <c r="C3268" s="8"/>
      <c r="D3268" s="8"/>
      <c r="E3268" s="121"/>
      <c r="F3268" s="18"/>
      <c r="G3268" s="117"/>
      <c r="H3268" s="8"/>
      <c r="I3268" s="8"/>
      <c r="J3268" s="8"/>
      <c r="K3268" s="10"/>
      <c r="L3268" s="10"/>
      <c r="M3268" s="19"/>
    </row>
    <row r="3269" spans="1:13" s="11" customFormat="1">
      <c r="A3269" s="8"/>
      <c r="B3269" s="8"/>
      <c r="C3269" s="8"/>
      <c r="D3269" s="8"/>
      <c r="E3269" s="121"/>
      <c r="F3269" s="18"/>
      <c r="G3269" s="117"/>
      <c r="H3269" s="8"/>
      <c r="I3269" s="8"/>
      <c r="J3269" s="8"/>
      <c r="K3269" s="10"/>
      <c r="L3269" s="10"/>
      <c r="M3269" s="19"/>
    </row>
    <row r="3270" spans="1:13" s="11" customFormat="1">
      <c r="A3270" s="8"/>
      <c r="B3270" s="8"/>
      <c r="C3270" s="8"/>
      <c r="D3270" s="8"/>
      <c r="E3270" s="18"/>
      <c r="F3270" s="18"/>
      <c r="G3270" s="117"/>
      <c r="H3270" s="20"/>
      <c r="I3270" s="10"/>
      <c r="J3270" s="10"/>
      <c r="K3270" s="10"/>
      <c r="L3270" s="10"/>
      <c r="M3270" s="19"/>
    </row>
    <row r="3271" spans="1:13" s="11" customFormat="1">
      <c r="A3271" s="8"/>
      <c r="B3271" s="8"/>
      <c r="C3271" s="8"/>
      <c r="D3271" s="8"/>
      <c r="E3271" s="18"/>
      <c r="F3271" s="18"/>
      <c r="G3271" s="120"/>
      <c r="H3271" s="20"/>
      <c r="I3271" s="10"/>
      <c r="J3271" s="10"/>
      <c r="K3271" s="10"/>
      <c r="L3271" s="10"/>
      <c r="M3271" s="19"/>
    </row>
    <row r="3272" spans="1:13" s="11" customFormat="1">
      <c r="A3272" s="87"/>
      <c r="B3272" s="87"/>
      <c r="C3272" s="8"/>
      <c r="D3272" s="87"/>
      <c r="E3272" s="87"/>
      <c r="F3272" s="87"/>
      <c r="G3272" s="87"/>
      <c r="H3272" s="87"/>
      <c r="I3272" s="87"/>
      <c r="J3272" s="87"/>
      <c r="K3272" s="87"/>
      <c r="L3272" s="87"/>
      <c r="M3272" s="87"/>
    </row>
    <row r="3273" spans="1:13" s="11" customFormat="1">
      <c r="A3273" s="8"/>
      <c r="B3273" s="8"/>
      <c r="C3273" s="8"/>
      <c r="D3273" s="8"/>
      <c r="E3273" s="18"/>
      <c r="F3273" s="18"/>
      <c r="G3273" s="117"/>
      <c r="H3273" s="20"/>
      <c r="I3273" s="117"/>
      <c r="J3273" s="117"/>
      <c r="K3273" s="10"/>
      <c r="L3273" s="10"/>
      <c r="M3273" s="19"/>
    </row>
    <row r="3274" spans="1:13" s="11" customFormat="1">
      <c r="A3274" s="8"/>
      <c r="B3274" s="128"/>
      <c r="C3274" s="87"/>
      <c r="D3274" s="8"/>
      <c r="E3274" s="18"/>
      <c r="F3274" s="18"/>
      <c r="G3274" s="117"/>
      <c r="H3274" s="8"/>
      <c r="I3274" s="8"/>
      <c r="J3274" s="8"/>
      <c r="K3274" s="19"/>
      <c r="L3274" s="19"/>
      <c r="M3274" s="19"/>
    </row>
    <row r="3275" spans="1:13" s="11" customFormat="1">
      <c r="A3275" s="127"/>
      <c r="B3275" s="8"/>
      <c r="C3275" s="8"/>
      <c r="D3275" s="8"/>
      <c r="E3275" s="18"/>
      <c r="F3275" s="18"/>
    </row>
    <row r="3276" spans="1:13" s="11" customFormat="1">
      <c r="A3276" s="8"/>
      <c r="B3276" s="8"/>
      <c r="C3276" s="8"/>
      <c r="D3276" s="8"/>
      <c r="E3276" s="18"/>
      <c r="F3276" s="18"/>
      <c r="G3276" s="8"/>
      <c r="H3276" s="8"/>
      <c r="I3276" s="117"/>
      <c r="J3276" s="120"/>
      <c r="K3276" s="8"/>
      <c r="L3276" s="8"/>
      <c r="M3276" s="19"/>
    </row>
    <row r="3277" spans="1:13" s="11" customFormat="1">
      <c r="A3277" s="8"/>
      <c r="B3277" s="8"/>
      <c r="C3277" s="8"/>
      <c r="D3277" s="8"/>
      <c r="E3277" s="18"/>
      <c r="F3277" s="18"/>
      <c r="G3277" s="8"/>
      <c r="H3277" s="8"/>
      <c r="I3277" s="117"/>
      <c r="J3277" s="120"/>
      <c r="K3277" s="8"/>
      <c r="L3277" s="8"/>
      <c r="M3277" s="19"/>
    </row>
    <row r="3278" spans="1:13" s="11" customFormat="1">
      <c r="A3278" s="8"/>
      <c r="B3278" s="8"/>
      <c r="C3278" s="8"/>
      <c r="D3278" s="8"/>
      <c r="E3278" s="18"/>
      <c r="F3278" s="18"/>
      <c r="G3278" s="10"/>
      <c r="H3278" s="10"/>
      <c r="I3278" s="10"/>
      <c r="J3278" s="10"/>
      <c r="K3278" s="19"/>
      <c r="L3278" s="8"/>
      <c r="M3278" s="19"/>
    </row>
    <row r="3279" spans="1:13" s="11" customFormat="1">
      <c r="A3279" s="8"/>
      <c r="B3279" s="8"/>
      <c r="C3279" s="8"/>
      <c r="D3279" s="8"/>
      <c r="E3279" s="18"/>
      <c r="F3279" s="18"/>
      <c r="G3279" s="117"/>
      <c r="H3279" s="8"/>
      <c r="I3279" s="10"/>
      <c r="J3279" s="10"/>
      <c r="K3279" s="10"/>
      <c r="L3279" s="10"/>
      <c r="M3279" s="20"/>
    </row>
    <row r="3280" spans="1:13" s="11" customFormat="1">
      <c r="A3280" s="8"/>
      <c r="B3280" s="8"/>
      <c r="C3280" s="8"/>
      <c r="D3280" s="8"/>
      <c r="E3280" s="18"/>
      <c r="F3280" s="18"/>
      <c r="G3280" s="117"/>
      <c r="H3280" s="8"/>
      <c r="I3280" s="117"/>
      <c r="J3280" s="117"/>
      <c r="K3280" s="10"/>
      <c r="L3280" s="10"/>
      <c r="M3280" s="19"/>
    </row>
    <row r="3281" spans="1:13" s="11" customFormat="1">
      <c r="A3281" s="8"/>
      <c r="B3281" s="8"/>
      <c r="C3281" s="8"/>
      <c r="D3281" s="8"/>
      <c r="E3281" s="121"/>
      <c r="F3281" s="18"/>
      <c r="G3281" s="117"/>
      <c r="H3281" s="8"/>
      <c r="I3281" s="8"/>
      <c r="J3281" s="8"/>
      <c r="K3281" s="10"/>
      <c r="L3281" s="10"/>
      <c r="M3281" s="19"/>
    </row>
    <row r="3282" spans="1:13" s="11" customFormat="1">
      <c r="A3282" s="8"/>
      <c r="B3282" s="8"/>
      <c r="C3282" s="8"/>
      <c r="D3282" s="8"/>
      <c r="E3282" s="121"/>
      <c r="F3282" s="18"/>
      <c r="G3282" s="117"/>
      <c r="H3282" s="8"/>
      <c r="I3282" s="8"/>
      <c r="J3282" s="8"/>
      <c r="K3282" s="10"/>
      <c r="L3282" s="10"/>
      <c r="M3282" s="19"/>
    </row>
    <row r="3283" spans="1:13" s="11" customFormat="1">
      <c r="A3283" s="8"/>
      <c r="B3283" s="8"/>
      <c r="C3283" s="8"/>
      <c r="D3283" s="8"/>
      <c r="E3283" s="18"/>
      <c r="F3283" s="18"/>
      <c r="G3283" s="117"/>
      <c r="H3283" s="20"/>
      <c r="I3283" s="10"/>
      <c r="J3283" s="10"/>
      <c r="K3283" s="10"/>
      <c r="L3283" s="10"/>
      <c r="M3283" s="19"/>
    </row>
    <row r="3284" spans="1:13" s="11" customFormat="1">
      <c r="A3284" s="8"/>
      <c r="B3284" s="8"/>
      <c r="C3284" s="8"/>
      <c r="D3284" s="8"/>
      <c r="E3284" s="18"/>
      <c r="F3284" s="18"/>
      <c r="G3284" s="120"/>
      <c r="H3284" s="20"/>
      <c r="I3284" s="10"/>
      <c r="J3284" s="10"/>
      <c r="K3284" s="10"/>
      <c r="L3284" s="10"/>
      <c r="M3284" s="19"/>
    </row>
    <row r="3285" spans="1:13" s="11" customFormat="1">
      <c r="A3285" s="8"/>
      <c r="B3285" s="8"/>
      <c r="C3285" s="8"/>
      <c r="D3285" s="8"/>
      <c r="E3285" s="18"/>
      <c r="F3285" s="18"/>
      <c r="G3285" s="117"/>
      <c r="H3285" s="20"/>
      <c r="I3285" s="117"/>
      <c r="J3285" s="117"/>
      <c r="K3285" s="10"/>
      <c r="L3285" s="10"/>
      <c r="M3285" s="19"/>
    </row>
    <row r="3286" spans="1:13" s="11" customFormat="1">
      <c r="A3286" s="8"/>
      <c r="B3286" s="128"/>
      <c r="C3286" s="8"/>
      <c r="D3286" s="8"/>
      <c r="E3286" s="18"/>
      <c r="F3286" s="18"/>
      <c r="G3286" s="117"/>
      <c r="H3286" s="8"/>
      <c r="I3286" s="8"/>
      <c r="J3286" s="8"/>
      <c r="K3286" s="19"/>
      <c r="L3286" s="19"/>
      <c r="M3286" s="19"/>
    </row>
    <row r="3287" spans="1:13" s="11" customFormat="1">
      <c r="A3287" s="127"/>
      <c r="B3287" s="8"/>
      <c r="C3287" s="8"/>
      <c r="D3287" s="8"/>
      <c r="E3287" s="18"/>
      <c r="F3287" s="18"/>
    </row>
    <row r="3288" spans="1:13" s="11" customFormat="1">
      <c r="A3288" s="8"/>
      <c r="B3288" s="8"/>
      <c r="C3288" s="8"/>
      <c r="D3288" s="8"/>
      <c r="E3288" s="18"/>
      <c r="F3288" s="18"/>
      <c r="G3288" s="8"/>
      <c r="H3288" s="8"/>
      <c r="I3288" s="117"/>
      <c r="J3288" s="120"/>
      <c r="K3288" s="8"/>
      <c r="L3288" s="8"/>
      <c r="M3288" s="19"/>
    </row>
    <row r="3289" spans="1:13" s="11" customFormat="1">
      <c r="A3289" s="8"/>
      <c r="B3289" s="8"/>
      <c r="C3289" s="8"/>
      <c r="D3289" s="8"/>
      <c r="E3289" s="18"/>
      <c r="F3289" s="18"/>
      <c r="G3289" s="8"/>
      <c r="H3289" s="8"/>
      <c r="I3289" s="117"/>
      <c r="J3289" s="120"/>
      <c r="K3289" s="8"/>
      <c r="L3289" s="8"/>
      <c r="M3289" s="19"/>
    </row>
    <row r="3290" spans="1:13" s="11" customFormat="1">
      <c r="A3290" s="8"/>
      <c r="B3290" s="8"/>
      <c r="C3290" s="8"/>
      <c r="D3290" s="8"/>
      <c r="E3290" s="18"/>
      <c r="F3290" s="18"/>
      <c r="G3290" s="10"/>
      <c r="H3290" s="10"/>
      <c r="I3290" s="10"/>
      <c r="J3290" s="10"/>
      <c r="K3290" s="19"/>
      <c r="L3290" s="8"/>
      <c r="M3290" s="19"/>
    </row>
    <row r="3291" spans="1:13" s="11" customFormat="1">
      <c r="A3291" s="8"/>
      <c r="B3291" s="8"/>
      <c r="C3291" s="8"/>
      <c r="D3291" s="8"/>
      <c r="E3291" s="18"/>
      <c r="F3291" s="18"/>
      <c r="G3291" s="117"/>
      <c r="H3291" s="8"/>
      <c r="I3291" s="10"/>
      <c r="J3291" s="10"/>
      <c r="K3291" s="10"/>
      <c r="L3291" s="10"/>
      <c r="M3291" s="20"/>
    </row>
    <row r="3292" spans="1:13" s="11" customFormat="1">
      <c r="A3292" s="8"/>
      <c r="B3292" s="8"/>
      <c r="C3292" s="8"/>
      <c r="D3292" s="8"/>
      <c r="E3292" s="18"/>
      <c r="F3292" s="18"/>
      <c r="G3292" s="117"/>
      <c r="H3292" s="8"/>
      <c r="I3292" s="117"/>
      <c r="J3292" s="117"/>
      <c r="K3292" s="10"/>
      <c r="L3292" s="10"/>
      <c r="M3292" s="19"/>
    </row>
    <row r="3293" spans="1:13" s="11" customFormat="1">
      <c r="A3293" s="8"/>
      <c r="B3293" s="8"/>
      <c r="C3293" s="8"/>
      <c r="D3293" s="8"/>
      <c r="E3293" s="121"/>
      <c r="F3293" s="18"/>
      <c r="G3293" s="117"/>
      <c r="H3293" s="8"/>
      <c r="I3293" s="8"/>
      <c r="J3293" s="8"/>
      <c r="K3293" s="10"/>
      <c r="L3293" s="10"/>
      <c r="M3293" s="19"/>
    </row>
    <row r="3294" spans="1:13" s="11" customFormat="1">
      <c r="A3294" s="8"/>
      <c r="B3294" s="8"/>
      <c r="C3294" s="8"/>
      <c r="D3294" s="8"/>
      <c r="E3294" s="121"/>
      <c r="F3294" s="18"/>
      <c r="G3294" s="117"/>
      <c r="H3294" s="8"/>
      <c r="I3294" s="8"/>
      <c r="J3294" s="8"/>
      <c r="K3294" s="10"/>
      <c r="L3294" s="10"/>
      <c r="M3294" s="19"/>
    </row>
    <row r="3295" spans="1:13" s="11" customFormat="1">
      <c r="A3295" s="8"/>
      <c r="B3295" s="8"/>
      <c r="C3295" s="8"/>
      <c r="D3295" s="8"/>
      <c r="E3295" s="18"/>
      <c r="F3295" s="18"/>
      <c r="G3295" s="117"/>
      <c r="H3295" s="20"/>
      <c r="I3295" s="10"/>
      <c r="J3295" s="10"/>
      <c r="K3295" s="10"/>
      <c r="L3295" s="10"/>
      <c r="M3295" s="19"/>
    </row>
    <row r="3296" spans="1:13" s="11" customFormat="1">
      <c r="A3296" s="8"/>
      <c r="B3296" s="8"/>
      <c r="C3296" s="8"/>
      <c r="D3296" s="8"/>
      <c r="E3296" s="18"/>
      <c r="F3296" s="18"/>
      <c r="G3296" s="120"/>
      <c r="H3296" s="20"/>
      <c r="I3296" s="10"/>
      <c r="J3296" s="10"/>
      <c r="K3296" s="10"/>
      <c r="L3296" s="10"/>
      <c r="M3296" s="19"/>
    </row>
    <row r="3297" spans="1:13" s="11" customFormat="1">
      <c r="A3297" s="8"/>
      <c r="B3297" s="8"/>
      <c r="C3297" s="8"/>
      <c r="D3297" s="8"/>
      <c r="E3297" s="18"/>
      <c r="F3297" s="18"/>
      <c r="G3297" s="117"/>
      <c r="H3297" s="20"/>
      <c r="I3297" s="117"/>
      <c r="J3297" s="117"/>
      <c r="K3297" s="10"/>
      <c r="L3297" s="10"/>
      <c r="M3297" s="19"/>
    </row>
    <row r="3298" spans="1:13" s="11" customFormat="1">
      <c r="A3298" s="8"/>
      <c r="B3298" s="128"/>
      <c r="C3298" s="8"/>
      <c r="D3298" s="8"/>
      <c r="E3298" s="18"/>
      <c r="F3298" s="18"/>
      <c r="G3298" s="117"/>
      <c r="H3298" s="8"/>
      <c r="I3298" s="8"/>
      <c r="J3298" s="8"/>
      <c r="K3298" s="19"/>
      <c r="L3298" s="19"/>
      <c r="M3298" s="19"/>
    </row>
    <row r="3299" spans="1:13" s="11" customFormat="1">
      <c r="A3299" s="127"/>
      <c r="B3299" s="8"/>
      <c r="C3299" s="8"/>
      <c r="D3299" s="8"/>
      <c r="E3299" s="18"/>
      <c r="F3299" s="18"/>
    </row>
    <row r="3300" spans="1:13" s="11" customFormat="1">
      <c r="A3300" s="8"/>
      <c r="B3300" s="8"/>
      <c r="C3300" s="8"/>
      <c r="D3300" s="8"/>
      <c r="E3300" s="18"/>
      <c r="F3300" s="18"/>
      <c r="G3300" s="8"/>
      <c r="H3300" s="8"/>
      <c r="I3300" s="117"/>
      <c r="J3300" s="120"/>
      <c r="K3300" s="8"/>
      <c r="L3300" s="8"/>
      <c r="M3300" s="19"/>
    </row>
    <row r="3301" spans="1:13" s="11" customFormat="1">
      <c r="A3301" s="8"/>
      <c r="B3301" s="8"/>
      <c r="C3301" s="8"/>
      <c r="D3301" s="8"/>
      <c r="E3301" s="18"/>
      <c r="F3301" s="18"/>
      <c r="G3301" s="8"/>
      <c r="H3301" s="8"/>
      <c r="I3301" s="117"/>
      <c r="J3301" s="120"/>
      <c r="K3301" s="8"/>
      <c r="L3301" s="8"/>
      <c r="M3301" s="19"/>
    </row>
    <row r="3302" spans="1:13" s="11" customFormat="1">
      <c r="A3302" s="8"/>
      <c r="B3302" s="8"/>
      <c r="C3302" s="8"/>
      <c r="D3302" s="8"/>
      <c r="E3302" s="18"/>
      <c r="F3302" s="18"/>
      <c r="G3302" s="10"/>
      <c r="H3302" s="10"/>
      <c r="I3302" s="10"/>
      <c r="J3302" s="10"/>
      <c r="K3302" s="19"/>
      <c r="L3302" s="8"/>
      <c r="M3302" s="19"/>
    </row>
    <row r="3303" spans="1:13" s="11" customFormat="1">
      <c r="A3303" s="8"/>
      <c r="B3303" s="8"/>
      <c r="C3303" s="8"/>
      <c r="D3303" s="8"/>
      <c r="E3303" s="18"/>
      <c r="F3303" s="18"/>
      <c r="G3303" s="117"/>
      <c r="H3303" s="8"/>
      <c r="I3303" s="10"/>
      <c r="J3303" s="10"/>
      <c r="K3303" s="10"/>
      <c r="L3303" s="10"/>
      <c r="M3303" s="20"/>
    </row>
    <row r="3304" spans="1:13" s="11" customFormat="1">
      <c r="A3304" s="8"/>
      <c r="B3304" s="8"/>
      <c r="C3304" s="8"/>
      <c r="D3304" s="8"/>
      <c r="E3304" s="18"/>
      <c r="F3304" s="18"/>
      <c r="G3304" s="117"/>
      <c r="H3304" s="8"/>
      <c r="I3304" s="117"/>
      <c r="J3304" s="117"/>
      <c r="K3304" s="10"/>
      <c r="L3304" s="10"/>
      <c r="M3304" s="19"/>
    </row>
    <row r="3305" spans="1:13" s="11" customFormat="1">
      <c r="A3305" s="8"/>
      <c r="B3305" s="8"/>
      <c r="C3305" s="8"/>
      <c r="D3305" s="8"/>
      <c r="E3305" s="121"/>
      <c r="F3305" s="18"/>
      <c r="G3305" s="117"/>
      <c r="H3305" s="8"/>
      <c r="I3305" s="8"/>
      <c r="J3305" s="8"/>
      <c r="K3305" s="10"/>
      <c r="L3305" s="10"/>
      <c r="M3305" s="19"/>
    </row>
    <row r="3306" spans="1:13" s="11" customFormat="1">
      <c r="A3306" s="8"/>
      <c r="B3306" s="8"/>
      <c r="C3306" s="8"/>
      <c r="D3306" s="8"/>
      <c r="E3306" s="121"/>
      <c r="F3306" s="18"/>
      <c r="G3306" s="117"/>
      <c r="H3306" s="8"/>
      <c r="I3306" s="8"/>
      <c r="J3306" s="8"/>
      <c r="K3306" s="10"/>
      <c r="L3306" s="10"/>
      <c r="M3306" s="19"/>
    </row>
    <row r="3307" spans="1:13" s="11" customFormat="1">
      <c r="A3307" s="87"/>
      <c r="B3307" s="87"/>
      <c r="C3307" s="8"/>
      <c r="D3307" s="87"/>
      <c r="E3307" s="87"/>
      <c r="F3307" s="87"/>
      <c r="G3307" s="87"/>
      <c r="H3307" s="87"/>
      <c r="I3307" s="87"/>
      <c r="J3307" s="87"/>
      <c r="K3307" s="87"/>
      <c r="L3307" s="87"/>
      <c r="M3307" s="87"/>
    </row>
    <row r="3308" spans="1:13" s="11" customFormat="1">
      <c r="A3308" s="8"/>
      <c r="B3308" s="8"/>
      <c r="C3308" s="8"/>
      <c r="D3308" s="8"/>
      <c r="E3308" s="18"/>
      <c r="F3308" s="18"/>
      <c r="G3308" s="117"/>
      <c r="H3308" s="20"/>
      <c r="I3308" s="10"/>
      <c r="J3308" s="10"/>
      <c r="K3308" s="10"/>
      <c r="L3308" s="10"/>
      <c r="M3308" s="19"/>
    </row>
    <row r="3309" spans="1:13" s="11" customFormat="1">
      <c r="A3309" s="8"/>
      <c r="B3309" s="8"/>
      <c r="C3309" s="87"/>
      <c r="D3309" s="8"/>
      <c r="E3309" s="18"/>
      <c r="F3309" s="18"/>
      <c r="G3309" s="120"/>
      <c r="H3309" s="20"/>
      <c r="I3309" s="10"/>
      <c r="J3309" s="10"/>
      <c r="K3309" s="10"/>
      <c r="L3309" s="10"/>
      <c r="M3309" s="19"/>
    </row>
    <row r="3310" spans="1:13" s="11" customFormat="1">
      <c r="A3310" s="8"/>
      <c r="B3310" s="8"/>
      <c r="C3310" s="8"/>
      <c r="D3310" s="8"/>
      <c r="E3310" s="18"/>
      <c r="F3310" s="18"/>
      <c r="G3310" s="117"/>
      <c r="H3310" s="20"/>
      <c r="I3310" s="117"/>
      <c r="J3310" s="117"/>
      <c r="K3310" s="10"/>
      <c r="L3310" s="10"/>
      <c r="M3310" s="19"/>
    </row>
    <row r="3311" spans="1:13" s="11" customFormat="1">
      <c r="A3311" s="8"/>
      <c r="B3311" s="128"/>
      <c r="C3311" s="8"/>
      <c r="D3311" s="8"/>
      <c r="E3311" s="18"/>
      <c r="F3311" s="18"/>
      <c r="G3311" s="117"/>
      <c r="H3311" s="8"/>
      <c r="I3311" s="8"/>
      <c r="J3311" s="8"/>
      <c r="K3311" s="19"/>
      <c r="L3311" s="19"/>
      <c r="M3311" s="19"/>
    </row>
    <row r="3312" spans="1:13" s="11" customFormat="1">
      <c r="A3312" s="127"/>
      <c r="B3312" s="8"/>
      <c r="C3312" s="8"/>
      <c r="D3312" s="8"/>
      <c r="E3312" s="18"/>
      <c r="F3312" s="18"/>
    </row>
    <row r="3313" spans="1:13" s="11" customFormat="1">
      <c r="A3313" s="8"/>
      <c r="B3313" s="8"/>
      <c r="C3313" s="8"/>
      <c r="D3313" s="8"/>
      <c r="E3313" s="18"/>
      <c r="F3313" s="18"/>
      <c r="G3313" s="8"/>
      <c r="H3313" s="8"/>
      <c r="I3313" s="117"/>
      <c r="J3313" s="120"/>
      <c r="K3313" s="8"/>
      <c r="L3313" s="8"/>
      <c r="M3313" s="19"/>
    </row>
    <row r="3314" spans="1:13" s="11" customFormat="1">
      <c r="A3314" s="8"/>
      <c r="B3314" s="8"/>
      <c r="C3314" s="8"/>
      <c r="D3314" s="8"/>
      <c r="E3314" s="18"/>
      <c r="F3314" s="18"/>
      <c r="G3314" s="8"/>
      <c r="H3314" s="8"/>
      <c r="I3314" s="117"/>
      <c r="J3314" s="120"/>
      <c r="K3314" s="8"/>
      <c r="L3314" s="8"/>
      <c r="M3314" s="19"/>
    </row>
    <row r="3315" spans="1:13" s="11" customFormat="1">
      <c r="A3315" s="8"/>
      <c r="B3315" s="8"/>
      <c r="C3315" s="8"/>
      <c r="D3315" s="8"/>
      <c r="E3315" s="18"/>
      <c r="F3315" s="18"/>
      <c r="G3315" s="10"/>
      <c r="H3315" s="10"/>
      <c r="I3315" s="10"/>
      <c r="J3315" s="10"/>
      <c r="K3315" s="19"/>
      <c r="L3315" s="8"/>
      <c r="M3315" s="19"/>
    </row>
    <row r="3316" spans="1:13" s="11" customFormat="1">
      <c r="A3316" s="8"/>
      <c r="B3316" s="8"/>
      <c r="C3316" s="8"/>
      <c r="D3316" s="8"/>
      <c r="E3316" s="18"/>
      <c r="F3316" s="18"/>
      <c r="G3316" s="117"/>
      <c r="H3316" s="8"/>
      <c r="I3316" s="10"/>
      <c r="J3316" s="10"/>
      <c r="K3316" s="10"/>
      <c r="L3316" s="10"/>
      <c r="M3316" s="20"/>
    </row>
    <row r="3317" spans="1:13" s="11" customFormat="1">
      <c r="A3317" s="8"/>
      <c r="B3317" s="8"/>
      <c r="C3317" s="8"/>
      <c r="D3317" s="8"/>
      <c r="E3317" s="18"/>
      <c r="F3317" s="18"/>
      <c r="G3317" s="117"/>
      <c r="H3317" s="8"/>
      <c r="I3317" s="117"/>
      <c r="J3317" s="117"/>
      <c r="K3317" s="10"/>
      <c r="L3317" s="10"/>
      <c r="M3317" s="19"/>
    </row>
    <row r="3318" spans="1:13" s="11" customFormat="1">
      <c r="A3318" s="8"/>
      <c r="B3318" s="8"/>
      <c r="C3318" s="8"/>
      <c r="D3318" s="8"/>
      <c r="E3318" s="121"/>
      <c r="F3318" s="18"/>
      <c r="G3318" s="117"/>
      <c r="H3318" s="8"/>
      <c r="I3318" s="8"/>
      <c r="J3318" s="8"/>
      <c r="K3318" s="10"/>
      <c r="L3318" s="10"/>
      <c r="M3318" s="19"/>
    </row>
    <row r="3319" spans="1:13" s="11" customFormat="1">
      <c r="A3319" s="8"/>
      <c r="B3319" s="8"/>
      <c r="C3319" s="8"/>
      <c r="D3319" s="8"/>
      <c r="E3319" s="121"/>
      <c r="F3319" s="18"/>
      <c r="G3319" s="117"/>
      <c r="H3319" s="8"/>
      <c r="I3319" s="8"/>
      <c r="J3319" s="8"/>
      <c r="K3319" s="10"/>
      <c r="L3319" s="10"/>
      <c r="M3319" s="19"/>
    </row>
    <row r="3320" spans="1:13" s="11" customFormat="1">
      <c r="A3320" s="8"/>
      <c r="B3320" s="8"/>
      <c r="C3320" s="8"/>
      <c r="D3320" s="8"/>
      <c r="E3320" s="18"/>
      <c r="F3320" s="18"/>
      <c r="G3320" s="117"/>
      <c r="H3320" s="20"/>
      <c r="I3320" s="10"/>
      <c r="J3320" s="10"/>
      <c r="K3320" s="10"/>
      <c r="L3320" s="10"/>
      <c r="M3320" s="19"/>
    </row>
    <row r="3321" spans="1:13" s="11" customFormat="1">
      <c r="A3321" s="8"/>
      <c r="B3321" s="8"/>
      <c r="C3321" s="8"/>
      <c r="D3321" s="8"/>
      <c r="E3321" s="18"/>
      <c r="F3321" s="18"/>
      <c r="G3321" s="120"/>
      <c r="H3321" s="20"/>
      <c r="I3321" s="10"/>
      <c r="J3321" s="10"/>
      <c r="K3321" s="10"/>
      <c r="L3321" s="10"/>
      <c r="M3321" s="19"/>
    </row>
    <row r="3322" spans="1:13" s="11" customFormat="1">
      <c r="A3322" s="8"/>
      <c r="B3322" s="8"/>
      <c r="C3322" s="8"/>
      <c r="D3322" s="8"/>
      <c r="E3322" s="18"/>
      <c r="F3322" s="18"/>
      <c r="G3322" s="117"/>
      <c r="H3322" s="20"/>
      <c r="I3322" s="117"/>
      <c r="J3322" s="117"/>
      <c r="K3322" s="10"/>
      <c r="L3322" s="10"/>
      <c r="M3322" s="19"/>
    </row>
    <row r="3323" spans="1:13" s="11" customFormat="1">
      <c r="A3323" s="8"/>
      <c r="B3323" s="128"/>
      <c r="C3323" s="8"/>
      <c r="D3323" s="8"/>
      <c r="E3323" s="18"/>
      <c r="F3323" s="18"/>
      <c r="G3323" s="117"/>
      <c r="H3323" s="8"/>
      <c r="I3323" s="8"/>
      <c r="J3323" s="8"/>
      <c r="K3323" s="19"/>
      <c r="L3323" s="19"/>
      <c r="M3323" s="19"/>
    </row>
    <row r="3324" spans="1:13" s="11" customFormat="1">
      <c r="A3324" s="127"/>
      <c r="B3324" s="8"/>
      <c r="C3324" s="8"/>
      <c r="D3324" s="8"/>
      <c r="E3324" s="18"/>
      <c r="F3324" s="18"/>
    </row>
    <row r="3325" spans="1:13" s="11" customFormat="1">
      <c r="A3325" s="8"/>
      <c r="B3325" s="8"/>
      <c r="C3325" s="8"/>
      <c r="D3325" s="8"/>
      <c r="E3325" s="18"/>
      <c r="F3325" s="18"/>
      <c r="G3325" s="8"/>
      <c r="H3325" s="8"/>
      <c r="I3325" s="117"/>
      <c r="J3325" s="120"/>
      <c r="K3325" s="8"/>
      <c r="L3325" s="8"/>
      <c r="M3325" s="19"/>
    </row>
    <row r="3326" spans="1:13" s="11" customFormat="1">
      <c r="A3326" s="8"/>
      <c r="B3326" s="8"/>
      <c r="C3326" s="8"/>
      <c r="D3326" s="8"/>
      <c r="E3326" s="18"/>
      <c r="F3326" s="18"/>
      <c r="G3326" s="8"/>
      <c r="H3326" s="8"/>
      <c r="I3326" s="117"/>
      <c r="J3326" s="120"/>
      <c r="K3326" s="8"/>
      <c r="L3326" s="8"/>
      <c r="M3326" s="19"/>
    </row>
    <row r="3327" spans="1:13" s="11" customFormat="1">
      <c r="A3327" s="8"/>
      <c r="B3327" s="8"/>
      <c r="C3327" s="8"/>
      <c r="D3327" s="8"/>
      <c r="E3327" s="18"/>
      <c r="F3327" s="18"/>
      <c r="G3327" s="10"/>
      <c r="H3327" s="10"/>
      <c r="I3327" s="10"/>
      <c r="J3327" s="10"/>
      <c r="K3327" s="19"/>
      <c r="L3327" s="8"/>
      <c r="M3327" s="19"/>
    </row>
    <row r="3328" spans="1:13" s="11" customFormat="1">
      <c r="A3328" s="8"/>
      <c r="B3328" s="8"/>
      <c r="C3328" s="8"/>
      <c r="D3328" s="8"/>
      <c r="E3328" s="18"/>
      <c r="F3328" s="18"/>
      <c r="G3328" s="117"/>
      <c r="H3328" s="8"/>
      <c r="I3328" s="10"/>
      <c r="J3328" s="10"/>
      <c r="K3328" s="10"/>
      <c r="L3328" s="10"/>
      <c r="M3328" s="20"/>
    </row>
    <row r="3329" spans="1:13" s="11" customFormat="1">
      <c r="A3329" s="8"/>
      <c r="B3329" s="8"/>
      <c r="C3329" s="8"/>
      <c r="D3329" s="8"/>
      <c r="E3329" s="18"/>
      <c r="F3329" s="18"/>
      <c r="G3329" s="117"/>
      <c r="H3329" s="8"/>
      <c r="I3329" s="117"/>
      <c r="J3329" s="117"/>
      <c r="K3329" s="10"/>
      <c r="L3329" s="10"/>
      <c r="M3329" s="19"/>
    </row>
    <row r="3330" spans="1:13" s="11" customFormat="1">
      <c r="A3330" s="8"/>
      <c r="B3330" s="8"/>
      <c r="C3330" s="8"/>
      <c r="D3330" s="8"/>
      <c r="E3330" s="121"/>
      <c r="F3330" s="18"/>
      <c r="G3330" s="117"/>
      <c r="H3330" s="8"/>
      <c r="I3330" s="8"/>
      <c r="J3330" s="8"/>
      <c r="K3330" s="10"/>
      <c r="L3330" s="10"/>
      <c r="M3330" s="19"/>
    </row>
    <row r="3331" spans="1:13" s="11" customFormat="1">
      <c r="A3331" s="8"/>
      <c r="B3331" s="8"/>
      <c r="C3331" s="8"/>
      <c r="D3331" s="8"/>
      <c r="E3331" s="121"/>
      <c r="F3331" s="18"/>
      <c r="G3331" s="117"/>
      <c r="H3331" s="8"/>
      <c r="I3331" s="8"/>
      <c r="J3331" s="8"/>
      <c r="K3331" s="10"/>
      <c r="L3331" s="10"/>
      <c r="M3331" s="19"/>
    </row>
    <row r="3332" spans="1:13" s="11" customFormat="1">
      <c r="A3332" s="8"/>
      <c r="B3332" s="8"/>
      <c r="C3332" s="8"/>
      <c r="D3332" s="8"/>
      <c r="E3332" s="18"/>
      <c r="F3332" s="18"/>
      <c r="G3332" s="117"/>
      <c r="H3332" s="20"/>
      <c r="I3332" s="10"/>
      <c r="J3332" s="10"/>
      <c r="K3332" s="10"/>
      <c r="L3332" s="10"/>
      <c r="M3332" s="19"/>
    </row>
    <row r="3333" spans="1:13" s="11" customFormat="1">
      <c r="A3333" s="8"/>
      <c r="B3333" s="8"/>
      <c r="C3333" s="8"/>
      <c r="D3333" s="8"/>
      <c r="E3333" s="18"/>
      <c r="F3333" s="18"/>
      <c r="G3333" s="120"/>
      <c r="H3333" s="20"/>
      <c r="I3333" s="10"/>
      <c r="J3333" s="10"/>
      <c r="K3333" s="10"/>
      <c r="L3333" s="10"/>
      <c r="M3333" s="19"/>
    </row>
    <row r="3334" spans="1:13" s="11" customFormat="1">
      <c r="A3334" s="8"/>
      <c r="B3334" s="8"/>
      <c r="C3334" s="8"/>
      <c r="D3334" s="8"/>
      <c r="E3334" s="18"/>
      <c r="F3334" s="18"/>
      <c r="G3334" s="117"/>
      <c r="H3334" s="20"/>
      <c r="I3334" s="117"/>
      <c r="J3334" s="117"/>
      <c r="K3334" s="10"/>
      <c r="L3334" s="10"/>
      <c r="M3334" s="19"/>
    </row>
    <row r="3335" spans="1:13" s="11" customFormat="1">
      <c r="A3335" s="8"/>
      <c r="B3335" s="128"/>
      <c r="C3335" s="8"/>
      <c r="D3335" s="8"/>
      <c r="E3335" s="18"/>
      <c r="F3335" s="18"/>
      <c r="G3335" s="117"/>
      <c r="H3335" s="8"/>
      <c r="I3335" s="8"/>
      <c r="J3335" s="8"/>
      <c r="K3335" s="19"/>
      <c r="L3335" s="19"/>
      <c r="M3335" s="19"/>
    </row>
    <row r="3336" spans="1:13" s="11" customFormat="1">
      <c r="A3336" s="127"/>
      <c r="B3336" s="8"/>
      <c r="C3336" s="8"/>
      <c r="D3336" s="8"/>
      <c r="E3336" s="18"/>
      <c r="F3336" s="18"/>
    </row>
    <row r="3337" spans="1:13" s="11" customFormat="1">
      <c r="A3337" s="8"/>
      <c r="B3337" s="8"/>
      <c r="C3337" s="8"/>
      <c r="D3337" s="8"/>
      <c r="E3337" s="18"/>
      <c r="F3337" s="18"/>
      <c r="G3337" s="8"/>
      <c r="H3337" s="8"/>
      <c r="I3337" s="117"/>
      <c r="J3337" s="120"/>
      <c r="K3337" s="8"/>
      <c r="L3337" s="8"/>
      <c r="M3337" s="19"/>
    </row>
    <row r="3338" spans="1:13" s="11" customFormat="1">
      <c r="A3338" s="8"/>
      <c r="B3338" s="8"/>
      <c r="C3338" s="8"/>
      <c r="D3338" s="8"/>
      <c r="E3338" s="18"/>
      <c r="F3338" s="18"/>
      <c r="G3338" s="8"/>
      <c r="H3338" s="8"/>
      <c r="I3338" s="117"/>
      <c r="J3338" s="120"/>
      <c r="K3338" s="8"/>
      <c r="L3338" s="8"/>
      <c r="M3338" s="19"/>
    </row>
    <row r="3339" spans="1:13" s="11" customFormat="1">
      <c r="A3339" s="8"/>
      <c r="B3339" s="8"/>
      <c r="C3339" s="8"/>
      <c r="D3339" s="8"/>
      <c r="E3339" s="18"/>
      <c r="F3339" s="18"/>
      <c r="G3339" s="10"/>
      <c r="H3339" s="10"/>
      <c r="I3339" s="10"/>
      <c r="J3339" s="10"/>
      <c r="K3339" s="19"/>
      <c r="L3339" s="8"/>
      <c r="M3339" s="19"/>
    </row>
    <row r="3340" spans="1:13" s="11" customFormat="1">
      <c r="A3340" s="8"/>
      <c r="B3340" s="8"/>
      <c r="C3340" s="8"/>
      <c r="D3340" s="8"/>
      <c r="E3340" s="18"/>
      <c r="F3340" s="18"/>
      <c r="G3340" s="117"/>
      <c r="H3340" s="8"/>
      <c r="I3340" s="10"/>
      <c r="J3340" s="10"/>
      <c r="K3340" s="10"/>
      <c r="L3340" s="10"/>
      <c r="M3340" s="20"/>
    </row>
    <row r="3341" spans="1:13" s="11" customFormat="1">
      <c r="A3341" s="8"/>
      <c r="B3341" s="8"/>
      <c r="C3341" s="8"/>
      <c r="D3341" s="8"/>
      <c r="E3341" s="18"/>
      <c r="F3341" s="18"/>
      <c r="G3341" s="117"/>
      <c r="H3341" s="8"/>
      <c r="I3341" s="117"/>
      <c r="J3341" s="117"/>
      <c r="K3341" s="10"/>
      <c r="L3341" s="10"/>
      <c r="M3341" s="19"/>
    </row>
    <row r="3342" spans="1:13" s="11" customFormat="1">
      <c r="A3342" s="87"/>
      <c r="B3342" s="87"/>
      <c r="C3342" s="8"/>
      <c r="D3342" s="87"/>
      <c r="E3342" s="87"/>
      <c r="F3342" s="87"/>
      <c r="G3342" s="87"/>
      <c r="H3342" s="87"/>
      <c r="I3342" s="87"/>
      <c r="J3342" s="87"/>
      <c r="K3342" s="87"/>
      <c r="L3342" s="87"/>
      <c r="M3342" s="87"/>
    </row>
    <row r="3343" spans="1:13" s="11" customFormat="1">
      <c r="A3343" s="8"/>
      <c r="B3343" s="8"/>
      <c r="C3343" s="8"/>
      <c r="D3343" s="8"/>
      <c r="E3343" s="121"/>
      <c r="F3343" s="18"/>
      <c r="G3343" s="117"/>
      <c r="H3343" s="8"/>
      <c r="I3343" s="8"/>
      <c r="J3343" s="8"/>
      <c r="K3343" s="10"/>
      <c r="L3343" s="10"/>
      <c r="M3343" s="19"/>
    </row>
    <row r="3344" spans="1:13" s="11" customFormat="1">
      <c r="A3344" s="8"/>
      <c r="B3344" s="8"/>
      <c r="C3344" s="87"/>
      <c r="D3344" s="8"/>
      <c r="E3344" s="121"/>
      <c r="F3344" s="18"/>
      <c r="G3344" s="117"/>
      <c r="H3344" s="8"/>
      <c r="I3344" s="8"/>
      <c r="J3344" s="8"/>
      <c r="K3344" s="10"/>
      <c r="L3344" s="10"/>
      <c r="M3344" s="19"/>
    </row>
    <row r="3345" spans="1:13" s="11" customFormat="1">
      <c r="A3345" s="8"/>
      <c r="B3345" s="8"/>
      <c r="C3345" s="8"/>
      <c r="D3345" s="8"/>
      <c r="E3345" s="18"/>
      <c r="F3345" s="18"/>
      <c r="G3345" s="117"/>
      <c r="H3345" s="20"/>
      <c r="I3345" s="10"/>
      <c r="J3345" s="10"/>
      <c r="K3345" s="10"/>
      <c r="L3345" s="10"/>
      <c r="M3345" s="19"/>
    </row>
    <row r="3346" spans="1:13" s="11" customFormat="1">
      <c r="A3346" s="8"/>
      <c r="B3346" s="8"/>
      <c r="C3346" s="8"/>
      <c r="D3346" s="8"/>
      <c r="E3346" s="18"/>
      <c r="F3346" s="18"/>
      <c r="G3346" s="120"/>
      <c r="H3346" s="20"/>
      <c r="I3346" s="10"/>
      <c r="J3346" s="10"/>
      <c r="K3346" s="10"/>
      <c r="L3346" s="10"/>
      <c r="M3346" s="19"/>
    </row>
    <row r="3347" spans="1:13" s="11" customFormat="1">
      <c r="A3347" s="8"/>
      <c r="B3347" s="8"/>
      <c r="C3347" s="8"/>
      <c r="D3347" s="8"/>
      <c r="E3347" s="18"/>
      <c r="F3347" s="18"/>
      <c r="G3347" s="117"/>
      <c r="H3347" s="20"/>
      <c r="I3347" s="117"/>
      <c r="J3347" s="117"/>
      <c r="K3347" s="10"/>
      <c r="L3347" s="10"/>
      <c r="M3347" s="19"/>
    </row>
    <row r="3348" spans="1:13" s="11" customFormat="1">
      <c r="A3348" s="8"/>
      <c r="B3348" s="128"/>
      <c r="C3348" s="8"/>
      <c r="D3348" s="8"/>
      <c r="E3348" s="18"/>
      <c r="F3348" s="18"/>
      <c r="G3348" s="117"/>
      <c r="H3348" s="8"/>
      <c r="I3348" s="8"/>
      <c r="J3348" s="8"/>
      <c r="K3348" s="19"/>
      <c r="L3348" s="19"/>
      <c r="M3348" s="19"/>
    </row>
    <row r="3349" spans="1:13" s="11" customFormat="1">
      <c r="A3349" s="127"/>
      <c r="B3349" s="8"/>
      <c r="C3349" s="8"/>
      <c r="D3349" s="8"/>
      <c r="E3349" s="18"/>
      <c r="F3349" s="18"/>
    </row>
    <row r="3350" spans="1:13" s="11" customFormat="1">
      <c r="A3350" s="8"/>
      <c r="B3350" s="8"/>
      <c r="C3350" s="8"/>
      <c r="D3350" s="8"/>
      <c r="E3350" s="18"/>
      <c r="F3350" s="18"/>
      <c r="G3350" s="8"/>
      <c r="H3350" s="8"/>
      <c r="I3350" s="117"/>
      <c r="J3350" s="120"/>
      <c r="K3350" s="8"/>
      <c r="L3350" s="8"/>
      <c r="M3350" s="19"/>
    </row>
    <row r="3351" spans="1:13" s="11" customFormat="1">
      <c r="A3351" s="8"/>
      <c r="B3351" s="8"/>
      <c r="C3351" s="8"/>
      <c r="D3351" s="8"/>
      <c r="E3351" s="18"/>
      <c r="F3351" s="18"/>
      <c r="G3351" s="8"/>
      <c r="H3351" s="8"/>
      <c r="I3351" s="117"/>
      <c r="J3351" s="120"/>
      <c r="K3351" s="8"/>
      <c r="L3351" s="8"/>
      <c r="M3351" s="19"/>
    </row>
    <row r="3352" spans="1:13" s="11" customFormat="1">
      <c r="A3352" s="8"/>
      <c r="B3352" s="8"/>
      <c r="C3352" s="8"/>
      <c r="D3352" s="8"/>
      <c r="E3352" s="18"/>
      <c r="F3352" s="18"/>
      <c r="G3352" s="10"/>
      <c r="H3352" s="10"/>
      <c r="I3352" s="10"/>
      <c r="J3352" s="10"/>
      <c r="K3352" s="19"/>
      <c r="L3352" s="8"/>
      <c r="M3352" s="19"/>
    </row>
    <row r="3353" spans="1:13" s="11" customFormat="1">
      <c r="A3353" s="8"/>
      <c r="B3353" s="8"/>
      <c r="C3353" s="8"/>
      <c r="D3353" s="8"/>
      <c r="E3353" s="18"/>
      <c r="F3353" s="18"/>
      <c r="G3353" s="117"/>
      <c r="H3353" s="8"/>
      <c r="I3353" s="10"/>
      <c r="J3353" s="10"/>
      <c r="K3353" s="10"/>
      <c r="L3353" s="10"/>
      <c r="M3353" s="20"/>
    </row>
    <row r="3354" spans="1:13" s="11" customFormat="1">
      <c r="A3354" s="8"/>
      <c r="B3354" s="8"/>
      <c r="C3354" s="8"/>
      <c r="D3354" s="8"/>
      <c r="E3354" s="18"/>
      <c r="F3354" s="18"/>
      <c r="G3354" s="117"/>
      <c r="H3354" s="8"/>
      <c r="I3354" s="117"/>
      <c r="J3354" s="117"/>
      <c r="K3354" s="10"/>
      <c r="L3354" s="10"/>
      <c r="M3354" s="19"/>
    </row>
    <row r="3355" spans="1:13" s="11" customFormat="1">
      <c r="A3355" s="8"/>
      <c r="B3355" s="8"/>
      <c r="C3355" s="8"/>
      <c r="D3355" s="8"/>
      <c r="E3355" s="121"/>
      <c r="F3355" s="18"/>
      <c r="G3355" s="117"/>
      <c r="H3355" s="8"/>
      <c r="I3355" s="8"/>
      <c r="J3355" s="8"/>
      <c r="K3355" s="10"/>
      <c r="L3355" s="10"/>
      <c r="M3355" s="19"/>
    </row>
    <row r="3356" spans="1:13" s="11" customFormat="1">
      <c r="A3356" s="8"/>
      <c r="B3356" s="8"/>
      <c r="C3356" s="8"/>
      <c r="D3356" s="8"/>
      <c r="E3356" s="121"/>
      <c r="F3356" s="18"/>
      <c r="G3356" s="117"/>
      <c r="H3356" s="8"/>
      <c r="I3356" s="8"/>
      <c r="J3356" s="8"/>
      <c r="K3356" s="10"/>
      <c r="L3356" s="10"/>
      <c r="M3356" s="19"/>
    </row>
    <row r="3357" spans="1:13" s="11" customFormat="1">
      <c r="A3357" s="8"/>
      <c r="B3357" s="8"/>
      <c r="C3357" s="8"/>
      <c r="D3357" s="8"/>
      <c r="E3357" s="18"/>
      <c r="F3357" s="18"/>
      <c r="G3357" s="117"/>
      <c r="H3357" s="20"/>
      <c r="I3357" s="10"/>
      <c r="J3357" s="10"/>
      <c r="K3357" s="10"/>
      <c r="L3357" s="10"/>
      <c r="M3357" s="19"/>
    </row>
    <row r="3358" spans="1:13" s="11" customFormat="1">
      <c r="A3358" s="8"/>
      <c r="B3358" s="8"/>
      <c r="C3358" s="8"/>
      <c r="D3358" s="8"/>
      <c r="E3358" s="18"/>
      <c r="F3358" s="18"/>
      <c r="G3358" s="120"/>
      <c r="H3358" s="20"/>
      <c r="I3358" s="10"/>
      <c r="J3358" s="10"/>
      <c r="K3358" s="10"/>
      <c r="L3358" s="10"/>
      <c r="M3358" s="19"/>
    </row>
    <row r="3359" spans="1:13" s="11" customFormat="1">
      <c r="A3359" s="8"/>
      <c r="B3359" s="8"/>
      <c r="C3359" s="8"/>
      <c r="D3359" s="8"/>
      <c r="E3359" s="18"/>
      <c r="F3359" s="18"/>
      <c r="G3359" s="117"/>
      <c r="H3359" s="20"/>
      <c r="I3359" s="117"/>
      <c r="J3359" s="117"/>
      <c r="K3359" s="10"/>
      <c r="L3359" s="10"/>
      <c r="M3359" s="19"/>
    </row>
    <row r="3360" spans="1:13" s="11" customFormat="1">
      <c r="A3360" s="8"/>
      <c r="B3360" s="128"/>
      <c r="C3360" s="8"/>
      <c r="D3360" s="8"/>
      <c r="E3360" s="18"/>
      <c r="F3360" s="18"/>
      <c r="G3360" s="117"/>
      <c r="H3360" s="8"/>
      <c r="I3360" s="8"/>
      <c r="J3360" s="8"/>
      <c r="K3360" s="19"/>
      <c r="L3360" s="19"/>
      <c r="M3360" s="19"/>
    </row>
    <row r="3361" spans="1:13" s="11" customFormat="1">
      <c r="A3361" s="127"/>
      <c r="B3361" s="8"/>
      <c r="C3361" s="8"/>
      <c r="D3361" s="8"/>
      <c r="E3361" s="18"/>
      <c r="F3361" s="18"/>
    </row>
    <row r="3362" spans="1:13" s="11" customFormat="1">
      <c r="A3362" s="8"/>
      <c r="B3362" s="8"/>
      <c r="C3362" s="8"/>
      <c r="D3362" s="8"/>
      <c r="E3362" s="18"/>
      <c r="F3362" s="18"/>
      <c r="G3362" s="8"/>
      <c r="H3362" s="8"/>
      <c r="I3362" s="117"/>
      <c r="J3362" s="120"/>
      <c r="K3362" s="8"/>
      <c r="L3362" s="8"/>
      <c r="M3362" s="19"/>
    </row>
    <row r="3363" spans="1:13" s="11" customFormat="1">
      <c r="A3363" s="8"/>
      <c r="B3363" s="8"/>
      <c r="C3363" s="8"/>
      <c r="D3363" s="8"/>
      <c r="E3363" s="18"/>
      <c r="F3363" s="18"/>
      <c r="G3363" s="8"/>
      <c r="H3363" s="8"/>
      <c r="I3363" s="117"/>
      <c r="J3363" s="120"/>
      <c r="K3363" s="8"/>
      <c r="L3363" s="8"/>
      <c r="M3363" s="19"/>
    </row>
    <row r="3364" spans="1:13" s="11" customFormat="1">
      <c r="A3364" s="8"/>
      <c r="B3364" s="8"/>
      <c r="C3364" s="8"/>
      <c r="D3364" s="8"/>
      <c r="E3364" s="18"/>
      <c r="F3364" s="18"/>
      <c r="G3364" s="10"/>
      <c r="H3364" s="10"/>
      <c r="I3364" s="10"/>
      <c r="J3364" s="10"/>
      <c r="K3364" s="19"/>
      <c r="L3364" s="8"/>
      <c r="M3364" s="19"/>
    </row>
    <row r="3365" spans="1:13" s="11" customFormat="1">
      <c r="A3365" s="8"/>
      <c r="B3365" s="8"/>
      <c r="C3365" s="8"/>
      <c r="D3365" s="8"/>
      <c r="E3365" s="18"/>
      <c r="F3365" s="18"/>
      <c r="G3365" s="117"/>
      <c r="H3365" s="8"/>
      <c r="I3365" s="10"/>
      <c r="J3365" s="10"/>
      <c r="K3365" s="10"/>
      <c r="L3365" s="10"/>
      <c r="M3365" s="20"/>
    </row>
    <row r="3366" spans="1:13" s="11" customFormat="1">
      <c r="A3366" s="8"/>
      <c r="B3366" s="8"/>
      <c r="C3366" s="8"/>
      <c r="D3366" s="8"/>
      <c r="E3366" s="18"/>
      <c r="F3366" s="18"/>
      <c r="G3366" s="117"/>
      <c r="H3366" s="8"/>
      <c r="I3366" s="117"/>
      <c r="J3366" s="117"/>
      <c r="K3366" s="10"/>
      <c r="L3366" s="10"/>
      <c r="M3366" s="19"/>
    </row>
    <row r="3367" spans="1:13" s="11" customFormat="1">
      <c r="A3367" s="8"/>
      <c r="B3367" s="8"/>
      <c r="C3367" s="8"/>
      <c r="D3367" s="8"/>
      <c r="E3367" s="121"/>
      <c r="F3367" s="18"/>
      <c r="G3367" s="117"/>
      <c r="H3367" s="8"/>
      <c r="I3367" s="8"/>
      <c r="J3367" s="8"/>
      <c r="K3367" s="10"/>
      <c r="L3367" s="10"/>
      <c r="M3367" s="19"/>
    </row>
    <row r="3368" spans="1:13" s="11" customFormat="1">
      <c r="A3368" s="8"/>
      <c r="B3368" s="8"/>
      <c r="C3368" s="8"/>
      <c r="D3368" s="8"/>
      <c r="E3368" s="121"/>
      <c r="F3368" s="18"/>
      <c r="G3368" s="117"/>
      <c r="H3368" s="8"/>
      <c r="I3368" s="8"/>
      <c r="J3368" s="8"/>
      <c r="K3368" s="10"/>
      <c r="L3368" s="10"/>
      <c r="M3368" s="19"/>
    </row>
    <row r="3369" spans="1:13" s="11" customFormat="1">
      <c r="A3369" s="8"/>
      <c r="B3369" s="8"/>
      <c r="C3369" s="8"/>
      <c r="D3369" s="8"/>
      <c r="E3369" s="18"/>
      <c r="F3369" s="18"/>
      <c r="G3369" s="117"/>
      <c r="H3369" s="20"/>
      <c r="I3369" s="10"/>
      <c r="J3369" s="10"/>
      <c r="K3369" s="10"/>
      <c r="L3369" s="10"/>
      <c r="M3369" s="19"/>
    </row>
    <row r="3370" spans="1:13" s="11" customFormat="1">
      <c r="A3370" s="8"/>
      <c r="B3370" s="8"/>
      <c r="C3370" s="8"/>
      <c r="D3370" s="8"/>
      <c r="E3370" s="18"/>
      <c r="F3370" s="18"/>
      <c r="G3370" s="120"/>
      <c r="H3370" s="20"/>
      <c r="I3370" s="10"/>
      <c r="J3370" s="10"/>
      <c r="K3370" s="10"/>
      <c r="L3370" s="10"/>
      <c r="M3370" s="19"/>
    </row>
    <row r="3371" spans="1:13" s="11" customFormat="1">
      <c r="A3371" s="8"/>
      <c r="B3371" s="8"/>
      <c r="C3371" s="8"/>
      <c r="D3371" s="8"/>
      <c r="E3371" s="18"/>
      <c r="F3371" s="18"/>
      <c r="G3371" s="117"/>
      <c r="H3371" s="20"/>
      <c r="I3371" s="117"/>
      <c r="J3371" s="117"/>
      <c r="K3371" s="10"/>
      <c r="L3371" s="10"/>
      <c r="M3371" s="19"/>
    </row>
    <row r="3372" spans="1:13" s="11" customFormat="1">
      <c r="A3372" s="8"/>
      <c r="B3372" s="128"/>
      <c r="C3372" s="8"/>
      <c r="D3372" s="8"/>
      <c r="E3372" s="18"/>
      <c r="F3372" s="18"/>
      <c r="G3372" s="117"/>
      <c r="H3372" s="8"/>
      <c r="I3372" s="8"/>
      <c r="J3372" s="8"/>
      <c r="K3372" s="19"/>
      <c r="L3372" s="19"/>
      <c r="M3372" s="19"/>
    </row>
    <row r="3373" spans="1:13" s="11" customFormat="1">
      <c r="A3373" s="127"/>
      <c r="B3373" s="8"/>
      <c r="C3373" s="8"/>
      <c r="D3373" s="8"/>
      <c r="E3373" s="18"/>
      <c r="F3373" s="18"/>
    </row>
    <row r="3374" spans="1:13" s="11" customFormat="1">
      <c r="A3374" s="8"/>
      <c r="B3374" s="8"/>
      <c r="C3374" s="8"/>
      <c r="D3374" s="8"/>
      <c r="E3374" s="18"/>
      <c r="F3374" s="18"/>
      <c r="G3374" s="8"/>
      <c r="H3374" s="8"/>
      <c r="I3374" s="117"/>
      <c r="J3374" s="120"/>
      <c r="K3374" s="8"/>
      <c r="L3374" s="8"/>
      <c r="M3374" s="19"/>
    </row>
    <row r="3375" spans="1:13" s="11" customFormat="1">
      <c r="A3375" s="8"/>
      <c r="B3375" s="8"/>
      <c r="C3375" s="8"/>
      <c r="D3375" s="8"/>
      <c r="E3375" s="18"/>
      <c r="F3375" s="18"/>
      <c r="G3375" s="8"/>
      <c r="H3375" s="8"/>
      <c r="I3375" s="117"/>
      <c r="J3375" s="120"/>
      <c r="K3375" s="8"/>
      <c r="L3375" s="8"/>
      <c r="M3375" s="19"/>
    </row>
    <row r="3376" spans="1:13" s="11" customFormat="1">
      <c r="A3376" s="8"/>
      <c r="B3376" s="8"/>
      <c r="C3376" s="8"/>
      <c r="D3376" s="8"/>
      <c r="E3376" s="18"/>
      <c r="F3376" s="18"/>
      <c r="G3376" s="10"/>
      <c r="H3376" s="10"/>
      <c r="I3376" s="10"/>
      <c r="J3376" s="10"/>
      <c r="K3376" s="19"/>
      <c r="L3376" s="8"/>
      <c r="M3376" s="19"/>
    </row>
    <row r="3377" spans="1:13" s="11" customFormat="1">
      <c r="A3377" s="87"/>
      <c r="B3377" s="87"/>
      <c r="C3377" s="8"/>
      <c r="D3377" s="87"/>
      <c r="E3377" s="87"/>
      <c r="F3377" s="87"/>
      <c r="G3377" s="87"/>
      <c r="H3377" s="87"/>
      <c r="I3377" s="87"/>
      <c r="J3377" s="87"/>
      <c r="K3377" s="87"/>
      <c r="L3377" s="87"/>
      <c r="M3377" s="87"/>
    </row>
    <row r="3378" spans="1:13" s="11" customFormat="1">
      <c r="A3378" s="8"/>
      <c r="B3378" s="8"/>
      <c r="C3378" s="8"/>
      <c r="D3378" s="8"/>
      <c r="E3378" s="18"/>
      <c r="F3378" s="18"/>
      <c r="G3378" s="117"/>
      <c r="H3378" s="8"/>
      <c r="I3378" s="10"/>
      <c r="J3378" s="10"/>
      <c r="K3378" s="10"/>
      <c r="L3378" s="10"/>
      <c r="M3378" s="20"/>
    </row>
    <row r="3379" spans="1:13" s="11" customFormat="1">
      <c r="A3379" s="8"/>
      <c r="B3379" s="8"/>
      <c r="C3379" s="87"/>
      <c r="D3379" s="8"/>
      <c r="E3379" s="18"/>
      <c r="F3379" s="18"/>
      <c r="G3379" s="117"/>
      <c r="H3379" s="8"/>
      <c r="I3379" s="117"/>
      <c r="J3379" s="117"/>
      <c r="K3379" s="10"/>
      <c r="L3379" s="10"/>
      <c r="M3379" s="19"/>
    </row>
    <row r="3380" spans="1:13" s="11" customFormat="1">
      <c r="A3380" s="8"/>
      <c r="B3380" s="8"/>
      <c r="C3380" s="8"/>
      <c r="D3380" s="8"/>
      <c r="E3380" s="121"/>
      <c r="F3380" s="18"/>
      <c r="G3380" s="117"/>
      <c r="H3380" s="8"/>
      <c r="I3380" s="8"/>
      <c r="J3380" s="8"/>
      <c r="K3380" s="10"/>
      <c r="L3380" s="10"/>
      <c r="M3380" s="19"/>
    </row>
    <row r="3381" spans="1:13" s="11" customFormat="1">
      <c r="A3381" s="8"/>
      <c r="B3381" s="8"/>
      <c r="C3381" s="8"/>
      <c r="D3381" s="8"/>
      <c r="E3381" s="121"/>
      <c r="F3381" s="18"/>
      <c r="G3381" s="117"/>
      <c r="H3381" s="8"/>
      <c r="I3381" s="8"/>
      <c r="J3381" s="8"/>
      <c r="K3381" s="10"/>
      <c r="L3381" s="10"/>
      <c r="M3381" s="19"/>
    </row>
    <row r="3382" spans="1:13" s="11" customFormat="1">
      <c r="A3382" s="8"/>
      <c r="B3382" s="8"/>
      <c r="C3382" s="8"/>
      <c r="D3382" s="8"/>
      <c r="E3382" s="18"/>
      <c r="F3382" s="18"/>
      <c r="G3382" s="117"/>
      <c r="H3382" s="20"/>
      <c r="I3382" s="10"/>
      <c r="J3382" s="10"/>
      <c r="K3382" s="10"/>
      <c r="L3382" s="10"/>
      <c r="M3382" s="19"/>
    </row>
    <row r="3383" spans="1:13" s="11" customFormat="1">
      <c r="A3383" s="8"/>
      <c r="B3383" s="8"/>
      <c r="C3383" s="8"/>
      <c r="D3383" s="8"/>
      <c r="E3383" s="18"/>
      <c r="F3383" s="18"/>
      <c r="G3383" s="120"/>
      <c r="H3383" s="20"/>
      <c r="I3383" s="10"/>
      <c r="J3383" s="10"/>
      <c r="K3383" s="10"/>
      <c r="L3383" s="10"/>
      <c r="M3383" s="19"/>
    </row>
    <row r="3384" spans="1:13" s="11" customFormat="1">
      <c r="A3384" s="8"/>
      <c r="B3384" s="8"/>
      <c r="C3384" s="8"/>
      <c r="D3384" s="8"/>
      <c r="E3384" s="18"/>
      <c r="F3384" s="18"/>
      <c r="G3384" s="117"/>
      <c r="H3384" s="20"/>
      <c r="I3384" s="117"/>
      <c r="J3384" s="117"/>
      <c r="K3384" s="10"/>
      <c r="L3384" s="10"/>
      <c r="M3384" s="19"/>
    </row>
    <row r="3385" spans="1:13" s="11" customFormat="1">
      <c r="A3385" s="8"/>
      <c r="B3385" s="128"/>
      <c r="C3385" s="8"/>
      <c r="D3385" s="8"/>
      <c r="E3385" s="18"/>
      <c r="F3385" s="18"/>
      <c r="G3385" s="117"/>
      <c r="H3385" s="8"/>
      <c r="I3385" s="8"/>
      <c r="J3385" s="8"/>
      <c r="K3385" s="19"/>
      <c r="L3385" s="19"/>
      <c r="M3385" s="19"/>
    </row>
    <row r="3386" spans="1:13" s="11" customFormat="1">
      <c r="A3386" s="127"/>
      <c r="B3386" s="8"/>
      <c r="C3386" s="8"/>
      <c r="D3386" s="8"/>
      <c r="E3386" s="18"/>
      <c r="F3386" s="18"/>
    </row>
    <row r="3387" spans="1:13" s="11" customFormat="1">
      <c r="A3387" s="8"/>
      <c r="B3387" s="8"/>
      <c r="C3387" s="8"/>
      <c r="D3387" s="8"/>
      <c r="E3387" s="18"/>
      <c r="F3387" s="18"/>
      <c r="G3387" s="8"/>
      <c r="H3387" s="8"/>
      <c r="I3387" s="117"/>
      <c r="J3387" s="120"/>
      <c r="K3387" s="8"/>
      <c r="L3387" s="8"/>
      <c r="M3387" s="19"/>
    </row>
    <row r="3388" spans="1:13" s="11" customFormat="1">
      <c r="A3388" s="8"/>
      <c r="B3388" s="8"/>
      <c r="C3388" s="8"/>
      <c r="D3388" s="8"/>
      <c r="E3388" s="18"/>
      <c r="F3388" s="18"/>
      <c r="G3388" s="8"/>
      <c r="H3388" s="8"/>
      <c r="I3388" s="117"/>
      <c r="J3388" s="120"/>
      <c r="K3388" s="8"/>
      <c r="L3388" s="8"/>
      <c r="M3388" s="19"/>
    </row>
    <row r="3389" spans="1:13" s="11" customFormat="1">
      <c r="A3389" s="8"/>
      <c r="B3389" s="8"/>
      <c r="C3389" s="8"/>
      <c r="D3389" s="8"/>
      <c r="E3389" s="18"/>
      <c r="F3389" s="18"/>
      <c r="G3389" s="10"/>
      <c r="H3389" s="10"/>
      <c r="I3389" s="10"/>
      <c r="J3389" s="10"/>
      <c r="K3389" s="19"/>
      <c r="L3389" s="8"/>
      <c r="M3389" s="19"/>
    </row>
    <row r="3390" spans="1:13" s="11" customFormat="1">
      <c r="A3390" s="8"/>
      <c r="B3390" s="8"/>
      <c r="C3390" s="8"/>
      <c r="D3390" s="8"/>
      <c r="E3390" s="18"/>
      <c r="F3390" s="18"/>
      <c r="G3390" s="117"/>
      <c r="H3390" s="8"/>
      <c r="I3390" s="10"/>
      <c r="J3390" s="10"/>
      <c r="K3390" s="10"/>
      <c r="L3390" s="10"/>
      <c r="M3390" s="20"/>
    </row>
    <row r="3391" spans="1:13" s="11" customFormat="1">
      <c r="A3391" s="8"/>
      <c r="B3391" s="8"/>
      <c r="C3391" s="8"/>
      <c r="D3391" s="8"/>
      <c r="E3391" s="18"/>
      <c r="F3391" s="18"/>
      <c r="G3391" s="117"/>
      <c r="H3391" s="8"/>
      <c r="I3391" s="117"/>
      <c r="J3391" s="117"/>
      <c r="K3391" s="10"/>
      <c r="L3391" s="10"/>
      <c r="M3391" s="19"/>
    </row>
    <row r="3392" spans="1:13" s="11" customFormat="1">
      <c r="A3392" s="8"/>
      <c r="B3392" s="8"/>
      <c r="C3392" s="8"/>
      <c r="D3392" s="8"/>
      <c r="E3392" s="121"/>
      <c r="F3392" s="18"/>
      <c r="G3392" s="117"/>
      <c r="H3392" s="8"/>
      <c r="I3392" s="8"/>
      <c r="J3392" s="8"/>
      <c r="K3392" s="10"/>
      <c r="L3392" s="10"/>
      <c r="M3392" s="19"/>
    </row>
    <row r="3393" spans="1:13" s="11" customFormat="1">
      <c r="A3393" s="8"/>
      <c r="B3393" s="8"/>
      <c r="C3393" s="8"/>
      <c r="D3393" s="8"/>
      <c r="E3393" s="121"/>
      <c r="F3393" s="18"/>
      <c r="G3393" s="117"/>
      <c r="H3393" s="8"/>
      <c r="I3393" s="8"/>
      <c r="J3393" s="8"/>
      <c r="K3393" s="10"/>
      <c r="L3393" s="10"/>
      <c r="M3393" s="19"/>
    </row>
    <row r="3394" spans="1:13" s="11" customFormat="1">
      <c r="A3394" s="8"/>
      <c r="B3394" s="8"/>
      <c r="C3394" s="8"/>
      <c r="D3394" s="8"/>
      <c r="E3394" s="18"/>
      <c r="F3394" s="18"/>
      <c r="G3394" s="117"/>
      <c r="H3394" s="20"/>
      <c r="I3394" s="10"/>
      <c r="J3394" s="10"/>
      <c r="K3394" s="10"/>
      <c r="L3394" s="10"/>
      <c r="M3394" s="19"/>
    </row>
    <row r="3395" spans="1:13" s="11" customFormat="1">
      <c r="A3395" s="8"/>
      <c r="B3395" s="8"/>
      <c r="C3395" s="8"/>
      <c r="D3395" s="8"/>
      <c r="E3395" s="18"/>
      <c r="F3395" s="18"/>
      <c r="G3395" s="120"/>
      <c r="H3395" s="20"/>
      <c r="I3395" s="10"/>
      <c r="J3395" s="10"/>
      <c r="K3395" s="10"/>
      <c r="L3395" s="10"/>
      <c r="M3395" s="19"/>
    </row>
    <row r="3396" spans="1:13" s="11" customFormat="1">
      <c r="A3396" s="8"/>
      <c r="B3396" s="8"/>
      <c r="C3396" s="8"/>
      <c r="D3396" s="8"/>
      <c r="E3396" s="18"/>
      <c r="F3396" s="18"/>
      <c r="G3396" s="117"/>
      <c r="H3396" s="20"/>
      <c r="I3396" s="117"/>
      <c r="J3396" s="117"/>
      <c r="K3396" s="10"/>
      <c r="L3396" s="10"/>
      <c r="M3396" s="19"/>
    </row>
    <row r="3397" spans="1:13" s="11" customFormat="1">
      <c r="A3397" s="8"/>
      <c r="B3397" s="128"/>
      <c r="C3397" s="8"/>
      <c r="D3397" s="8"/>
      <c r="E3397" s="18"/>
      <c r="F3397" s="18"/>
      <c r="G3397" s="117"/>
      <c r="H3397" s="8"/>
      <c r="I3397" s="8"/>
      <c r="J3397" s="8"/>
      <c r="K3397" s="19"/>
      <c r="L3397" s="19"/>
      <c r="M3397" s="19"/>
    </row>
    <row r="3398" spans="1:13" s="11" customFormat="1">
      <c r="A3398" s="127"/>
      <c r="B3398" s="8"/>
      <c r="C3398" s="8"/>
      <c r="D3398" s="8"/>
      <c r="E3398" s="18"/>
      <c r="F3398" s="18"/>
    </row>
    <row r="3399" spans="1:13" s="11" customFormat="1">
      <c r="A3399" s="8"/>
      <c r="B3399" s="8"/>
      <c r="C3399" s="8"/>
      <c r="D3399" s="8"/>
      <c r="E3399" s="18"/>
      <c r="F3399" s="18"/>
      <c r="G3399" s="8"/>
      <c r="H3399" s="8"/>
      <c r="I3399" s="117"/>
      <c r="J3399" s="120"/>
      <c r="K3399" s="8"/>
      <c r="L3399" s="8"/>
      <c r="M3399" s="19"/>
    </row>
    <row r="3400" spans="1:13" s="11" customFormat="1">
      <c r="A3400" s="8"/>
      <c r="B3400" s="8"/>
      <c r="C3400" s="8"/>
      <c r="D3400" s="8"/>
      <c r="E3400" s="18"/>
      <c r="F3400" s="18"/>
      <c r="G3400" s="8"/>
      <c r="H3400" s="8"/>
      <c r="I3400" s="117"/>
      <c r="J3400" s="120"/>
      <c r="K3400" s="8"/>
      <c r="L3400" s="8"/>
      <c r="M3400" s="19"/>
    </row>
    <row r="3401" spans="1:13" s="11" customFormat="1">
      <c r="A3401" s="8"/>
      <c r="B3401" s="8"/>
      <c r="C3401" s="8"/>
      <c r="D3401" s="8"/>
      <c r="E3401" s="18"/>
      <c r="F3401" s="18"/>
      <c r="G3401" s="10"/>
      <c r="H3401" s="10"/>
      <c r="I3401" s="10"/>
      <c r="J3401" s="10"/>
      <c r="K3401" s="19"/>
      <c r="L3401" s="8"/>
      <c r="M3401" s="19"/>
    </row>
    <row r="3402" spans="1:13" s="11" customFormat="1">
      <c r="A3402" s="8"/>
      <c r="B3402" s="8"/>
      <c r="C3402" s="8"/>
      <c r="D3402" s="8"/>
      <c r="E3402" s="18"/>
      <c r="F3402" s="18"/>
      <c r="G3402" s="117"/>
      <c r="H3402" s="8"/>
      <c r="I3402" s="10"/>
      <c r="J3402" s="10"/>
      <c r="K3402" s="10"/>
      <c r="L3402" s="10"/>
      <c r="M3402" s="20"/>
    </row>
    <row r="3403" spans="1:13" s="11" customFormat="1">
      <c r="A3403" s="8"/>
      <c r="B3403" s="8"/>
      <c r="C3403" s="8"/>
      <c r="D3403" s="8"/>
      <c r="E3403" s="18"/>
      <c r="F3403" s="18"/>
      <c r="G3403" s="117"/>
      <c r="H3403" s="8"/>
      <c r="I3403" s="117"/>
      <c r="J3403" s="117"/>
      <c r="K3403" s="10"/>
      <c r="L3403" s="10"/>
      <c r="M3403" s="19"/>
    </row>
    <row r="3404" spans="1:13" s="11" customFormat="1">
      <c r="A3404" s="8"/>
      <c r="B3404" s="8"/>
      <c r="C3404" s="8"/>
      <c r="D3404" s="8"/>
      <c r="E3404" s="121"/>
      <c r="F3404" s="18"/>
      <c r="G3404" s="117"/>
      <c r="H3404" s="8"/>
      <c r="I3404" s="8"/>
      <c r="J3404" s="8"/>
      <c r="K3404" s="10"/>
      <c r="L3404" s="10"/>
      <c r="M3404" s="19"/>
    </row>
    <row r="3405" spans="1:13" s="11" customFormat="1">
      <c r="A3405" s="8"/>
      <c r="B3405" s="8"/>
      <c r="C3405" s="8"/>
      <c r="D3405" s="8"/>
      <c r="E3405" s="121"/>
      <c r="F3405" s="18"/>
      <c r="G3405" s="117"/>
      <c r="H3405" s="8"/>
      <c r="I3405" s="8"/>
      <c r="J3405" s="8"/>
      <c r="K3405" s="10"/>
      <c r="L3405" s="10"/>
      <c r="M3405" s="19"/>
    </row>
    <row r="3406" spans="1:13" s="11" customFormat="1">
      <c r="A3406" s="8"/>
      <c r="B3406" s="8"/>
      <c r="C3406" s="8"/>
      <c r="D3406" s="8"/>
      <c r="E3406" s="18"/>
      <c r="F3406" s="18"/>
      <c r="G3406" s="117"/>
      <c r="H3406" s="20"/>
      <c r="I3406" s="10"/>
      <c r="J3406" s="10"/>
      <c r="K3406" s="10"/>
      <c r="L3406" s="10"/>
      <c r="M3406" s="19"/>
    </row>
    <row r="3407" spans="1:13" s="11" customFormat="1">
      <c r="A3407" s="8"/>
      <c r="B3407" s="8"/>
      <c r="C3407" s="8"/>
      <c r="D3407" s="8"/>
      <c r="E3407" s="18"/>
      <c r="F3407" s="18"/>
      <c r="G3407" s="120"/>
      <c r="H3407" s="20"/>
      <c r="I3407" s="10"/>
      <c r="J3407" s="10"/>
      <c r="K3407" s="10"/>
      <c r="L3407" s="10"/>
      <c r="M3407" s="19"/>
    </row>
    <row r="3408" spans="1:13" s="11" customFormat="1">
      <c r="A3408" s="8"/>
      <c r="B3408" s="8"/>
      <c r="C3408" s="8"/>
      <c r="D3408" s="8"/>
      <c r="E3408" s="18"/>
      <c r="F3408" s="18"/>
      <c r="G3408" s="117"/>
      <c r="H3408" s="20"/>
      <c r="I3408" s="117"/>
      <c r="J3408" s="117"/>
      <c r="K3408" s="10"/>
      <c r="L3408" s="10"/>
      <c r="M3408" s="19"/>
    </row>
    <row r="3409" spans="1:13" s="11" customFormat="1">
      <c r="A3409" s="8"/>
      <c r="B3409" s="128"/>
      <c r="C3409" s="8"/>
      <c r="D3409" s="8"/>
      <c r="E3409" s="18"/>
      <c r="F3409" s="18"/>
      <c r="G3409" s="117"/>
      <c r="H3409" s="8"/>
      <c r="I3409" s="8"/>
      <c r="J3409" s="8"/>
      <c r="K3409" s="19"/>
      <c r="L3409" s="19"/>
      <c r="M3409" s="19"/>
    </row>
    <row r="3410" spans="1:13" s="11" customFormat="1">
      <c r="A3410" s="87"/>
      <c r="B3410" s="87"/>
      <c r="C3410" s="8"/>
      <c r="D3410" s="87"/>
      <c r="E3410" s="87"/>
      <c r="F3410" s="87"/>
      <c r="G3410" s="87"/>
      <c r="H3410" s="87"/>
      <c r="I3410" s="87"/>
      <c r="J3410" s="87"/>
      <c r="K3410" s="87"/>
      <c r="L3410" s="87"/>
      <c r="M3410" s="87"/>
    </row>
    <row r="3411" spans="1:13" s="11" customFormat="1">
      <c r="A3411" s="127"/>
      <c r="B3411" s="8"/>
      <c r="C3411" s="8"/>
      <c r="D3411" s="8"/>
      <c r="E3411" s="18"/>
      <c r="F3411" s="18"/>
    </row>
    <row r="3412" spans="1:13" s="11" customFormat="1">
      <c r="A3412" s="8"/>
      <c r="B3412" s="8"/>
      <c r="C3412" s="8"/>
      <c r="D3412" s="8"/>
      <c r="E3412" s="18"/>
      <c r="F3412" s="18"/>
      <c r="G3412" s="8"/>
      <c r="H3412" s="8"/>
      <c r="I3412" s="117"/>
      <c r="J3412" s="120"/>
      <c r="K3412" s="8"/>
      <c r="L3412" s="8"/>
      <c r="M3412" s="19"/>
    </row>
    <row r="3413" spans="1:13" s="11" customFormat="1">
      <c r="A3413" s="8"/>
      <c r="B3413" s="8"/>
      <c r="C3413" s="8"/>
      <c r="D3413" s="8"/>
      <c r="E3413" s="18"/>
      <c r="F3413" s="18"/>
      <c r="G3413" s="8"/>
      <c r="H3413" s="8"/>
      <c r="I3413" s="117"/>
      <c r="J3413" s="120"/>
      <c r="K3413" s="8"/>
      <c r="L3413" s="8"/>
      <c r="M3413" s="19"/>
    </row>
    <row r="3414" spans="1:13" s="11" customFormat="1">
      <c r="A3414" s="8"/>
      <c r="B3414" s="8"/>
      <c r="C3414" s="87"/>
      <c r="D3414" s="8"/>
      <c r="E3414" s="18"/>
      <c r="F3414" s="18"/>
      <c r="G3414" s="10"/>
      <c r="H3414" s="10"/>
      <c r="I3414" s="10"/>
      <c r="J3414" s="10"/>
      <c r="K3414" s="19"/>
      <c r="L3414" s="8"/>
      <c r="M3414" s="19"/>
    </row>
    <row r="3415" spans="1:13" s="11" customFormat="1">
      <c r="A3415" s="8"/>
      <c r="B3415" s="8"/>
      <c r="C3415" s="8"/>
      <c r="D3415" s="8"/>
      <c r="E3415" s="18"/>
      <c r="F3415" s="18"/>
      <c r="G3415" s="117"/>
      <c r="H3415" s="8"/>
      <c r="I3415" s="10"/>
      <c r="J3415" s="10"/>
      <c r="K3415" s="10"/>
      <c r="L3415" s="10"/>
      <c r="M3415" s="20"/>
    </row>
    <row r="3416" spans="1:13" s="11" customFormat="1">
      <c r="A3416" s="8"/>
      <c r="B3416" s="8"/>
      <c r="C3416" s="8"/>
      <c r="D3416" s="8"/>
      <c r="E3416" s="18"/>
      <c r="F3416" s="18"/>
      <c r="G3416" s="117"/>
      <c r="H3416" s="8"/>
      <c r="I3416" s="117"/>
      <c r="J3416" s="117"/>
      <c r="K3416" s="10"/>
      <c r="L3416" s="10"/>
      <c r="M3416" s="19"/>
    </row>
    <row r="3417" spans="1:13" s="11" customFormat="1">
      <c r="A3417" s="8"/>
      <c r="B3417" s="8"/>
      <c r="C3417" s="8"/>
      <c r="D3417" s="8"/>
      <c r="E3417" s="121"/>
      <c r="F3417" s="18"/>
      <c r="G3417" s="117"/>
      <c r="H3417" s="8"/>
      <c r="I3417" s="8"/>
      <c r="J3417" s="8"/>
      <c r="K3417" s="10"/>
      <c r="L3417" s="10"/>
      <c r="M3417" s="19"/>
    </row>
    <row r="3418" spans="1:13" s="11" customFormat="1">
      <c r="A3418" s="8"/>
      <c r="B3418" s="8"/>
      <c r="C3418" s="8"/>
      <c r="D3418" s="8"/>
      <c r="E3418" s="121"/>
      <c r="F3418" s="18"/>
      <c r="G3418" s="117"/>
      <c r="H3418" s="8"/>
      <c r="I3418" s="8"/>
      <c r="J3418" s="8"/>
      <c r="K3418" s="10"/>
      <c r="L3418" s="10"/>
      <c r="M3418" s="19"/>
    </row>
    <row r="3419" spans="1:13" s="11" customFormat="1">
      <c r="A3419" s="8"/>
      <c r="B3419" s="8"/>
      <c r="C3419" s="8"/>
      <c r="D3419" s="8"/>
      <c r="E3419" s="18"/>
      <c r="F3419" s="18"/>
      <c r="G3419" s="117"/>
      <c r="H3419" s="20"/>
      <c r="I3419" s="10"/>
      <c r="J3419" s="10"/>
      <c r="K3419" s="10"/>
      <c r="L3419" s="10"/>
      <c r="M3419" s="19"/>
    </row>
    <row r="3420" spans="1:13" s="11" customFormat="1">
      <c r="A3420" s="8"/>
      <c r="B3420" s="8"/>
      <c r="C3420" s="8"/>
      <c r="D3420" s="8"/>
      <c r="E3420" s="18"/>
      <c r="F3420" s="18"/>
      <c r="G3420" s="120"/>
      <c r="H3420" s="20"/>
      <c r="I3420" s="10"/>
      <c r="J3420" s="10"/>
      <c r="K3420" s="10"/>
      <c r="L3420" s="10"/>
      <c r="M3420" s="19"/>
    </row>
    <row r="3421" spans="1:13" s="11" customFormat="1">
      <c r="A3421" s="8"/>
      <c r="B3421" s="8"/>
      <c r="C3421" s="8"/>
      <c r="D3421" s="8"/>
      <c r="E3421" s="18"/>
      <c r="F3421" s="18"/>
      <c r="G3421" s="117"/>
      <c r="H3421" s="20"/>
      <c r="I3421" s="117"/>
      <c r="J3421" s="117"/>
      <c r="K3421" s="10"/>
      <c r="L3421" s="10"/>
      <c r="M3421" s="19"/>
    </row>
    <row r="3422" spans="1:13" s="11" customFormat="1">
      <c r="A3422" s="8"/>
      <c r="B3422" s="128"/>
      <c r="C3422" s="8"/>
      <c r="D3422" s="8"/>
      <c r="E3422" s="18"/>
      <c r="F3422" s="18"/>
      <c r="G3422" s="117"/>
      <c r="H3422" s="8"/>
      <c r="I3422" s="8"/>
      <c r="J3422" s="8"/>
      <c r="K3422" s="19"/>
      <c r="L3422" s="19"/>
      <c r="M3422" s="19"/>
    </row>
    <row r="3423" spans="1:13" s="11" customFormat="1">
      <c r="A3423" s="127"/>
      <c r="B3423" s="8"/>
      <c r="C3423" s="8"/>
      <c r="D3423" s="8"/>
      <c r="E3423" s="18"/>
      <c r="F3423" s="18"/>
    </row>
    <row r="3424" spans="1:13" s="11" customFormat="1">
      <c r="A3424" s="8"/>
      <c r="B3424" s="8"/>
      <c r="C3424" s="8"/>
      <c r="D3424" s="8"/>
      <c r="E3424" s="18"/>
      <c r="F3424" s="18"/>
      <c r="G3424" s="8"/>
      <c r="H3424" s="8"/>
      <c r="I3424" s="117"/>
      <c r="J3424" s="120"/>
      <c r="K3424" s="8"/>
      <c r="L3424" s="8"/>
      <c r="M3424" s="19"/>
    </row>
    <row r="3425" spans="1:13" s="11" customFormat="1">
      <c r="A3425" s="8"/>
      <c r="B3425" s="8"/>
      <c r="C3425" s="8"/>
      <c r="D3425" s="8"/>
      <c r="E3425" s="18"/>
      <c r="F3425" s="18"/>
      <c r="G3425" s="8"/>
      <c r="H3425" s="8"/>
      <c r="I3425" s="117"/>
      <c r="J3425" s="120"/>
      <c r="K3425" s="8"/>
      <c r="L3425" s="8"/>
      <c r="M3425" s="19"/>
    </row>
    <row r="3426" spans="1:13" s="11" customFormat="1">
      <c r="A3426" s="8"/>
      <c r="B3426" s="8"/>
      <c r="C3426" s="8"/>
      <c r="D3426" s="8"/>
      <c r="E3426" s="18"/>
      <c r="F3426" s="18"/>
      <c r="G3426" s="10"/>
      <c r="H3426" s="10"/>
      <c r="I3426" s="10"/>
      <c r="J3426" s="10"/>
      <c r="K3426" s="19"/>
      <c r="L3426" s="8"/>
      <c r="M3426" s="19"/>
    </row>
    <row r="3427" spans="1:13" s="11" customFormat="1">
      <c r="A3427" s="8"/>
      <c r="B3427" s="8"/>
      <c r="C3427" s="8"/>
      <c r="D3427" s="8"/>
      <c r="E3427" s="18"/>
      <c r="F3427" s="18"/>
      <c r="G3427" s="117"/>
      <c r="H3427" s="8"/>
      <c r="I3427" s="10"/>
      <c r="J3427" s="10"/>
      <c r="K3427" s="10"/>
      <c r="L3427" s="10"/>
      <c r="M3427" s="20"/>
    </row>
    <row r="3428" spans="1:13" s="11" customFormat="1">
      <c r="A3428" s="8"/>
      <c r="B3428" s="8"/>
      <c r="C3428" s="8"/>
      <c r="D3428" s="8"/>
      <c r="E3428" s="18"/>
      <c r="F3428" s="18"/>
      <c r="G3428" s="117"/>
      <c r="H3428" s="8"/>
      <c r="I3428" s="117"/>
      <c r="J3428" s="117"/>
      <c r="K3428" s="10"/>
      <c r="L3428" s="10"/>
      <c r="M3428" s="19"/>
    </row>
    <row r="3429" spans="1:13" s="11" customFormat="1">
      <c r="A3429" s="8"/>
      <c r="B3429" s="8"/>
      <c r="C3429" s="8"/>
      <c r="D3429" s="8"/>
      <c r="E3429" s="121"/>
      <c r="F3429" s="18"/>
      <c r="G3429" s="117"/>
      <c r="H3429" s="8"/>
      <c r="I3429" s="8"/>
      <c r="J3429" s="8"/>
      <c r="K3429" s="10"/>
      <c r="L3429" s="10"/>
      <c r="M3429" s="19"/>
    </row>
    <row r="3430" spans="1:13" s="11" customFormat="1">
      <c r="A3430" s="8"/>
      <c r="B3430" s="8"/>
      <c r="C3430" s="8"/>
      <c r="D3430" s="8"/>
      <c r="E3430" s="121"/>
      <c r="F3430" s="18"/>
      <c r="G3430" s="117"/>
      <c r="H3430" s="8"/>
      <c r="I3430" s="8"/>
      <c r="J3430" s="8"/>
      <c r="K3430" s="10"/>
      <c r="L3430" s="10"/>
      <c r="M3430" s="19"/>
    </row>
    <row r="3431" spans="1:13" s="11" customFormat="1">
      <c r="A3431" s="8"/>
      <c r="B3431" s="8"/>
      <c r="C3431" s="8"/>
      <c r="D3431" s="8"/>
      <c r="E3431" s="18"/>
      <c r="F3431" s="18"/>
      <c r="G3431" s="117"/>
      <c r="H3431" s="20"/>
      <c r="I3431" s="10"/>
      <c r="J3431" s="10"/>
      <c r="K3431" s="10"/>
      <c r="L3431" s="10"/>
      <c r="M3431" s="19"/>
    </row>
    <row r="3432" spans="1:13" s="11" customFormat="1">
      <c r="A3432" s="8"/>
      <c r="B3432" s="8"/>
      <c r="C3432" s="8"/>
      <c r="D3432" s="8"/>
      <c r="E3432" s="18"/>
      <c r="F3432" s="18"/>
      <c r="G3432" s="120"/>
      <c r="H3432" s="20"/>
      <c r="I3432" s="10"/>
      <c r="J3432" s="10"/>
      <c r="K3432" s="10"/>
      <c r="L3432" s="10"/>
      <c r="M3432" s="19"/>
    </row>
    <row r="3433" spans="1:13" s="11" customFormat="1">
      <c r="A3433" s="8"/>
      <c r="B3433" s="8"/>
      <c r="C3433" s="8"/>
      <c r="D3433" s="8"/>
      <c r="E3433" s="18"/>
      <c r="F3433" s="18"/>
      <c r="G3433" s="117"/>
      <c r="H3433" s="20"/>
      <c r="I3433" s="117"/>
      <c r="J3433" s="117"/>
      <c r="K3433" s="10"/>
      <c r="L3433" s="10"/>
      <c r="M3433" s="19"/>
    </row>
    <row r="3434" spans="1:13" s="11" customFormat="1">
      <c r="A3434" s="8"/>
      <c r="B3434" s="128"/>
      <c r="C3434" s="8"/>
      <c r="D3434" s="8"/>
      <c r="E3434" s="18"/>
      <c r="F3434" s="18"/>
      <c r="G3434" s="117"/>
      <c r="H3434" s="8"/>
      <c r="I3434" s="8"/>
      <c r="J3434" s="8"/>
      <c r="K3434" s="19"/>
      <c r="L3434" s="19"/>
      <c r="M3434" s="19"/>
    </row>
    <row r="3435" spans="1:13" s="11" customFormat="1">
      <c r="A3435" s="127"/>
      <c r="B3435" s="8"/>
      <c r="C3435" s="8"/>
      <c r="D3435" s="8"/>
      <c r="E3435" s="18"/>
      <c r="F3435" s="18"/>
    </row>
    <row r="3436" spans="1:13" s="11" customFormat="1">
      <c r="A3436" s="8"/>
      <c r="B3436" s="8"/>
      <c r="C3436" s="8"/>
      <c r="D3436" s="8"/>
      <c r="E3436" s="18"/>
      <c r="F3436" s="18"/>
      <c r="G3436" s="8"/>
      <c r="H3436" s="8"/>
      <c r="I3436" s="117"/>
      <c r="J3436" s="120"/>
      <c r="K3436" s="8"/>
      <c r="L3436" s="8"/>
      <c r="M3436" s="19"/>
    </row>
    <row r="3437" spans="1:13" s="11" customFormat="1">
      <c r="A3437" s="8"/>
      <c r="B3437" s="8"/>
      <c r="C3437" s="8"/>
      <c r="D3437" s="8"/>
      <c r="E3437" s="18"/>
      <c r="F3437" s="18"/>
      <c r="G3437" s="8"/>
      <c r="H3437" s="8"/>
      <c r="I3437" s="117"/>
      <c r="J3437" s="120"/>
      <c r="K3437" s="8"/>
      <c r="L3437" s="8"/>
      <c r="M3437" s="19"/>
    </row>
    <row r="3438" spans="1:13" s="11" customFormat="1">
      <c r="A3438" s="8"/>
      <c r="B3438" s="8"/>
      <c r="C3438" s="8"/>
      <c r="D3438" s="8"/>
      <c r="E3438" s="18"/>
      <c r="F3438" s="18"/>
      <c r="G3438" s="10"/>
      <c r="H3438" s="10"/>
      <c r="I3438" s="10"/>
      <c r="J3438" s="10"/>
      <c r="K3438" s="19"/>
      <c r="L3438" s="8"/>
      <c r="M3438" s="19"/>
    </row>
    <row r="3439" spans="1:13" s="11" customFormat="1">
      <c r="A3439" s="8"/>
      <c r="B3439" s="8"/>
      <c r="C3439" s="8"/>
      <c r="D3439" s="8"/>
      <c r="E3439" s="18"/>
      <c r="F3439" s="18"/>
      <c r="G3439" s="117"/>
      <c r="H3439" s="8"/>
      <c r="I3439" s="10"/>
      <c r="J3439" s="10"/>
      <c r="K3439" s="10"/>
      <c r="L3439" s="10"/>
      <c r="M3439" s="20"/>
    </row>
    <row r="3440" spans="1:13" s="11" customFormat="1">
      <c r="A3440" s="8"/>
      <c r="B3440" s="8"/>
      <c r="C3440" s="8"/>
      <c r="D3440" s="8"/>
      <c r="E3440" s="18"/>
      <c r="F3440" s="18"/>
      <c r="G3440" s="117"/>
      <c r="H3440" s="8"/>
      <c r="I3440" s="117"/>
      <c r="J3440" s="117"/>
      <c r="K3440" s="10"/>
      <c r="L3440" s="10"/>
      <c r="M3440" s="19"/>
    </row>
    <row r="3441" spans="1:13" s="11" customFormat="1">
      <c r="A3441" s="8"/>
      <c r="B3441" s="8"/>
      <c r="C3441" s="8"/>
      <c r="D3441" s="8"/>
      <c r="E3441" s="121"/>
      <c r="F3441" s="18"/>
      <c r="G3441" s="117"/>
      <c r="H3441" s="8"/>
      <c r="I3441" s="8"/>
      <c r="J3441" s="8"/>
      <c r="K3441" s="10"/>
      <c r="L3441" s="10"/>
      <c r="M3441" s="19"/>
    </row>
    <row r="3442" spans="1:13" s="11" customFormat="1">
      <c r="A3442" s="8"/>
      <c r="B3442" s="8"/>
      <c r="C3442" s="8"/>
      <c r="D3442" s="8"/>
      <c r="E3442" s="121"/>
      <c r="F3442" s="18"/>
      <c r="G3442" s="117"/>
      <c r="H3442" s="8"/>
      <c r="I3442" s="8"/>
      <c r="J3442" s="8"/>
      <c r="K3442" s="10"/>
      <c r="L3442" s="10"/>
      <c r="M3442" s="19"/>
    </row>
    <row r="3443" spans="1:13" s="11" customFormat="1">
      <c r="A3443" s="87"/>
      <c r="B3443" s="87"/>
      <c r="C3443" s="8"/>
      <c r="D3443" s="87"/>
      <c r="E3443" s="87"/>
      <c r="F3443" s="87"/>
      <c r="G3443" s="87"/>
      <c r="H3443" s="87"/>
      <c r="I3443" s="87"/>
      <c r="J3443" s="87"/>
      <c r="K3443" s="87"/>
      <c r="L3443" s="87"/>
      <c r="M3443" s="87"/>
    </row>
    <row r="3444" spans="1:13" s="11" customFormat="1">
      <c r="A3444" s="8"/>
      <c r="B3444" s="8"/>
      <c r="C3444" s="8"/>
      <c r="D3444" s="8"/>
      <c r="E3444" s="18"/>
      <c r="F3444" s="18"/>
      <c r="G3444" s="117"/>
      <c r="H3444" s="20"/>
      <c r="I3444" s="10"/>
      <c r="J3444" s="10"/>
      <c r="K3444" s="10"/>
      <c r="L3444" s="10"/>
      <c r="M3444" s="19"/>
    </row>
    <row r="3445" spans="1:13" s="11" customFormat="1">
      <c r="A3445" s="8"/>
      <c r="B3445" s="8"/>
      <c r="C3445" s="8"/>
      <c r="D3445" s="8"/>
      <c r="E3445" s="18"/>
      <c r="F3445" s="18"/>
      <c r="G3445" s="120"/>
      <c r="H3445" s="20"/>
      <c r="I3445" s="10"/>
      <c r="J3445" s="10"/>
      <c r="K3445" s="10"/>
      <c r="L3445" s="10"/>
      <c r="M3445" s="19"/>
    </row>
    <row r="3446" spans="1:13" s="11" customFormat="1">
      <c r="A3446" s="8"/>
      <c r="B3446" s="8"/>
      <c r="C3446" s="8"/>
      <c r="D3446" s="8"/>
      <c r="E3446" s="18"/>
      <c r="F3446" s="18"/>
      <c r="G3446" s="117"/>
      <c r="H3446" s="20"/>
      <c r="I3446" s="117"/>
      <c r="J3446" s="117"/>
      <c r="K3446" s="10"/>
      <c r="L3446" s="10"/>
      <c r="M3446" s="19"/>
    </row>
    <row r="3447" spans="1:13" s="11" customFormat="1">
      <c r="A3447" s="8"/>
      <c r="B3447" s="128"/>
      <c r="C3447" s="8"/>
      <c r="D3447" s="8"/>
      <c r="E3447" s="18"/>
      <c r="F3447" s="18"/>
      <c r="G3447" s="117"/>
      <c r="H3447" s="8"/>
      <c r="I3447" s="8"/>
      <c r="J3447" s="8"/>
      <c r="K3447" s="19"/>
      <c r="L3447" s="19"/>
      <c r="M3447" s="19"/>
    </row>
    <row r="3448" spans="1:13" s="11" customFormat="1">
      <c r="A3448" s="127"/>
      <c r="B3448" s="8"/>
      <c r="C3448" s="8"/>
      <c r="D3448" s="8"/>
      <c r="E3448" s="18"/>
      <c r="F3448" s="18"/>
    </row>
    <row r="3449" spans="1:13" s="11" customFormat="1">
      <c r="A3449" s="8"/>
      <c r="B3449" s="8"/>
      <c r="C3449" s="87"/>
      <c r="D3449" s="8"/>
      <c r="E3449" s="18"/>
      <c r="F3449" s="18"/>
      <c r="G3449" s="8"/>
      <c r="H3449" s="8"/>
      <c r="I3449" s="117"/>
      <c r="J3449" s="120"/>
      <c r="K3449" s="8"/>
      <c r="L3449" s="8"/>
      <c r="M3449" s="19"/>
    </row>
    <row r="3450" spans="1:13" s="11" customFormat="1">
      <c r="A3450" s="8"/>
      <c r="B3450" s="8"/>
      <c r="C3450" s="8"/>
      <c r="D3450" s="8"/>
      <c r="E3450" s="18"/>
      <c r="F3450" s="18"/>
      <c r="G3450" s="8"/>
      <c r="H3450" s="8"/>
      <c r="I3450" s="117"/>
      <c r="J3450" s="120"/>
      <c r="K3450" s="8"/>
      <c r="L3450" s="8"/>
      <c r="M3450" s="19"/>
    </row>
    <row r="3451" spans="1:13" s="11" customFormat="1">
      <c r="A3451" s="8"/>
      <c r="B3451" s="8"/>
      <c r="C3451" s="8"/>
      <c r="D3451" s="8"/>
      <c r="E3451" s="18"/>
      <c r="F3451" s="18"/>
      <c r="G3451" s="10"/>
      <c r="H3451" s="10"/>
      <c r="I3451" s="10"/>
      <c r="J3451" s="10"/>
      <c r="K3451" s="19"/>
      <c r="L3451" s="8"/>
      <c r="M3451" s="19"/>
    </row>
    <row r="3452" spans="1:13" s="11" customFormat="1">
      <c r="A3452" s="8"/>
      <c r="B3452" s="8"/>
      <c r="C3452" s="8"/>
      <c r="D3452" s="8"/>
      <c r="E3452" s="18"/>
      <c r="F3452" s="18"/>
      <c r="G3452" s="117"/>
      <c r="H3452" s="8"/>
      <c r="I3452" s="10"/>
      <c r="J3452" s="10"/>
      <c r="K3452" s="10"/>
      <c r="L3452" s="10"/>
      <c r="M3452" s="20"/>
    </row>
    <row r="3453" spans="1:13" s="11" customFormat="1">
      <c r="A3453" s="8"/>
      <c r="B3453" s="8"/>
      <c r="C3453" s="8"/>
      <c r="D3453" s="8"/>
      <c r="E3453" s="18"/>
      <c r="F3453" s="18"/>
      <c r="G3453" s="117"/>
      <c r="H3453" s="8"/>
      <c r="I3453" s="117"/>
      <c r="J3453" s="117"/>
      <c r="K3453" s="10"/>
      <c r="L3453" s="10"/>
      <c r="M3453" s="19"/>
    </row>
    <row r="3454" spans="1:13" s="11" customFormat="1">
      <c r="A3454" s="8"/>
      <c r="B3454" s="8"/>
      <c r="C3454" s="8"/>
      <c r="D3454" s="8"/>
      <c r="E3454" s="121"/>
      <c r="F3454" s="18"/>
      <c r="G3454" s="117"/>
      <c r="H3454" s="8"/>
      <c r="I3454" s="8"/>
      <c r="J3454" s="8"/>
      <c r="K3454" s="10"/>
      <c r="L3454" s="10"/>
      <c r="M3454" s="19"/>
    </row>
    <row r="3455" spans="1:13" s="11" customFormat="1">
      <c r="A3455" s="8"/>
      <c r="B3455" s="8"/>
      <c r="C3455" s="8"/>
      <c r="D3455" s="8"/>
      <c r="E3455" s="121"/>
      <c r="F3455" s="18"/>
      <c r="G3455" s="117"/>
      <c r="H3455" s="8"/>
      <c r="I3455" s="8"/>
      <c r="J3455" s="8"/>
      <c r="K3455" s="10"/>
      <c r="L3455" s="10"/>
      <c r="M3455" s="19"/>
    </row>
    <row r="3456" spans="1:13" s="11" customFormat="1">
      <c r="A3456" s="8"/>
      <c r="B3456" s="8"/>
      <c r="C3456" s="8"/>
      <c r="D3456" s="8"/>
      <c r="E3456" s="18"/>
      <c r="F3456" s="18"/>
      <c r="G3456" s="117"/>
      <c r="H3456" s="20"/>
      <c r="I3456" s="10"/>
      <c r="J3456" s="10"/>
      <c r="K3456" s="10"/>
      <c r="L3456" s="10"/>
      <c r="M3456" s="19"/>
    </row>
    <row r="3457" spans="1:13" s="11" customFormat="1">
      <c r="A3457" s="8"/>
      <c r="B3457" s="8"/>
      <c r="C3457" s="8"/>
      <c r="D3457" s="8"/>
      <c r="E3457" s="18"/>
      <c r="F3457" s="18"/>
      <c r="G3457" s="120"/>
      <c r="H3457" s="20"/>
      <c r="I3457" s="10"/>
      <c r="J3457" s="10"/>
      <c r="K3457" s="10"/>
      <c r="L3457" s="10"/>
      <c r="M3457" s="19"/>
    </row>
    <row r="3458" spans="1:13" s="11" customFormat="1">
      <c r="A3458" s="8"/>
      <c r="B3458" s="8"/>
      <c r="C3458" s="8"/>
      <c r="D3458" s="8"/>
      <c r="E3458" s="18"/>
      <c r="F3458" s="18"/>
      <c r="G3458" s="117"/>
      <c r="H3458" s="20"/>
      <c r="I3458" s="117"/>
      <c r="J3458" s="117"/>
      <c r="K3458" s="10"/>
      <c r="L3458" s="10"/>
      <c r="M3458" s="19"/>
    </row>
    <row r="3459" spans="1:13" s="11" customFormat="1">
      <c r="A3459" s="8"/>
      <c r="B3459" s="128"/>
      <c r="C3459" s="8"/>
      <c r="D3459" s="8"/>
      <c r="E3459" s="18"/>
      <c r="F3459" s="18"/>
      <c r="G3459" s="117"/>
      <c r="H3459" s="8"/>
      <c r="I3459" s="8"/>
      <c r="J3459" s="8"/>
      <c r="K3459" s="19"/>
      <c r="L3459" s="19"/>
      <c r="M3459" s="19"/>
    </row>
    <row r="3460" spans="1:13" s="11" customFormat="1">
      <c r="A3460" s="127"/>
      <c r="B3460" s="8"/>
      <c r="C3460" s="8"/>
      <c r="D3460" s="8"/>
      <c r="E3460" s="18"/>
      <c r="F3460" s="18"/>
    </row>
    <row r="3461" spans="1:13" s="11" customFormat="1">
      <c r="A3461" s="8"/>
      <c r="B3461" s="8"/>
      <c r="C3461" s="8"/>
      <c r="D3461" s="8"/>
      <c r="E3461" s="18"/>
      <c r="F3461" s="18"/>
      <c r="G3461" s="8"/>
      <c r="H3461" s="8"/>
      <c r="I3461" s="117"/>
      <c r="J3461" s="120"/>
      <c r="K3461" s="8"/>
      <c r="L3461" s="8"/>
      <c r="M3461" s="19"/>
    </row>
    <row r="3462" spans="1:13" s="11" customFormat="1">
      <c r="A3462" s="8"/>
      <c r="B3462" s="8"/>
      <c r="C3462" s="8"/>
      <c r="D3462" s="8"/>
      <c r="E3462" s="18"/>
      <c r="F3462" s="18"/>
      <c r="G3462" s="8"/>
      <c r="H3462" s="8"/>
      <c r="I3462" s="117"/>
      <c r="J3462" s="120"/>
      <c r="K3462" s="8"/>
      <c r="L3462" s="8"/>
      <c r="M3462" s="19"/>
    </row>
    <row r="3463" spans="1:13" s="11" customFormat="1">
      <c r="A3463" s="8"/>
      <c r="B3463" s="8"/>
      <c r="C3463" s="8"/>
      <c r="D3463" s="8"/>
      <c r="E3463" s="18"/>
      <c r="F3463" s="18"/>
      <c r="G3463" s="10"/>
      <c r="H3463" s="10"/>
      <c r="I3463" s="10"/>
      <c r="J3463" s="10"/>
      <c r="K3463" s="19"/>
      <c r="L3463" s="8"/>
      <c r="M3463" s="19"/>
    </row>
    <row r="3464" spans="1:13" s="11" customFormat="1">
      <c r="A3464" s="8"/>
      <c r="B3464" s="8"/>
      <c r="C3464" s="8"/>
      <c r="D3464" s="8"/>
      <c r="E3464" s="18"/>
      <c r="F3464" s="18"/>
      <c r="G3464" s="117"/>
      <c r="H3464" s="8"/>
      <c r="I3464" s="10"/>
      <c r="J3464" s="10"/>
      <c r="K3464" s="10"/>
      <c r="L3464" s="10"/>
      <c r="M3464" s="20"/>
    </row>
    <row r="3465" spans="1:13" s="11" customFormat="1">
      <c r="A3465" s="8"/>
      <c r="B3465" s="8"/>
      <c r="C3465" s="8"/>
      <c r="D3465" s="8"/>
      <c r="E3465" s="18"/>
      <c r="F3465" s="18"/>
      <c r="G3465" s="117"/>
      <c r="H3465" s="8"/>
      <c r="I3465" s="117"/>
      <c r="J3465" s="117"/>
      <c r="K3465" s="10"/>
      <c r="L3465" s="10"/>
      <c r="M3465" s="19"/>
    </row>
    <row r="3466" spans="1:13" s="11" customFormat="1">
      <c r="A3466" s="8"/>
      <c r="B3466" s="8"/>
      <c r="C3466" s="8"/>
      <c r="D3466" s="8"/>
      <c r="E3466" s="121"/>
      <c r="F3466" s="18"/>
      <c r="G3466" s="117"/>
      <c r="H3466" s="8"/>
      <c r="I3466" s="8"/>
      <c r="J3466" s="8"/>
      <c r="K3466" s="10"/>
      <c r="L3466" s="10"/>
      <c r="M3466" s="19"/>
    </row>
    <row r="3467" spans="1:13" s="11" customFormat="1">
      <c r="A3467" s="8"/>
      <c r="B3467" s="8"/>
      <c r="C3467" s="8"/>
      <c r="D3467" s="8"/>
      <c r="E3467" s="121"/>
      <c r="F3467" s="18"/>
      <c r="G3467" s="117"/>
      <c r="H3467" s="8"/>
      <c r="I3467" s="8"/>
      <c r="J3467" s="8"/>
      <c r="K3467" s="10"/>
      <c r="L3467" s="10"/>
      <c r="M3467" s="19"/>
    </row>
    <row r="3468" spans="1:13" s="11" customFormat="1">
      <c r="A3468" s="8"/>
      <c r="B3468" s="8"/>
      <c r="C3468" s="8"/>
      <c r="D3468" s="8"/>
      <c r="E3468" s="18"/>
      <c r="F3468" s="18"/>
      <c r="G3468" s="117"/>
      <c r="H3468" s="20"/>
      <c r="I3468" s="10"/>
      <c r="J3468" s="10"/>
      <c r="K3468" s="10"/>
      <c r="L3468" s="10"/>
      <c r="M3468" s="19"/>
    </row>
    <row r="3469" spans="1:13" s="11" customFormat="1">
      <c r="A3469" s="8"/>
      <c r="B3469" s="8"/>
      <c r="C3469" s="8"/>
      <c r="D3469" s="8"/>
      <c r="E3469" s="18"/>
      <c r="F3469" s="18"/>
      <c r="G3469" s="120"/>
      <c r="H3469" s="20"/>
      <c r="I3469" s="10"/>
      <c r="J3469" s="10"/>
      <c r="K3469" s="10"/>
      <c r="L3469" s="10"/>
      <c r="M3469" s="19"/>
    </row>
    <row r="3470" spans="1:13" s="11" customFormat="1">
      <c r="A3470" s="8"/>
      <c r="B3470" s="8"/>
      <c r="C3470" s="8"/>
      <c r="D3470" s="8"/>
      <c r="E3470" s="18"/>
      <c r="F3470" s="18"/>
      <c r="G3470" s="117"/>
      <c r="H3470" s="20"/>
      <c r="I3470" s="117"/>
      <c r="J3470" s="117"/>
      <c r="K3470" s="10"/>
      <c r="L3470" s="10"/>
      <c r="M3470" s="19"/>
    </row>
    <row r="3471" spans="1:13" s="11" customFormat="1">
      <c r="A3471" s="8"/>
      <c r="B3471" s="128"/>
      <c r="C3471" s="8"/>
      <c r="D3471" s="8"/>
      <c r="E3471" s="18"/>
      <c r="F3471" s="18"/>
      <c r="G3471" s="117"/>
      <c r="H3471" s="8"/>
      <c r="I3471" s="8"/>
      <c r="J3471" s="8"/>
      <c r="K3471" s="19"/>
      <c r="L3471" s="19"/>
      <c r="M3471" s="19"/>
    </row>
    <row r="3472" spans="1:13" s="11" customFormat="1">
      <c r="A3472" s="8"/>
      <c r="B3472" s="8"/>
      <c r="C3472" s="8"/>
      <c r="D3472" s="8"/>
      <c r="E3472" s="18"/>
      <c r="F3472" s="121"/>
      <c r="G3472" s="8"/>
      <c r="H3472" s="118"/>
      <c r="I3472" s="19"/>
      <c r="J3472" s="118"/>
      <c r="K3472" s="8"/>
      <c r="L3472" s="118"/>
      <c r="M3472" s="118"/>
    </row>
    <row r="3473" spans="1:13" s="11" customFormat="1">
      <c r="A3473" s="8"/>
      <c r="B3473" s="8"/>
      <c r="C3473" s="8"/>
      <c r="D3473" s="8"/>
      <c r="E3473" s="18"/>
      <c r="F3473" s="18"/>
      <c r="G3473" s="8"/>
      <c r="H3473" s="118"/>
      <c r="I3473" s="19"/>
      <c r="J3473" s="118"/>
      <c r="K3473" s="8"/>
      <c r="L3473" s="118"/>
      <c r="M3473" s="118"/>
    </row>
    <row r="3474" spans="1:13" s="11" customFormat="1">
      <c r="A3474" s="8"/>
      <c r="B3474" s="8"/>
      <c r="C3474" s="8"/>
      <c r="D3474" s="8"/>
      <c r="E3474" s="18"/>
      <c r="F3474" s="121"/>
      <c r="G3474" s="8"/>
      <c r="H3474" s="118"/>
      <c r="I3474" s="19"/>
      <c r="J3474" s="118"/>
      <c r="K3474" s="8"/>
      <c r="L3474" s="118"/>
      <c r="M3474" s="118"/>
    </row>
    <row r="3475" spans="1:13" s="11" customFormat="1">
      <c r="A3475" s="8"/>
      <c r="B3475" s="8"/>
      <c r="C3475" s="8"/>
      <c r="D3475" s="8"/>
      <c r="E3475" s="18"/>
      <c r="F3475" s="18"/>
      <c r="G3475" s="8"/>
      <c r="H3475" s="118"/>
      <c r="I3475" s="19"/>
      <c r="J3475" s="118"/>
      <c r="K3475" s="8"/>
      <c r="L3475" s="118"/>
      <c r="M3475" s="118"/>
    </row>
    <row r="3476" spans="1:13" s="11" customFormat="1">
      <c r="A3476" s="8"/>
      <c r="B3476" s="8"/>
      <c r="C3476" s="8"/>
      <c r="D3476" s="8"/>
      <c r="E3476" s="8"/>
      <c r="F3476" s="8"/>
      <c r="G3476" s="8"/>
      <c r="H3476" s="118"/>
      <c r="I3476" s="8"/>
      <c r="J3476" s="118"/>
      <c r="K3476" s="8"/>
      <c r="L3476" s="118"/>
      <c r="M3476" s="118"/>
    </row>
    <row r="3477" spans="1:13" s="11" customFormat="1">
      <c r="A3477" s="87"/>
      <c r="B3477" s="87"/>
      <c r="C3477" s="8"/>
      <c r="D3477" s="87"/>
      <c r="E3477" s="87"/>
      <c r="F3477" s="87"/>
      <c r="G3477" s="87"/>
      <c r="H3477" s="87"/>
      <c r="I3477" s="87"/>
      <c r="J3477" s="87"/>
      <c r="K3477" s="87"/>
      <c r="L3477" s="87"/>
      <c r="M3477" s="87"/>
    </row>
    <row r="3478" spans="1:13" s="11" customFormat="1">
      <c r="A3478" s="8"/>
      <c r="B3478" s="8"/>
      <c r="C3478" s="8"/>
      <c r="D3478" s="8"/>
      <c r="E3478" s="18"/>
      <c r="F3478" s="18"/>
      <c r="G3478" s="8"/>
      <c r="H3478" s="118"/>
      <c r="I3478" s="19"/>
      <c r="J3478" s="118"/>
      <c r="K3478" s="8"/>
      <c r="L3478" s="118"/>
      <c r="M3478" s="118"/>
    </row>
    <row r="3479" spans="1:13" s="11" customFormat="1">
      <c r="A3479" s="8"/>
      <c r="B3479" s="8"/>
      <c r="C3479" s="8"/>
      <c r="D3479" s="8"/>
      <c r="E3479" s="18"/>
      <c r="F3479" s="18"/>
      <c r="G3479" s="8"/>
      <c r="H3479" s="8"/>
      <c r="I3479" s="19"/>
      <c r="J3479" s="118"/>
      <c r="K3479" s="8"/>
      <c r="L3479" s="8"/>
      <c r="M3479" s="118"/>
    </row>
    <row r="3480" spans="1:13" s="11" customFormat="1">
      <c r="A3480" s="8"/>
      <c r="B3480" s="8"/>
      <c r="C3480" s="8"/>
      <c r="D3480" s="8"/>
      <c r="E3480" s="18"/>
      <c r="F3480" s="18"/>
      <c r="G3480" s="8"/>
      <c r="H3480" s="118"/>
      <c r="I3480" s="19"/>
      <c r="J3480" s="118"/>
      <c r="K3480" s="8"/>
      <c r="L3480" s="118"/>
      <c r="M3480" s="118"/>
    </row>
    <row r="3481" spans="1:13" s="11" customFormat="1">
      <c r="A3481" s="8"/>
      <c r="B3481" s="8"/>
      <c r="C3481" s="8"/>
      <c r="D3481" s="8"/>
      <c r="E3481" s="18"/>
      <c r="F3481" s="18"/>
      <c r="G3481" s="8"/>
      <c r="H3481" s="118"/>
      <c r="I3481" s="19"/>
      <c r="J3481" s="118"/>
      <c r="K3481" s="8"/>
      <c r="L3481" s="118"/>
      <c r="M3481" s="118"/>
    </row>
    <row r="3482" spans="1:13" s="11" customFormat="1">
      <c r="A3482" s="8"/>
      <c r="B3482" s="8"/>
      <c r="C3482" s="8"/>
      <c r="D3482" s="8"/>
      <c r="E3482" s="18"/>
      <c r="F3482" s="18"/>
      <c r="G3482" s="8"/>
      <c r="H3482" s="118"/>
      <c r="I3482" s="19"/>
      <c r="J3482" s="118"/>
      <c r="K3482" s="8"/>
      <c r="L3482" s="118"/>
      <c r="M3482" s="118"/>
    </row>
    <row r="3483" spans="1:13" s="11" customFormat="1">
      <c r="A3483" s="8"/>
      <c r="B3483" s="8"/>
      <c r="C3483" s="8"/>
      <c r="D3483" s="8"/>
      <c r="E3483" s="18"/>
      <c r="F3483" s="18"/>
      <c r="G3483" s="8"/>
      <c r="H3483" s="8"/>
      <c r="I3483" s="8"/>
      <c r="J3483" s="8"/>
      <c r="K3483" s="8"/>
      <c r="L3483" s="8"/>
      <c r="M3483" s="8"/>
    </row>
    <row r="3484" spans="1:13" s="11" customFormat="1">
      <c r="A3484" s="8"/>
      <c r="B3484" s="8"/>
      <c r="C3484" s="87"/>
      <c r="D3484" s="8"/>
      <c r="E3484" s="18"/>
      <c r="F3484" s="18"/>
      <c r="G3484" s="8"/>
      <c r="H3484" s="8"/>
      <c r="I3484" s="8"/>
      <c r="J3484" s="8"/>
      <c r="K3484" s="8"/>
      <c r="L3484" s="8"/>
      <c r="M3484" s="8"/>
    </row>
    <row r="3485" spans="1:13" s="11" customFormat="1">
      <c r="A3485" s="8"/>
      <c r="B3485" s="8"/>
      <c r="C3485" s="8"/>
      <c r="D3485" s="8"/>
      <c r="E3485" s="18"/>
      <c r="F3485" s="18"/>
      <c r="G3485" s="8"/>
      <c r="H3485" s="8"/>
      <c r="I3485" s="8"/>
      <c r="J3485" s="8"/>
      <c r="K3485" s="8"/>
      <c r="L3485" s="8"/>
      <c r="M3485" s="8"/>
    </row>
    <row r="3486" spans="1:13" s="11" customFormat="1">
      <c r="A3486" s="8"/>
      <c r="B3486" s="8"/>
      <c r="C3486" s="8"/>
      <c r="D3486" s="8"/>
      <c r="E3486" s="18"/>
      <c r="F3486" s="18"/>
      <c r="G3486" s="8"/>
      <c r="H3486" s="8"/>
      <c r="I3486" s="117"/>
      <c r="J3486" s="120"/>
      <c r="K3486" s="8"/>
      <c r="L3486" s="8"/>
      <c r="M3486" s="19"/>
    </row>
    <row r="3487" spans="1:13" s="11" customFormat="1">
      <c r="A3487" s="8"/>
      <c r="B3487" s="8"/>
      <c r="C3487" s="8"/>
      <c r="D3487" s="8"/>
      <c r="E3487" s="18"/>
      <c r="F3487" s="18"/>
      <c r="G3487" s="10"/>
      <c r="H3487" s="10"/>
      <c r="I3487" s="10"/>
      <c r="J3487" s="10"/>
      <c r="K3487" s="19"/>
      <c r="L3487" s="8"/>
      <c r="M3487" s="19"/>
    </row>
    <row r="3488" spans="1:13" s="11" customFormat="1">
      <c r="A3488" s="8"/>
      <c r="B3488" s="8"/>
      <c r="C3488" s="8"/>
      <c r="D3488" s="8"/>
      <c r="E3488" s="18"/>
      <c r="F3488" s="18"/>
      <c r="G3488" s="117"/>
      <c r="H3488" s="8"/>
      <c r="I3488" s="10"/>
      <c r="J3488" s="10"/>
      <c r="K3488" s="10"/>
      <c r="L3488" s="10"/>
      <c r="M3488" s="20"/>
    </row>
    <row r="3489" spans="1:13" s="11" customFormat="1">
      <c r="A3489" s="8"/>
      <c r="B3489" s="8"/>
      <c r="C3489" s="8"/>
      <c r="D3489" s="8"/>
      <c r="E3489" s="18"/>
      <c r="F3489" s="18"/>
      <c r="G3489" s="117"/>
      <c r="H3489" s="8"/>
      <c r="I3489" s="10"/>
      <c r="J3489" s="10"/>
      <c r="K3489" s="10"/>
      <c r="L3489" s="10"/>
      <c r="M3489" s="19"/>
    </row>
    <row r="3490" spans="1:13" s="11" customFormat="1">
      <c r="A3490" s="8"/>
      <c r="B3490" s="8"/>
      <c r="C3490" s="8"/>
      <c r="D3490" s="8"/>
      <c r="E3490" s="121"/>
      <c r="F3490" s="18"/>
      <c r="G3490" s="117"/>
      <c r="H3490" s="8"/>
      <c r="I3490" s="117"/>
      <c r="J3490" s="117"/>
      <c r="K3490" s="10"/>
      <c r="L3490" s="10"/>
      <c r="M3490" s="19"/>
    </row>
    <row r="3491" spans="1:13" s="11" customFormat="1">
      <c r="A3491" s="8"/>
      <c r="B3491" s="8"/>
      <c r="C3491" s="8"/>
      <c r="D3491" s="8"/>
      <c r="E3491" s="121"/>
      <c r="F3491" s="18"/>
      <c r="G3491" s="117"/>
      <c r="H3491" s="8"/>
      <c r="I3491" s="8"/>
      <c r="J3491" s="8"/>
      <c r="K3491" s="10"/>
      <c r="L3491" s="10"/>
      <c r="M3491" s="19"/>
    </row>
    <row r="3492" spans="1:13" s="11" customFormat="1">
      <c r="A3492" s="8"/>
      <c r="B3492" s="8"/>
      <c r="C3492" s="8"/>
      <c r="D3492" s="8"/>
      <c r="E3492" s="121"/>
      <c r="F3492" s="18"/>
      <c r="G3492" s="117"/>
      <c r="H3492" s="20"/>
      <c r="I3492" s="8"/>
      <c r="J3492" s="8"/>
      <c r="K3492" s="10"/>
      <c r="L3492" s="10"/>
      <c r="M3492" s="19"/>
    </row>
    <row r="3493" spans="1:13" s="11" customFormat="1">
      <c r="A3493" s="8"/>
      <c r="B3493" s="8"/>
      <c r="C3493" s="8"/>
      <c r="D3493" s="8"/>
      <c r="E3493" s="18"/>
      <c r="F3493" s="18"/>
      <c r="G3493" s="117"/>
      <c r="H3493" s="20"/>
      <c r="I3493" s="10"/>
      <c r="J3493" s="10"/>
      <c r="K3493" s="10"/>
      <c r="L3493" s="10"/>
      <c r="M3493" s="19"/>
    </row>
    <row r="3494" spans="1:13" s="11" customFormat="1">
      <c r="A3494" s="8"/>
      <c r="B3494" s="8"/>
      <c r="C3494" s="8"/>
      <c r="D3494" s="8"/>
      <c r="E3494" s="18"/>
      <c r="F3494" s="18"/>
      <c r="G3494" s="120"/>
      <c r="H3494" s="20"/>
      <c r="I3494" s="10"/>
      <c r="J3494" s="10"/>
      <c r="K3494" s="10"/>
      <c r="L3494" s="10"/>
      <c r="M3494" s="19"/>
    </row>
    <row r="3495" spans="1:13" s="11" customFormat="1">
      <c r="A3495" s="8"/>
      <c r="B3495" s="8"/>
      <c r="C3495" s="8"/>
      <c r="D3495" s="8"/>
      <c r="E3495" s="18"/>
      <c r="F3495" s="18"/>
      <c r="G3495" s="117"/>
      <c r="H3495" s="20"/>
      <c r="I3495" s="8"/>
      <c r="J3495" s="8"/>
      <c r="K3495" s="10"/>
      <c r="L3495" s="10"/>
      <c r="M3495" s="19"/>
    </row>
    <row r="3496" spans="1:13" s="11" customFormat="1">
      <c r="A3496" s="8"/>
      <c r="B3496" s="8"/>
      <c r="C3496" s="8"/>
      <c r="D3496" s="8"/>
      <c r="E3496" s="18"/>
      <c r="F3496" s="18"/>
      <c r="G3496" s="8"/>
      <c r="H3496" s="8"/>
      <c r="I3496" s="8"/>
      <c r="J3496" s="8"/>
      <c r="K3496" s="8"/>
      <c r="L3496" s="8"/>
      <c r="M3496" s="8"/>
    </row>
    <row r="3497" spans="1:13" s="11" customFormat="1">
      <c r="A3497" s="8"/>
      <c r="B3497" s="8"/>
      <c r="C3497" s="8"/>
      <c r="D3497" s="8"/>
      <c r="E3497" s="18"/>
      <c r="F3497" s="18"/>
      <c r="G3497" s="8"/>
      <c r="H3497" s="8"/>
      <c r="I3497" s="8"/>
      <c r="J3497" s="8"/>
      <c r="K3497" s="8"/>
      <c r="L3497" s="8"/>
      <c r="M3497" s="8"/>
    </row>
    <row r="3498" spans="1:13" s="11" customFormat="1">
      <c r="A3498" s="8"/>
      <c r="B3498" s="8"/>
      <c r="C3498" s="8"/>
      <c r="D3498" s="8"/>
      <c r="E3498" s="18"/>
      <c r="F3498" s="18"/>
      <c r="G3498" s="8"/>
      <c r="H3498" s="8"/>
      <c r="I3498" s="117"/>
      <c r="J3498" s="120"/>
      <c r="K3498" s="8"/>
      <c r="L3498" s="8"/>
      <c r="M3498" s="19"/>
    </row>
    <row r="3499" spans="1:13" s="11" customFormat="1">
      <c r="A3499" s="8"/>
      <c r="B3499" s="8"/>
      <c r="C3499" s="8"/>
      <c r="D3499" s="8"/>
      <c r="E3499" s="18"/>
      <c r="F3499" s="18"/>
      <c r="G3499" s="10"/>
      <c r="H3499" s="10"/>
      <c r="I3499" s="10"/>
      <c r="J3499" s="10"/>
      <c r="K3499" s="19"/>
      <c r="L3499" s="8"/>
      <c r="M3499" s="19"/>
    </row>
    <row r="3500" spans="1:13" s="11" customFormat="1">
      <c r="A3500" s="8"/>
      <c r="B3500" s="8"/>
      <c r="C3500" s="8"/>
      <c r="D3500" s="8"/>
      <c r="E3500" s="18"/>
      <c r="F3500" s="18"/>
      <c r="G3500" s="117"/>
      <c r="H3500" s="8"/>
      <c r="I3500" s="10"/>
      <c r="J3500" s="10"/>
      <c r="K3500" s="10"/>
      <c r="L3500" s="10"/>
      <c r="M3500" s="20"/>
    </row>
    <row r="3501" spans="1:13" s="11" customFormat="1">
      <c r="A3501" s="8"/>
      <c r="B3501" s="8"/>
      <c r="C3501" s="8"/>
      <c r="D3501" s="8"/>
      <c r="E3501" s="18"/>
      <c r="F3501" s="18"/>
      <c r="G3501" s="117"/>
      <c r="H3501" s="8"/>
      <c r="I3501" s="10"/>
      <c r="J3501" s="10"/>
      <c r="K3501" s="10"/>
      <c r="L3501" s="10"/>
      <c r="M3501" s="19"/>
    </row>
    <row r="3502" spans="1:13" s="11" customFormat="1">
      <c r="A3502" s="8"/>
      <c r="B3502" s="8"/>
      <c r="C3502" s="8"/>
      <c r="D3502" s="8"/>
      <c r="E3502" s="121"/>
      <c r="F3502" s="18"/>
      <c r="G3502" s="117"/>
      <c r="H3502" s="8"/>
      <c r="I3502" s="117"/>
      <c r="J3502" s="117"/>
      <c r="K3502" s="10"/>
      <c r="L3502" s="10"/>
      <c r="M3502" s="19"/>
    </row>
    <row r="3503" spans="1:13" s="11" customFormat="1">
      <c r="A3503" s="8"/>
      <c r="B3503" s="8"/>
      <c r="C3503" s="8"/>
      <c r="D3503" s="8"/>
      <c r="E3503" s="121"/>
      <c r="F3503" s="18"/>
      <c r="G3503" s="117"/>
      <c r="H3503" s="8"/>
      <c r="I3503" s="8"/>
      <c r="J3503" s="8"/>
      <c r="K3503" s="10"/>
      <c r="L3503" s="10"/>
      <c r="M3503" s="19"/>
    </row>
    <row r="3504" spans="1:13" s="11" customFormat="1">
      <c r="A3504" s="8"/>
      <c r="B3504" s="8"/>
      <c r="C3504" s="8"/>
      <c r="D3504" s="8"/>
      <c r="E3504" s="121"/>
      <c r="F3504" s="18"/>
      <c r="G3504" s="117"/>
      <c r="H3504" s="20"/>
      <c r="I3504" s="8"/>
      <c r="J3504" s="8"/>
      <c r="K3504" s="10"/>
      <c r="L3504" s="10"/>
      <c r="M3504" s="19"/>
    </row>
    <row r="3505" spans="1:13" s="11" customFormat="1">
      <c r="A3505" s="8"/>
      <c r="B3505" s="8"/>
      <c r="C3505" s="8"/>
      <c r="D3505" s="8"/>
      <c r="E3505" s="18"/>
      <c r="F3505" s="18"/>
      <c r="G3505" s="117"/>
      <c r="H3505" s="20"/>
      <c r="I3505" s="10"/>
      <c r="J3505" s="10"/>
      <c r="K3505" s="10"/>
      <c r="L3505" s="10"/>
      <c r="M3505" s="19"/>
    </row>
    <row r="3506" spans="1:13" s="11" customFormat="1">
      <c r="A3506" s="8"/>
      <c r="B3506" s="8"/>
      <c r="C3506" s="8"/>
      <c r="D3506" s="8"/>
      <c r="E3506" s="18"/>
      <c r="F3506" s="18"/>
      <c r="G3506" s="120"/>
      <c r="H3506" s="20"/>
      <c r="I3506" s="10"/>
      <c r="J3506" s="10"/>
      <c r="K3506" s="10"/>
      <c r="L3506" s="10"/>
      <c r="M3506" s="19"/>
    </row>
    <row r="3507" spans="1:13" s="11" customFormat="1">
      <c r="A3507" s="8"/>
      <c r="B3507" s="8"/>
      <c r="C3507" s="8"/>
      <c r="D3507" s="8"/>
      <c r="E3507" s="18"/>
      <c r="F3507" s="18"/>
      <c r="G3507" s="117"/>
      <c r="H3507" s="20"/>
      <c r="I3507" s="8"/>
      <c r="J3507" s="8"/>
      <c r="K3507" s="10"/>
      <c r="L3507" s="10"/>
      <c r="M3507" s="19"/>
    </row>
    <row r="3508" spans="1:13" s="11" customFormat="1">
      <c r="A3508" s="8"/>
      <c r="B3508" s="8"/>
      <c r="C3508" s="8"/>
      <c r="D3508" s="8"/>
      <c r="E3508" s="18"/>
      <c r="F3508" s="18"/>
      <c r="G3508" s="8"/>
      <c r="H3508" s="8"/>
      <c r="I3508" s="8"/>
      <c r="J3508" s="8"/>
      <c r="K3508" s="8"/>
      <c r="L3508" s="8"/>
      <c r="M3508" s="8"/>
    </row>
    <row r="3509" spans="1:13" s="11" customFormat="1">
      <c r="A3509" s="8"/>
      <c r="B3509" s="8"/>
      <c r="C3509" s="8"/>
      <c r="D3509" s="8"/>
      <c r="E3509" s="18"/>
      <c r="F3509" s="18"/>
      <c r="G3509" s="8"/>
      <c r="H3509" s="8"/>
      <c r="I3509" s="8"/>
      <c r="J3509" s="8"/>
      <c r="K3509" s="8"/>
      <c r="L3509" s="8"/>
      <c r="M3509" s="8"/>
    </row>
    <row r="3510" spans="1:13" s="11" customFormat="1">
      <c r="A3510" s="8"/>
      <c r="B3510" s="8"/>
      <c r="C3510" s="8"/>
      <c r="D3510" s="8"/>
      <c r="E3510" s="18"/>
      <c r="F3510" s="18"/>
      <c r="G3510" s="8"/>
      <c r="H3510" s="8"/>
      <c r="I3510" s="117"/>
      <c r="J3510" s="120"/>
      <c r="K3510" s="8"/>
      <c r="L3510" s="8"/>
      <c r="M3510" s="19"/>
    </row>
    <row r="3511" spans="1:13" s="11" customFormat="1">
      <c r="A3511" s="8"/>
      <c r="B3511" s="8"/>
      <c r="C3511" s="8"/>
      <c r="D3511" s="8"/>
      <c r="E3511" s="18"/>
      <c r="F3511" s="18"/>
      <c r="G3511" s="10"/>
      <c r="H3511" s="10"/>
      <c r="I3511" s="10"/>
      <c r="J3511" s="10"/>
      <c r="K3511" s="19"/>
      <c r="L3511" s="8"/>
      <c r="M3511" s="19"/>
    </row>
    <row r="3512" spans="1:13" s="11" customFormat="1">
      <c r="A3512" s="87"/>
      <c r="B3512" s="87"/>
      <c r="C3512" s="8"/>
      <c r="D3512" s="87"/>
      <c r="E3512" s="87"/>
      <c r="F3512" s="87"/>
      <c r="G3512" s="87"/>
      <c r="H3512" s="87"/>
      <c r="I3512" s="87"/>
      <c r="J3512" s="87"/>
      <c r="K3512" s="87"/>
      <c r="L3512" s="87"/>
      <c r="M3512" s="87"/>
    </row>
    <row r="3513" spans="1:13" s="11" customFormat="1">
      <c r="A3513" s="8"/>
      <c r="B3513" s="8"/>
      <c r="C3513" s="8"/>
      <c r="D3513" s="8"/>
      <c r="E3513" s="18"/>
      <c r="F3513" s="18"/>
      <c r="G3513" s="117"/>
      <c r="H3513" s="8"/>
      <c r="I3513" s="10"/>
      <c r="J3513" s="10"/>
      <c r="K3513" s="10"/>
      <c r="L3513" s="10"/>
      <c r="M3513" s="20"/>
    </row>
    <row r="3514" spans="1:13" s="11" customFormat="1">
      <c r="A3514" s="8"/>
      <c r="B3514" s="8"/>
      <c r="C3514" s="8"/>
      <c r="D3514" s="8"/>
      <c r="E3514" s="18"/>
      <c r="F3514" s="18"/>
      <c r="G3514" s="117"/>
      <c r="H3514" s="8"/>
      <c r="I3514" s="10"/>
      <c r="J3514" s="10"/>
      <c r="K3514" s="10"/>
      <c r="L3514" s="10"/>
      <c r="M3514" s="19"/>
    </row>
    <row r="3515" spans="1:13" s="11" customFormat="1">
      <c r="A3515" s="8"/>
      <c r="B3515" s="8"/>
      <c r="C3515" s="8"/>
      <c r="D3515" s="8"/>
      <c r="E3515" s="121"/>
      <c r="F3515" s="18"/>
      <c r="G3515" s="117"/>
      <c r="H3515" s="8"/>
      <c r="I3515" s="117"/>
      <c r="J3515" s="117"/>
      <c r="K3515" s="10"/>
      <c r="L3515" s="10"/>
      <c r="M3515" s="19"/>
    </row>
    <row r="3516" spans="1:13" s="11" customFormat="1">
      <c r="A3516" s="8"/>
      <c r="B3516" s="8"/>
      <c r="C3516" s="8"/>
      <c r="D3516" s="8"/>
      <c r="E3516" s="121"/>
      <c r="F3516" s="18"/>
      <c r="G3516" s="117"/>
      <c r="H3516" s="8"/>
      <c r="I3516" s="8"/>
      <c r="J3516" s="8"/>
      <c r="K3516" s="10"/>
      <c r="L3516" s="10"/>
      <c r="M3516" s="19"/>
    </row>
    <row r="3517" spans="1:13" s="11" customFormat="1">
      <c r="A3517" s="8"/>
      <c r="B3517" s="8"/>
      <c r="C3517" s="8"/>
      <c r="D3517" s="8"/>
      <c r="E3517" s="121"/>
      <c r="F3517" s="18"/>
      <c r="G3517" s="117"/>
      <c r="H3517" s="20"/>
      <c r="I3517" s="8"/>
      <c r="J3517" s="8"/>
      <c r="K3517" s="10"/>
      <c r="L3517" s="10"/>
      <c r="M3517" s="19"/>
    </row>
    <row r="3518" spans="1:13" s="11" customFormat="1">
      <c r="A3518" s="8"/>
      <c r="B3518" s="8"/>
      <c r="C3518" s="8"/>
      <c r="D3518" s="8"/>
      <c r="E3518" s="18"/>
      <c r="F3518" s="18"/>
      <c r="G3518" s="117"/>
      <c r="H3518" s="20"/>
      <c r="I3518" s="10"/>
      <c r="J3518" s="10"/>
      <c r="K3518" s="10"/>
      <c r="L3518" s="10"/>
      <c r="M3518" s="19"/>
    </row>
    <row r="3519" spans="1:13" s="11" customFormat="1">
      <c r="A3519" s="8"/>
      <c r="B3519" s="8"/>
      <c r="C3519" s="87"/>
      <c r="D3519" s="8"/>
      <c r="E3519" s="18"/>
      <c r="F3519" s="18"/>
      <c r="G3519" s="120"/>
      <c r="H3519" s="20"/>
      <c r="I3519" s="10"/>
      <c r="J3519" s="10"/>
      <c r="K3519" s="10"/>
      <c r="L3519" s="10"/>
      <c r="M3519" s="19"/>
    </row>
    <row r="3520" spans="1:13" s="11" customFormat="1">
      <c r="A3520" s="8"/>
      <c r="B3520" s="8"/>
      <c r="C3520" s="8"/>
      <c r="D3520" s="8"/>
      <c r="E3520" s="18"/>
      <c r="F3520" s="18"/>
      <c r="G3520" s="117"/>
      <c r="H3520" s="20"/>
      <c r="I3520" s="8"/>
      <c r="J3520" s="8"/>
      <c r="K3520" s="10"/>
      <c r="L3520" s="10"/>
      <c r="M3520" s="19"/>
    </row>
    <row r="3521" spans="1:13" s="11" customFormat="1">
      <c r="A3521" s="8"/>
      <c r="B3521" s="8"/>
      <c r="C3521" s="8"/>
      <c r="D3521" s="8"/>
      <c r="E3521" s="18"/>
      <c r="F3521" s="18"/>
      <c r="G3521" s="8"/>
      <c r="H3521" s="8"/>
      <c r="I3521" s="8"/>
      <c r="J3521" s="8"/>
      <c r="K3521" s="8"/>
      <c r="L3521" s="8"/>
      <c r="M3521" s="8"/>
    </row>
    <row r="3522" spans="1:13" s="11" customFormat="1">
      <c r="A3522" s="8"/>
      <c r="B3522" s="8"/>
      <c r="C3522" s="8"/>
      <c r="D3522" s="8"/>
      <c r="E3522" s="18"/>
      <c r="F3522" s="18"/>
      <c r="G3522" s="8"/>
      <c r="H3522" s="8"/>
      <c r="I3522" s="8"/>
      <c r="J3522" s="8"/>
      <c r="K3522" s="8"/>
      <c r="L3522" s="8"/>
      <c r="M3522" s="8"/>
    </row>
    <row r="3523" spans="1:13" s="11" customFormat="1">
      <c r="A3523" s="8"/>
      <c r="B3523" s="8"/>
      <c r="C3523" s="8"/>
      <c r="D3523" s="8"/>
      <c r="E3523" s="18"/>
      <c r="F3523" s="18"/>
      <c r="G3523" s="8"/>
      <c r="H3523" s="8"/>
      <c r="I3523" s="117"/>
      <c r="J3523" s="120"/>
      <c r="K3523" s="8"/>
      <c r="L3523" s="8"/>
      <c r="M3523" s="19"/>
    </row>
    <row r="3524" spans="1:13" s="11" customFormat="1">
      <c r="A3524" s="8"/>
      <c r="B3524" s="8"/>
      <c r="C3524" s="8"/>
      <c r="D3524" s="8"/>
      <c r="E3524" s="18"/>
      <c r="F3524" s="18"/>
      <c r="G3524" s="10"/>
      <c r="H3524" s="10"/>
      <c r="I3524" s="10"/>
      <c r="J3524" s="10"/>
      <c r="K3524" s="19"/>
      <c r="L3524" s="8"/>
      <c r="M3524" s="19"/>
    </row>
    <row r="3525" spans="1:13" s="11" customFormat="1">
      <c r="A3525" s="8"/>
      <c r="B3525" s="8"/>
      <c r="C3525" s="8"/>
      <c r="D3525" s="8"/>
      <c r="E3525" s="18"/>
      <c r="F3525" s="18"/>
      <c r="G3525" s="117"/>
      <c r="H3525" s="8"/>
      <c r="I3525" s="10"/>
      <c r="J3525" s="10"/>
      <c r="K3525" s="10"/>
      <c r="L3525" s="10"/>
      <c r="M3525" s="20"/>
    </row>
    <row r="3526" spans="1:13" s="11" customFormat="1">
      <c r="A3526" s="8"/>
      <c r="B3526" s="8"/>
      <c r="C3526" s="8"/>
      <c r="D3526" s="8"/>
      <c r="E3526" s="18"/>
      <c r="F3526" s="18"/>
      <c r="G3526" s="117"/>
      <c r="H3526" s="8"/>
      <c r="I3526" s="10"/>
      <c r="J3526" s="10"/>
      <c r="K3526" s="10"/>
      <c r="L3526" s="10"/>
      <c r="M3526" s="19"/>
    </row>
    <row r="3527" spans="1:13" s="11" customFormat="1">
      <c r="A3527" s="8"/>
      <c r="B3527" s="8"/>
      <c r="C3527" s="8"/>
      <c r="D3527" s="8"/>
      <c r="E3527" s="121"/>
      <c r="F3527" s="18"/>
      <c r="G3527" s="117"/>
      <c r="H3527" s="8"/>
      <c r="I3527" s="117"/>
      <c r="J3527" s="117"/>
      <c r="K3527" s="10"/>
      <c r="L3527" s="10"/>
      <c r="M3527" s="19"/>
    </row>
    <row r="3528" spans="1:13" s="11" customFormat="1">
      <c r="A3528" s="8"/>
      <c r="B3528" s="8"/>
      <c r="C3528" s="8"/>
      <c r="D3528" s="8"/>
      <c r="E3528" s="121"/>
      <c r="F3528" s="18"/>
      <c r="G3528" s="117"/>
      <c r="H3528" s="8"/>
      <c r="I3528" s="8"/>
      <c r="J3528" s="8"/>
      <c r="K3528" s="10"/>
      <c r="L3528" s="10"/>
      <c r="M3528" s="19"/>
    </row>
    <row r="3529" spans="1:13" s="11" customFormat="1">
      <c r="A3529" s="8"/>
      <c r="B3529" s="8"/>
      <c r="C3529" s="130"/>
      <c r="D3529" s="8"/>
      <c r="E3529" s="121"/>
      <c r="F3529" s="18"/>
      <c r="G3529" s="117"/>
      <c r="H3529" s="20"/>
      <c r="I3529" s="8"/>
      <c r="J3529" s="8"/>
      <c r="K3529" s="10"/>
      <c r="L3529" s="10"/>
      <c r="M3529" s="19"/>
    </row>
    <row r="3530" spans="1:13" s="11" customFormat="1">
      <c r="A3530" s="8"/>
      <c r="B3530" s="8"/>
      <c r="C3530" s="8"/>
      <c r="D3530" s="8"/>
      <c r="E3530" s="18"/>
      <c r="F3530" s="18"/>
      <c r="G3530" s="117"/>
      <c r="H3530" s="20"/>
      <c r="I3530" s="10"/>
      <c r="J3530" s="10"/>
      <c r="K3530" s="10"/>
      <c r="L3530" s="10"/>
      <c r="M3530" s="19"/>
    </row>
    <row r="3531" spans="1:13" s="11" customFormat="1">
      <c r="A3531" s="8"/>
      <c r="B3531" s="8"/>
      <c r="C3531" s="8"/>
      <c r="D3531" s="8"/>
      <c r="E3531" s="18"/>
      <c r="F3531" s="18"/>
      <c r="G3531" s="120"/>
      <c r="H3531" s="20"/>
      <c r="I3531" s="10"/>
      <c r="J3531" s="10"/>
      <c r="K3531" s="10"/>
      <c r="L3531" s="10"/>
      <c r="M3531" s="19"/>
    </row>
    <row r="3532" spans="1:13" s="11" customFormat="1">
      <c r="A3532" s="8"/>
      <c r="B3532" s="8"/>
      <c r="C3532" s="8"/>
      <c r="D3532" s="8"/>
      <c r="E3532" s="18"/>
      <c r="F3532" s="18"/>
      <c r="G3532" s="120"/>
      <c r="H3532" s="20"/>
      <c r="I3532" s="8"/>
      <c r="J3532" s="8"/>
      <c r="K3532" s="10"/>
      <c r="L3532" s="10"/>
      <c r="M3532" s="19"/>
    </row>
    <row r="3533" spans="1:13" s="11" customFormat="1">
      <c r="A3533" s="8"/>
      <c r="B3533" s="8"/>
      <c r="C3533" s="8"/>
      <c r="D3533" s="8"/>
      <c r="E3533" s="18"/>
      <c r="F3533" s="18"/>
      <c r="G3533" s="8"/>
      <c r="H3533" s="8"/>
      <c r="I3533" s="8"/>
      <c r="J3533" s="8"/>
      <c r="K3533" s="8"/>
      <c r="L3533" s="8"/>
      <c r="M3533" s="8"/>
    </row>
    <row r="3534" spans="1:13" s="11" customFormat="1">
      <c r="A3534" s="8"/>
      <c r="B3534" s="8"/>
      <c r="C3534" s="8"/>
      <c r="D3534" s="8"/>
      <c r="E3534" s="18"/>
      <c r="F3534" s="18"/>
      <c r="G3534" s="8"/>
      <c r="H3534" s="8"/>
      <c r="I3534" s="8"/>
      <c r="J3534" s="8"/>
      <c r="K3534" s="8"/>
      <c r="L3534" s="8"/>
      <c r="M3534" s="8"/>
    </row>
    <row r="3535" spans="1:13" s="11" customFormat="1">
      <c r="A3535" s="8"/>
      <c r="B3535" s="8"/>
      <c r="C3535" s="8"/>
      <c r="D3535" s="8"/>
      <c r="E3535" s="18"/>
      <c r="F3535" s="18"/>
      <c r="G3535" s="8"/>
      <c r="H3535" s="8"/>
      <c r="I3535" s="117"/>
      <c r="J3535" s="120"/>
      <c r="K3535" s="8"/>
      <c r="L3535" s="8"/>
      <c r="M3535" s="19"/>
    </row>
    <row r="3536" spans="1:13" s="11" customFormat="1">
      <c r="A3536" s="8"/>
      <c r="B3536" s="8"/>
      <c r="C3536" s="8"/>
      <c r="D3536" s="8"/>
      <c r="E3536" s="18"/>
      <c r="F3536" s="18"/>
      <c r="G3536" s="10"/>
      <c r="H3536" s="10"/>
      <c r="I3536" s="10"/>
      <c r="J3536" s="10"/>
      <c r="K3536" s="19"/>
      <c r="L3536" s="8"/>
      <c r="M3536" s="19"/>
    </row>
    <row r="3537" spans="1:13" s="11" customFormat="1">
      <c r="A3537" s="8"/>
      <c r="B3537" s="8"/>
      <c r="C3537" s="8"/>
      <c r="D3537" s="8"/>
      <c r="E3537" s="18"/>
      <c r="F3537" s="18"/>
      <c r="G3537" s="117"/>
      <c r="H3537" s="8"/>
      <c r="I3537" s="10"/>
      <c r="J3537" s="10"/>
      <c r="K3537" s="10"/>
      <c r="L3537" s="10"/>
      <c r="M3537" s="20"/>
    </row>
    <row r="3538" spans="1:13" s="11" customFormat="1">
      <c r="A3538" s="8"/>
      <c r="B3538" s="8"/>
      <c r="C3538" s="8"/>
      <c r="D3538" s="8"/>
      <c r="E3538" s="18"/>
      <c r="F3538" s="18"/>
      <c r="G3538" s="117"/>
      <c r="H3538" s="8"/>
      <c r="I3538" s="10"/>
      <c r="J3538" s="10"/>
      <c r="K3538" s="10"/>
      <c r="L3538" s="10"/>
      <c r="M3538" s="19"/>
    </row>
    <row r="3539" spans="1:13" s="11" customFormat="1">
      <c r="A3539" s="8"/>
      <c r="B3539" s="8"/>
      <c r="C3539" s="8"/>
      <c r="D3539" s="8"/>
      <c r="E3539" s="121"/>
      <c r="F3539" s="18"/>
      <c r="G3539" s="117"/>
      <c r="H3539" s="8"/>
      <c r="I3539" s="117"/>
      <c r="J3539" s="117"/>
      <c r="K3539" s="10"/>
      <c r="L3539" s="10"/>
      <c r="M3539" s="19"/>
    </row>
    <row r="3540" spans="1:13" s="11" customFormat="1">
      <c r="A3540" s="8"/>
      <c r="B3540" s="8"/>
      <c r="C3540" s="8"/>
      <c r="D3540" s="8"/>
      <c r="E3540" s="121"/>
      <c r="F3540" s="18"/>
      <c r="G3540" s="117"/>
      <c r="H3540" s="8"/>
      <c r="I3540" s="8"/>
      <c r="J3540" s="8"/>
      <c r="K3540" s="10"/>
      <c r="L3540" s="10"/>
      <c r="M3540" s="19"/>
    </row>
    <row r="3541" spans="1:13" s="11" customFormat="1">
      <c r="A3541" s="8"/>
      <c r="B3541" s="8"/>
      <c r="C3541" s="130"/>
      <c r="D3541" s="8"/>
      <c r="E3541" s="121"/>
      <c r="F3541" s="18"/>
      <c r="G3541" s="117"/>
      <c r="H3541" s="20"/>
      <c r="I3541" s="8"/>
      <c r="J3541" s="8"/>
      <c r="K3541" s="10"/>
      <c r="L3541" s="10"/>
      <c r="M3541" s="19"/>
    </row>
    <row r="3542" spans="1:13" s="11" customFormat="1">
      <c r="A3542" s="8"/>
      <c r="B3542" s="8"/>
      <c r="C3542" s="8"/>
      <c r="D3542" s="8"/>
      <c r="E3542" s="18"/>
      <c r="F3542" s="18"/>
      <c r="G3542" s="117"/>
      <c r="H3542" s="20"/>
      <c r="I3542" s="10"/>
      <c r="J3542" s="10"/>
      <c r="K3542" s="10"/>
      <c r="L3542" s="10"/>
      <c r="M3542" s="19"/>
    </row>
    <row r="3543" spans="1:13" s="11" customFormat="1">
      <c r="A3543" s="8"/>
      <c r="B3543" s="8"/>
      <c r="C3543" s="8"/>
      <c r="D3543" s="8"/>
      <c r="E3543" s="18"/>
      <c r="F3543" s="18"/>
      <c r="G3543" s="120"/>
      <c r="H3543" s="20"/>
      <c r="I3543" s="10"/>
      <c r="J3543" s="10"/>
      <c r="K3543" s="10"/>
      <c r="L3543" s="10"/>
      <c r="M3543" s="19"/>
    </row>
    <row r="3544" spans="1:13" s="11" customFormat="1">
      <c r="A3544" s="8"/>
      <c r="B3544" s="8"/>
      <c r="C3544" s="8"/>
      <c r="D3544" s="8"/>
      <c r="E3544" s="18"/>
      <c r="F3544" s="18"/>
      <c r="G3544" s="117"/>
      <c r="H3544" s="20"/>
      <c r="I3544" s="8"/>
      <c r="J3544" s="8"/>
      <c r="K3544" s="10"/>
      <c r="L3544" s="10"/>
      <c r="M3544" s="19"/>
    </row>
    <row r="3545" spans="1:13" s="11" customFormat="1">
      <c r="A3545" s="8"/>
      <c r="B3545" s="8"/>
      <c r="C3545" s="8"/>
      <c r="D3545" s="8"/>
      <c r="E3545" s="18"/>
      <c r="F3545" s="18"/>
      <c r="G3545" s="8"/>
      <c r="H3545" s="8"/>
      <c r="I3545" s="8"/>
      <c r="J3545" s="8"/>
      <c r="K3545" s="8"/>
      <c r="L3545" s="8"/>
      <c r="M3545" s="8"/>
    </row>
    <row r="3546" spans="1:13" s="11" customFormat="1">
      <c r="C3546" s="8"/>
    </row>
    <row r="3547" spans="1:13" s="11" customFormat="1">
      <c r="A3547" s="87"/>
      <c r="B3547" s="87"/>
      <c r="C3547" s="8"/>
      <c r="D3547" s="87"/>
      <c r="E3547" s="87"/>
      <c r="F3547" s="87"/>
      <c r="G3547" s="87"/>
      <c r="H3547" s="87"/>
      <c r="I3547" s="87"/>
      <c r="J3547" s="87"/>
      <c r="K3547" s="87"/>
      <c r="L3547" s="87"/>
      <c r="M3547" s="87"/>
    </row>
    <row r="3548" spans="1:13" s="11" customFormat="1">
      <c r="A3548" s="8"/>
      <c r="B3548" s="8"/>
      <c r="C3548" s="8"/>
      <c r="D3548" s="8"/>
      <c r="E3548" s="18"/>
      <c r="F3548" s="18"/>
      <c r="G3548" s="8"/>
      <c r="H3548" s="8"/>
      <c r="I3548" s="8"/>
      <c r="J3548" s="8"/>
      <c r="K3548" s="8"/>
      <c r="L3548" s="8"/>
      <c r="M3548" s="8"/>
    </row>
    <row r="3549" spans="1:13" s="11" customFormat="1">
      <c r="A3549" s="8"/>
      <c r="B3549" s="8"/>
      <c r="C3549" s="8"/>
      <c r="D3549" s="8"/>
      <c r="E3549" s="18"/>
      <c r="F3549" s="18"/>
      <c r="G3549" s="8"/>
      <c r="H3549" s="8"/>
      <c r="I3549" s="117"/>
      <c r="J3549" s="120"/>
      <c r="K3549" s="8"/>
      <c r="L3549" s="8"/>
      <c r="M3549" s="19"/>
    </row>
    <row r="3550" spans="1:13" s="11" customFormat="1">
      <c r="A3550" s="8"/>
      <c r="B3550" s="8"/>
      <c r="C3550" s="8"/>
      <c r="D3550" s="8"/>
      <c r="E3550" s="18"/>
      <c r="F3550" s="18"/>
      <c r="G3550" s="10"/>
      <c r="H3550" s="10"/>
      <c r="I3550" s="10"/>
      <c r="J3550" s="10"/>
      <c r="K3550" s="19"/>
      <c r="L3550" s="8"/>
      <c r="M3550" s="19"/>
    </row>
    <row r="3551" spans="1:13" s="11" customFormat="1">
      <c r="A3551" s="8"/>
      <c r="B3551" s="8"/>
      <c r="C3551" s="8"/>
      <c r="D3551" s="8"/>
      <c r="E3551" s="18"/>
      <c r="F3551" s="18"/>
      <c r="G3551" s="117"/>
      <c r="H3551" s="8"/>
      <c r="I3551" s="10"/>
      <c r="J3551" s="10"/>
      <c r="K3551" s="10"/>
      <c r="L3551" s="10"/>
      <c r="M3551" s="20"/>
    </row>
    <row r="3552" spans="1:13" s="11" customFormat="1">
      <c r="A3552" s="8"/>
      <c r="B3552" s="8"/>
      <c r="C3552" s="87"/>
      <c r="D3552" s="8"/>
      <c r="E3552" s="18"/>
      <c r="F3552" s="18"/>
      <c r="G3552" s="117"/>
      <c r="H3552" s="8"/>
      <c r="I3552" s="10"/>
      <c r="J3552" s="10"/>
      <c r="K3552" s="10"/>
      <c r="L3552" s="10"/>
      <c r="M3552" s="19"/>
    </row>
    <row r="3553" spans="1:13" s="11" customFormat="1">
      <c r="A3553" s="8"/>
      <c r="B3553" s="8"/>
      <c r="C3553" s="8"/>
      <c r="D3553" s="8"/>
      <c r="E3553" s="121"/>
      <c r="F3553" s="18"/>
      <c r="G3553" s="117"/>
      <c r="H3553" s="8"/>
      <c r="I3553" s="117"/>
      <c r="J3553" s="117"/>
      <c r="K3553" s="10"/>
      <c r="L3553" s="10"/>
      <c r="M3553" s="19"/>
    </row>
    <row r="3554" spans="1:13" s="11" customFormat="1">
      <c r="A3554" s="8"/>
      <c r="B3554" s="8"/>
      <c r="C3554" s="130"/>
      <c r="D3554" s="8"/>
      <c r="E3554" s="121"/>
      <c r="F3554" s="18"/>
      <c r="G3554" s="117"/>
      <c r="H3554" s="8"/>
      <c r="I3554" s="8"/>
      <c r="J3554" s="8"/>
      <c r="K3554" s="10"/>
      <c r="L3554" s="10"/>
      <c r="M3554" s="19"/>
    </row>
    <row r="3555" spans="1:13" s="11" customFormat="1">
      <c r="A3555" s="8"/>
      <c r="B3555" s="8"/>
      <c r="C3555" s="8"/>
      <c r="D3555" s="8"/>
      <c r="E3555" s="121"/>
      <c r="F3555" s="18"/>
      <c r="G3555" s="117"/>
      <c r="H3555" s="20"/>
      <c r="I3555" s="8"/>
      <c r="J3555" s="8"/>
      <c r="K3555" s="10"/>
      <c r="L3555" s="10"/>
      <c r="M3555" s="19"/>
    </row>
    <row r="3556" spans="1:13" s="11" customFormat="1">
      <c r="A3556" s="8"/>
      <c r="B3556" s="8"/>
      <c r="C3556" s="8"/>
      <c r="D3556" s="8"/>
      <c r="E3556" s="18"/>
      <c r="F3556" s="18"/>
      <c r="G3556" s="117"/>
      <c r="H3556" s="20"/>
      <c r="I3556" s="10"/>
      <c r="J3556" s="10"/>
      <c r="K3556" s="10"/>
      <c r="L3556" s="10"/>
      <c r="M3556" s="19"/>
    </row>
    <row r="3557" spans="1:13" s="11" customFormat="1">
      <c r="A3557" s="8"/>
      <c r="B3557" s="8"/>
      <c r="C3557" s="8"/>
      <c r="D3557" s="8"/>
      <c r="E3557" s="18"/>
      <c r="F3557" s="18"/>
      <c r="G3557" s="120"/>
      <c r="H3557" s="20"/>
      <c r="I3557" s="10"/>
      <c r="J3557" s="10"/>
      <c r="K3557" s="10"/>
      <c r="L3557" s="10"/>
      <c r="M3557" s="19"/>
    </row>
    <row r="3558" spans="1:13" s="11" customFormat="1">
      <c r="A3558" s="8"/>
      <c r="B3558" s="8"/>
      <c r="C3558" s="8"/>
      <c r="D3558" s="8"/>
      <c r="E3558" s="18"/>
      <c r="F3558" s="18"/>
      <c r="G3558" s="117"/>
      <c r="H3558" s="20"/>
      <c r="I3558" s="8"/>
      <c r="J3558" s="8"/>
      <c r="K3558" s="10"/>
      <c r="L3558" s="10"/>
      <c r="M3558" s="19"/>
    </row>
    <row r="3559" spans="1:13" s="11" customFormat="1">
      <c r="A3559" s="8"/>
      <c r="B3559" s="8"/>
      <c r="C3559" s="8"/>
      <c r="D3559" s="8"/>
      <c r="E3559" s="18"/>
      <c r="F3559" s="18"/>
      <c r="G3559" s="8"/>
      <c r="H3559" s="8"/>
      <c r="I3559" s="8"/>
      <c r="J3559" s="8"/>
      <c r="K3559" s="8"/>
      <c r="L3559" s="8"/>
      <c r="M3559" s="8"/>
    </row>
    <row r="3560" spans="1:13" s="11" customFormat="1">
      <c r="A3560" s="8"/>
      <c r="B3560" s="8"/>
      <c r="C3560" s="8"/>
      <c r="D3560" s="8"/>
      <c r="E3560" s="18"/>
      <c r="F3560" s="18"/>
      <c r="G3560" s="8"/>
      <c r="H3560" s="8"/>
      <c r="I3560" s="8"/>
      <c r="J3560" s="8"/>
      <c r="K3560" s="8"/>
      <c r="L3560" s="8"/>
      <c r="M3560" s="8"/>
    </row>
    <row r="3561" spans="1:13" s="11" customFormat="1">
      <c r="A3561" s="8"/>
      <c r="B3561" s="8"/>
      <c r="C3561" s="8"/>
      <c r="D3561" s="8"/>
      <c r="E3561" s="18"/>
      <c r="F3561" s="18"/>
      <c r="G3561" s="8"/>
      <c r="H3561" s="8"/>
      <c r="I3561" s="117"/>
      <c r="J3561" s="120"/>
      <c r="K3561" s="8"/>
      <c r="L3561" s="8"/>
      <c r="M3561" s="19"/>
    </row>
    <row r="3562" spans="1:13" s="11" customFormat="1">
      <c r="A3562" s="8"/>
      <c r="B3562" s="8"/>
      <c r="C3562" s="8"/>
      <c r="D3562" s="8"/>
      <c r="E3562" s="18"/>
      <c r="F3562" s="18"/>
      <c r="G3562" s="10"/>
      <c r="H3562" s="10"/>
      <c r="I3562" s="10"/>
      <c r="J3562" s="10"/>
      <c r="K3562" s="19"/>
      <c r="L3562" s="8"/>
      <c r="M3562" s="19"/>
    </row>
    <row r="3563" spans="1:13" s="11" customFormat="1">
      <c r="A3563" s="8"/>
      <c r="B3563" s="8"/>
      <c r="C3563" s="8"/>
      <c r="D3563" s="8"/>
      <c r="E3563" s="18"/>
      <c r="F3563" s="18"/>
      <c r="G3563" s="117"/>
      <c r="H3563" s="8"/>
      <c r="I3563" s="10"/>
      <c r="J3563" s="10"/>
      <c r="K3563" s="10"/>
      <c r="L3563" s="10"/>
      <c r="M3563" s="20"/>
    </row>
    <row r="3564" spans="1:13" s="11" customFormat="1">
      <c r="A3564" s="8"/>
      <c r="B3564" s="8"/>
      <c r="C3564" s="8"/>
      <c r="D3564" s="8"/>
      <c r="E3564" s="18"/>
      <c r="F3564" s="18"/>
      <c r="G3564" s="117"/>
      <c r="H3564" s="8"/>
      <c r="I3564" s="10"/>
      <c r="J3564" s="10"/>
      <c r="K3564" s="10"/>
      <c r="L3564" s="10"/>
      <c r="M3564" s="19"/>
    </row>
    <row r="3565" spans="1:13" s="11" customFormat="1">
      <c r="A3565" s="8"/>
      <c r="B3565" s="8"/>
      <c r="C3565" s="8"/>
      <c r="D3565" s="8"/>
      <c r="E3565" s="121"/>
      <c r="F3565" s="18"/>
      <c r="G3565" s="117"/>
      <c r="H3565" s="8"/>
      <c r="I3565" s="117"/>
      <c r="J3565" s="117"/>
      <c r="K3565" s="10"/>
      <c r="L3565" s="10"/>
      <c r="M3565" s="19"/>
    </row>
    <row r="3566" spans="1:13" s="11" customFormat="1">
      <c r="A3566" s="8"/>
      <c r="B3566" s="8"/>
      <c r="C3566" s="130"/>
      <c r="D3566" s="8"/>
      <c r="E3566" s="121"/>
      <c r="F3566" s="18"/>
      <c r="G3566" s="117"/>
      <c r="H3566" s="8"/>
      <c r="I3566" s="8"/>
      <c r="J3566" s="8"/>
      <c r="K3566" s="10"/>
      <c r="L3566" s="10"/>
      <c r="M3566" s="19"/>
    </row>
    <row r="3567" spans="1:13" s="11" customFormat="1">
      <c r="A3567" s="8"/>
      <c r="B3567" s="8"/>
      <c r="C3567" s="8"/>
      <c r="D3567" s="8"/>
      <c r="E3567" s="121"/>
      <c r="F3567" s="18"/>
      <c r="G3567" s="117"/>
      <c r="H3567" s="20"/>
      <c r="I3567" s="8"/>
      <c r="J3567" s="8"/>
      <c r="K3567" s="10"/>
      <c r="L3567" s="10"/>
      <c r="M3567" s="19"/>
    </row>
    <row r="3568" spans="1:13" s="11" customFormat="1">
      <c r="A3568" s="8"/>
      <c r="B3568" s="8"/>
      <c r="C3568" s="8"/>
      <c r="D3568" s="8"/>
      <c r="E3568" s="18"/>
      <c r="F3568" s="18"/>
      <c r="G3568" s="117"/>
      <c r="H3568" s="20"/>
      <c r="I3568" s="10"/>
      <c r="J3568" s="10"/>
      <c r="K3568" s="10"/>
      <c r="L3568" s="10"/>
      <c r="M3568" s="19"/>
    </row>
    <row r="3569" spans="1:13" s="11" customFormat="1">
      <c r="A3569" s="8"/>
      <c r="B3569" s="8"/>
      <c r="C3569" s="8"/>
      <c r="D3569" s="8"/>
      <c r="E3569" s="18"/>
      <c r="F3569" s="18"/>
      <c r="G3569" s="120"/>
      <c r="H3569" s="20"/>
      <c r="I3569" s="10"/>
      <c r="J3569" s="10"/>
      <c r="K3569" s="10"/>
      <c r="L3569" s="10"/>
      <c r="M3569" s="19"/>
    </row>
    <row r="3570" spans="1:13" s="11" customFormat="1">
      <c r="A3570" s="8"/>
      <c r="B3570" s="8"/>
      <c r="C3570" s="8"/>
      <c r="D3570" s="8"/>
      <c r="E3570" s="18"/>
      <c r="F3570" s="18"/>
      <c r="G3570" s="117"/>
      <c r="H3570" s="20"/>
      <c r="I3570" s="8"/>
      <c r="J3570" s="8"/>
      <c r="K3570" s="10"/>
      <c r="L3570" s="10"/>
      <c r="M3570" s="19"/>
    </row>
    <row r="3571" spans="1:13" s="11" customFormat="1">
      <c r="A3571" s="8"/>
      <c r="B3571" s="8"/>
      <c r="C3571" s="8"/>
      <c r="D3571" s="8"/>
      <c r="E3571" s="18"/>
      <c r="F3571" s="18"/>
      <c r="G3571" s="8"/>
      <c r="H3571" s="8"/>
      <c r="I3571" s="8"/>
      <c r="J3571" s="8"/>
      <c r="K3571" s="8"/>
      <c r="L3571" s="8"/>
      <c r="M3571" s="8"/>
    </row>
    <row r="3572" spans="1:13" s="11" customFormat="1">
      <c r="A3572" s="8"/>
      <c r="B3572" s="8"/>
      <c r="C3572" s="8"/>
      <c r="D3572" s="8"/>
      <c r="E3572" s="18"/>
      <c r="F3572" s="18"/>
      <c r="G3572" s="8"/>
      <c r="H3572" s="8"/>
      <c r="I3572" s="8"/>
      <c r="J3572" s="8"/>
      <c r="K3572" s="8"/>
      <c r="L3572" s="8"/>
      <c r="M3572" s="8"/>
    </row>
    <row r="3573" spans="1:13" s="11" customFormat="1">
      <c r="A3573" s="8"/>
      <c r="B3573" s="8"/>
      <c r="C3573" s="8"/>
      <c r="D3573" s="8"/>
      <c r="E3573" s="18"/>
      <c r="F3573" s="18"/>
      <c r="G3573" s="8"/>
      <c r="H3573" s="8"/>
      <c r="I3573" s="117"/>
      <c r="J3573" s="120"/>
      <c r="K3573" s="8"/>
      <c r="L3573" s="8"/>
      <c r="M3573" s="19"/>
    </row>
    <row r="3574" spans="1:13" s="11" customFormat="1">
      <c r="A3574" s="8"/>
      <c r="B3574" s="8"/>
      <c r="C3574" s="8"/>
      <c r="D3574" s="8"/>
      <c r="E3574" s="18"/>
      <c r="F3574" s="18"/>
      <c r="G3574" s="10"/>
      <c r="H3574" s="10"/>
      <c r="I3574" s="10"/>
      <c r="J3574" s="10"/>
      <c r="K3574" s="19"/>
      <c r="L3574" s="8"/>
      <c r="M3574" s="19"/>
    </row>
    <row r="3575" spans="1:13" s="11" customFormat="1">
      <c r="A3575" s="8"/>
      <c r="B3575" s="8"/>
      <c r="C3575" s="8"/>
      <c r="D3575" s="8"/>
      <c r="E3575" s="18"/>
      <c r="F3575" s="18"/>
      <c r="G3575" s="117"/>
      <c r="H3575" s="8"/>
      <c r="I3575" s="10"/>
      <c r="J3575" s="10"/>
      <c r="K3575" s="10"/>
      <c r="L3575" s="10"/>
      <c r="M3575" s="20"/>
    </row>
    <row r="3576" spans="1:13" s="11" customFormat="1">
      <c r="A3576" s="8"/>
      <c r="B3576" s="8"/>
      <c r="C3576" s="8"/>
      <c r="D3576" s="8"/>
      <c r="E3576" s="18"/>
      <c r="F3576" s="18"/>
      <c r="G3576" s="117"/>
      <c r="H3576" s="8"/>
      <c r="I3576" s="10"/>
      <c r="J3576" s="10"/>
      <c r="K3576" s="10"/>
      <c r="L3576" s="10"/>
      <c r="M3576" s="19"/>
    </row>
    <row r="3577" spans="1:13" s="11" customFormat="1">
      <c r="A3577" s="8"/>
      <c r="B3577" s="8"/>
      <c r="C3577" s="8"/>
      <c r="D3577" s="8"/>
      <c r="E3577" s="121"/>
      <c r="F3577" s="18"/>
      <c r="G3577" s="117"/>
      <c r="H3577" s="8"/>
      <c r="I3577" s="117"/>
      <c r="J3577" s="117"/>
      <c r="K3577" s="10"/>
      <c r="L3577" s="10"/>
      <c r="M3577" s="19"/>
    </row>
    <row r="3578" spans="1:13" s="11" customFormat="1">
      <c r="A3578" s="8"/>
      <c r="B3578" s="8"/>
      <c r="C3578" s="130"/>
      <c r="D3578" s="8"/>
      <c r="E3578" s="121"/>
      <c r="F3578" s="18"/>
      <c r="G3578" s="117"/>
      <c r="H3578" s="8"/>
      <c r="I3578" s="8"/>
      <c r="J3578" s="8"/>
      <c r="K3578" s="10"/>
      <c r="L3578" s="10"/>
      <c r="M3578" s="19"/>
    </row>
    <row r="3579" spans="1:13" s="11" customFormat="1">
      <c r="A3579" s="8"/>
      <c r="B3579" s="8"/>
      <c r="C3579" s="8"/>
      <c r="D3579" s="8"/>
      <c r="E3579" s="121"/>
      <c r="F3579" s="18"/>
      <c r="G3579" s="117"/>
      <c r="H3579" s="20"/>
      <c r="I3579" s="8"/>
      <c r="J3579" s="8"/>
      <c r="K3579" s="10"/>
      <c r="L3579" s="10"/>
      <c r="M3579" s="19"/>
    </row>
    <row r="3580" spans="1:13" s="11" customFormat="1">
      <c r="A3580" s="8"/>
      <c r="B3580" s="8"/>
      <c r="C3580" s="8"/>
      <c r="D3580" s="8"/>
      <c r="E3580" s="18"/>
      <c r="F3580" s="18"/>
      <c r="G3580" s="117"/>
      <c r="H3580" s="20"/>
      <c r="I3580" s="10"/>
      <c r="J3580" s="10"/>
      <c r="K3580" s="10"/>
      <c r="L3580" s="10"/>
      <c r="M3580" s="19"/>
    </row>
    <row r="3581" spans="1:13" s="11" customFormat="1">
      <c r="A3581" s="8"/>
      <c r="B3581" s="8"/>
      <c r="C3581" s="8"/>
      <c r="D3581" s="8"/>
      <c r="E3581" s="18"/>
      <c r="F3581" s="18"/>
      <c r="G3581" s="120"/>
      <c r="H3581" s="20"/>
      <c r="I3581" s="10"/>
      <c r="J3581" s="10"/>
      <c r="K3581" s="10"/>
      <c r="L3581" s="10"/>
      <c r="M3581" s="19"/>
    </row>
    <row r="3582" spans="1:13" s="11" customFormat="1">
      <c r="A3582" s="87"/>
      <c r="B3582" s="87"/>
      <c r="C3582" s="8"/>
      <c r="D3582" s="87"/>
      <c r="E3582" s="87"/>
      <c r="F3582" s="87"/>
      <c r="G3582" s="87"/>
      <c r="H3582" s="87"/>
      <c r="I3582" s="87"/>
      <c r="J3582" s="87"/>
      <c r="K3582" s="87"/>
      <c r="L3582" s="87"/>
      <c r="M3582" s="87"/>
    </row>
    <row r="3583" spans="1:13" s="11" customFormat="1">
      <c r="A3583" s="8"/>
      <c r="B3583" s="8"/>
      <c r="C3583" s="8"/>
      <c r="D3583" s="8"/>
      <c r="E3583" s="18"/>
      <c r="F3583" s="18"/>
      <c r="G3583" s="117"/>
      <c r="H3583" s="20"/>
      <c r="I3583" s="8"/>
      <c r="J3583" s="8"/>
      <c r="K3583" s="10"/>
      <c r="L3583" s="10"/>
      <c r="M3583" s="19"/>
    </row>
    <row r="3584" spans="1:13" s="11" customFormat="1">
      <c r="A3584" s="8"/>
      <c r="B3584" s="8"/>
      <c r="C3584" s="8"/>
      <c r="D3584" s="8"/>
      <c r="E3584" s="18"/>
      <c r="F3584" s="18"/>
      <c r="G3584" s="8"/>
      <c r="H3584" s="8"/>
      <c r="I3584" s="8"/>
      <c r="J3584" s="8"/>
      <c r="K3584" s="8"/>
      <c r="L3584" s="8"/>
      <c r="M3584" s="8"/>
    </row>
    <row r="3585" spans="1:14" s="11" customFormat="1">
      <c r="A3585" s="8"/>
      <c r="B3585" s="8"/>
      <c r="C3585" s="87"/>
      <c r="D3585" s="8"/>
      <c r="E3585" s="18"/>
      <c r="F3585" s="121"/>
      <c r="G3585" s="8"/>
      <c r="H3585" s="118"/>
      <c r="I3585" s="19"/>
      <c r="J3585" s="118"/>
      <c r="K3585" s="8"/>
      <c r="L3585" s="118"/>
      <c r="M3585" s="118"/>
    </row>
    <row r="3586" spans="1:14" s="11" customFormat="1">
      <c r="A3586" s="8"/>
      <c r="B3586" s="8"/>
      <c r="C3586" s="8"/>
      <c r="D3586" s="8"/>
      <c r="E3586" s="18"/>
      <c r="F3586" s="18"/>
      <c r="G3586" s="8"/>
      <c r="H3586" s="118"/>
      <c r="I3586" s="19"/>
      <c r="J3586" s="118"/>
      <c r="K3586" s="8"/>
      <c r="L3586" s="118"/>
      <c r="M3586" s="118"/>
    </row>
    <row r="3587" spans="1:14" s="11" customFormat="1">
      <c r="A3587" s="8"/>
      <c r="B3587" s="8"/>
      <c r="C3587" s="8"/>
      <c r="D3587" s="8"/>
      <c r="E3587" s="18"/>
      <c r="F3587" s="121"/>
      <c r="G3587" s="8"/>
      <c r="H3587" s="118"/>
      <c r="I3587" s="19"/>
      <c r="J3587" s="118"/>
      <c r="K3587" s="8"/>
      <c r="L3587" s="118"/>
      <c r="M3587" s="118"/>
    </row>
    <row r="3588" spans="1:14" s="11" customFormat="1">
      <c r="A3588" s="8"/>
      <c r="B3588" s="8"/>
      <c r="C3588" s="8"/>
      <c r="D3588" s="8"/>
      <c r="E3588" s="18"/>
      <c r="F3588" s="18"/>
      <c r="G3588" s="8"/>
      <c r="H3588" s="118"/>
      <c r="I3588" s="19"/>
      <c r="J3588" s="118"/>
      <c r="K3588" s="8"/>
      <c r="L3588" s="118"/>
      <c r="M3588" s="118"/>
    </row>
    <row r="3589" spans="1:14" s="11" customFormat="1">
      <c r="A3589" s="8"/>
      <c r="B3589" s="8"/>
      <c r="C3589" s="8"/>
      <c r="D3589" s="8"/>
      <c r="E3589" s="8"/>
      <c r="F3589" s="8"/>
      <c r="G3589" s="8"/>
      <c r="H3589" s="118"/>
      <c r="I3589" s="8"/>
      <c r="J3589" s="118"/>
      <c r="K3589" s="8"/>
      <c r="L3589" s="118"/>
      <c r="M3589" s="118"/>
    </row>
    <row r="3590" spans="1:14" s="11" customFormat="1">
      <c r="A3590" s="8"/>
      <c r="B3590" s="8"/>
      <c r="C3590" s="8"/>
      <c r="D3590" s="8"/>
      <c r="E3590" s="18"/>
      <c r="F3590" s="18"/>
      <c r="G3590" s="8"/>
      <c r="H3590" s="118"/>
      <c r="I3590" s="19"/>
      <c r="J3590" s="118"/>
      <c r="K3590" s="8"/>
      <c r="L3590" s="118"/>
      <c r="M3590" s="118"/>
    </row>
    <row r="3591" spans="1:14" s="11" customFormat="1">
      <c r="A3591" s="8"/>
      <c r="B3591" s="8"/>
      <c r="C3591" s="130"/>
      <c r="D3591" s="8"/>
      <c r="E3591" s="18"/>
      <c r="F3591" s="18"/>
      <c r="G3591" s="8"/>
      <c r="H3591" s="8"/>
      <c r="I3591" s="19"/>
      <c r="J3591" s="118"/>
      <c r="K3591" s="8"/>
      <c r="L3591" s="8"/>
      <c r="M3591" s="118"/>
    </row>
    <row r="3592" spans="1:14" s="11" customFormat="1">
      <c r="A3592" s="8"/>
      <c r="B3592" s="8"/>
      <c r="C3592" s="8"/>
      <c r="D3592" s="8"/>
      <c r="E3592" s="18"/>
      <c r="F3592" s="18"/>
      <c r="G3592" s="8"/>
      <c r="H3592" s="118"/>
      <c r="I3592" s="19"/>
      <c r="J3592" s="118"/>
      <c r="K3592" s="8"/>
      <c r="L3592" s="118"/>
      <c r="M3592" s="118"/>
    </row>
    <row r="3593" spans="1:14" s="11" customFormat="1">
      <c r="A3593" s="8"/>
      <c r="B3593" s="8"/>
      <c r="C3593" s="8"/>
      <c r="D3593" s="8"/>
      <c r="E3593" s="18"/>
      <c r="F3593" s="18"/>
      <c r="G3593" s="8"/>
      <c r="H3593" s="118"/>
      <c r="I3593" s="19"/>
      <c r="J3593" s="118"/>
      <c r="K3593" s="8"/>
      <c r="L3593" s="118"/>
      <c r="M3593" s="118"/>
    </row>
    <row r="3594" spans="1:14" s="11" customFormat="1">
      <c r="A3594" s="8"/>
      <c r="B3594" s="8"/>
      <c r="C3594" s="8"/>
      <c r="D3594" s="8"/>
      <c r="E3594" s="18"/>
      <c r="F3594" s="18"/>
      <c r="G3594" s="8"/>
      <c r="H3594" s="118"/>
      <c r="I3594" s="19"/>
      <c r="J3594" s="118"/>
      <c r="K3594" s="8"/>
      <c r="L3594" s="118"/>
      <c r="M3594" s="118"/>
    </row>
    <row r="3595" spans="1:14" s="11" customFormat="1">
      <c r="A3595" s="8"/>
      <c r="B3595" s="8"/>
      <c r="C3595" s="8"/>
      <c r="D3595" s="8"/>
      <c r="E3595" s="18"/>
      <c r="F3595" s="18"/>
      <c r="G3595" s="8"/>
      <c r="H3595" s="8"/>
      <c r="I3595" s="8"/>
      <c r="J3595" s="8"/>
      <c r="K3595" s="8"/>
      <c r="L3595" s="8"/>
      <c r="M3595" s="8"/>
    </row>
    <row r="3596" spans="1:14" s="11" customFormat="1">
      <c r="A3596" s="8"/>
      <c r="B3596" s="8"/>
      <c r="C3596" s="8"/>
      <c r="D3596" s="8"/>
      <c r="E3596" s="18"/>
      <c r="F3596" s="18"/>
      <c r="G3596" s="8"/>
      <c r="H3596" s="8"/>
      <c r="I3596" s="8"/>
      <c r="J3596" s="8"/>
      <c r="K3596" s="8"/>
      <c r="L3596" s="8"/>
      <c r="M3596" s="8"/>
    </row>
    <row r="3597" spans="1:14" s="8" customFormat="1">
      <c r="E3597" s="18"/>
      <c r="F3597" s="18"/>
      <c r="N3597" s="11"/>
    </row>
    <row r="3598" spans="1:14" s="8" customFormat="1">
      <c r="E3598" s="18"/>
      <c r="F3598" s="18"/>
      <c r="I3598" s="117"/>
      <c r="J3598" s="120"/>
      <c r="M3598" s="19"/>
    </row>
    <row r="3599" spans="1:14" s="8" customFormat="1" ht="15.75">
      <c r="E3599" s="18"/>
      <c r="F3599" s="18"/>
      <c r="G3599" s="10"/>
      <c r="H3599" s="10"/>
      <c r="I3599" s="10"/>
      <c r="J3599" s="10"/>
      <c r="K3599" s="19"/>
      <c r="M3599" s="19"/>
    </row>
    <row r="3600" spans="1:14" s="8" customFormat="1">
      <c r="E3600" s="18"/>
      <c r="F3600" s="18"/>
      <c r="G3600" s="117"/>
      <c r="I3600" s="10"/>
      <c r="J3600" s="10"/>
      <c r="K3600" s="10"/>
      <c r="L3600" s="10"/>
      <c r="M3600" s="20"/>
    </row>
    <row r="3601" spans="3:13" s="8" customFormat="1">
      <c r="E3601" s="18"/>
      <c r="F3601" s="18"/>
      <c r="G3601" s="117"/>
      <c r="I3601" s="10"/>
      <c r="J3601" s="10"/>
      <c r="K3601" s="10"/>
      <c r="L3601" s="10"/>
      <c r="M3601" s="20"/>
    </row>
    <row r="3602" spans="3:13" s="8" customFormat="1">
      <c r="E3602" s="121"/>
      <c r="F3602" s="18"/>
      <c r="G3602" s="117"/>
      <c r="I3602" s="19"/>
      <c r="J3602" s="19"/>
      <c r="K3602" s="10"/>
      <c r="L3602" s="10"/>
      <c r="M3602" s="19"/>
    </row>
    <row r="3603" spans="3:13" s="8" customFormat="1">
      <c r="C3603" s="130"/>
      <c r="E3603" s="121"/>
      <c r="F3603" s="18"/>
      <c r="G3603" s="117"/>
      <c r="K3603" s="10"/>
      <c r="L3603" s="10"/>
      <c r="M3603" s="19"/>
    </row>
    <row r="3604" spans="3:13" s="8" customFormat="1">
      <c r="E3604" s="121"/>
      <c r="F3604" s="18"/>
      <c r="G3604" s="117"/>
      <c r="K3604" s="10"/>
      <c r="L3604" s="10"/>
      <c r="M3604" s="19"/>
    </row>
    <row r="3605" spans="3:13" s="8" customFormat="1">
      <c r="E3605" s="122"/>
      <c r="F3605" s="18"/>
      <c r="G3605" s="120"/>
      <c r="H3605" s="20"/>
      <c r="I3605" s="10"/>
      <c r="J3605" s="10"/>
      <c r="K3605" s="10"/>
      <c r="L3605" s="10"/>
      <c r="M3605" s="19"/>
    </row>
    <row r="3606" spans="3:13" s="8" customFormat="1">
      <c r="E3606" s="18"/>
      <c r="F3606" s="18"/>
      <c r="G3606" s="117"/>
      <c r="H3606" s="20"/>
      <c r="K3606" s="10"/>
      <c r="L3606" s="10"/>
      <c r="M3606" s="19"/>
    </row>
    <row r="3607" spans="3:13" s="8" customFormat="1" ht="15.75">
      <c r="E3607" s="18"/>
      <c r="F3607" s="18"/>
    </row>
    <row r="3608" spans="3:13" s="8" customFormat="1" ht="15.75">
      <c r="E3608" s="18"/>
      <c r="F3608" s="18"/>
    </row>
    <row r="3609" spans="3:13" s="8" customFormat="1">
      <c r="E3609" s="18"/>
      <c r="F3609" s="18"/>
      <c r="I3609" s="117"/>
      <c r="J3609" s="120"/>
      <c r="M3609" s="19"/>
    </row>
    <row r="3610" spans="3:13" s="8" customFormat="1" ht="15.75">
      <c r="E3610" s="18"/>
      <c r="F3610" s="18"/>
      <c r="G3610" s="10"/>
      <c r="H3610" s="10"/>
      <c r="I3610" s="10"/>
      <c r="J3610" s="10"/>
      <c r="K3610" s="19"/>
      <c r="M3610" s="19"/>
    </row>
    <row r="3611" spans="3:13" s="8" customFormat="1">
      <c r="E3611" s="18"/>
      <c r="F3611" s="18"/>
      <c r="G3611" s="117"/>
      <c r="I3611" s="10"/>
      <c r="J3611" s="10"/>
      <c r="K3611" s="10"/>
      <c r="L3611" s="10"/>
      <c r="M3611" s="20"/>
    </row>
    <row r="3612" spans="3:13" s="8" customFormat="1">
      <c r="E3612" s="18"/>
      <c r="F3612" s="18"/>
      <c r="G3612" s="117"/>
      <c r="I3612" s="10"/>
      <c r="J3612" s="10"/>
      <c r="K3612" s="10"/>
      <c r="L3612" s="10"/>
      <c r="M3612" s="20"/>
    </row>
    <row r="3613" spans="3:13" s="8" customFormat="1">
      <c r="E3613" s="121"/>
      <c r="F3613" s="18"/>
      <c r="G3613" s="117"/>
      <c r="I3613" s="19"/>
      <c r="J3613" s="19"/>
      <c r="K3613" s="10"/>
      <c r="L3613" s="10"/>
      <c r="M3613" s="19"/>
    </row>
    <row r="3614" spans="3:13" s="8" customFormat="1">
      <c r="E3614" s="121"/>
      <c r="F3614" s="18"/>
      <c r="G3614" s="117"/>
      <c r="K3614" s="10"/>
      <c r="L3614" s="10"/>
      <c r="M3614" s="19"/>
    </row>
    <row r="3615" spans="3:13" s="8" customFormat="1">
      <c r="E3615" s="121"/>
      <c r="F3615" s="18"/>
      <c r="G3615" s="117"/>
      <c r="K3615" s="10"/>
      <c r="L3615" s="10"/>
      <c r="M3615" s="19"/>
    </row>
    <row r="3616" spans="3:13" s="8" customFormat="1">
      <c r="E3616" s="122"/>
      <c r="F3616" s="18"/>
      <c r="G3616" s="120"/>
      <c r="H3616" s="20"/>
      <c r="I3616" s="10"/>
      <c r="J3616" s="10"/>
      <c r="K3616" s="10"/>
      <c r="L3616" s="10"/>
      <c r="M3616" s="19"/>
    </row>
    <row r="3617" spans="1:14" s="8" customFormat="1">
      <c r="E3617" s="18"/>
      <c r="F3617" s="18"/>
      <c r="G3617" s="117"/>
      <c r="H3617" s="20"/>
      <c r="K3617" s="10"/>
      <c r="L3617" s="10"/>
      <c r="M3617" s="19"/>
    </row>
    <row r="3618" spans="1:14" s="11" customFormat="1">
      <c r="A3618" s="87"/>
      <c r="B3618" s="87"/>
      <c r="C3618" s="8"/>
      <c r="D3618" s="87"/>
      <c r="E3618" s="87"/>
      <c r="F3618" s="87"/>
      <c r="G3618" s="87"/>
      <c r="H3618" s="87"/>
      <c r="I3618" s="87"/>
      <c r="J3618" s="87"/>
      <c r="K3618" s="87"/>
      <c r="L3618" s="87"/>
      <c r="M3618" s="87"/>
      <c r="N3618" s="8"/>
    </row>
    <row r="3619" spans="1:14" s="8" customFormat="1">
      <c r="C3619" s="87"/>
      <c r="E3619" s="18"/>
      <c r="F3619" s="18"/>
      <c r="N3619" s="11"/>
    </row>
    <row r="3620" spans="1:14" s="8" customFormat="1">
      <c r="E3620" s="18"/>
      <c r="F3620" s="18"/>
      <c r="I3620" s="117"/>
      <c r="J3620" s="120"/>
      <c r="M3620" s="19"/>
    </row>
    <row r="3621" spans="1:14" s="8" customFormat="1" ht="15.75">
      <c r="E3621" s="18"/>
      <c r="F3621" s="18"/>
      <c r="G3621" s="10"/>
      <c r="H3621" s="10"/>
      <c r="I3621" s="10"/>
      <c r="J3621" s="10"/>
      <c r="K3621" s="19"/>
      <c r="M3621" s="19"/>
    </row>
    <row r="3622" spans="1:14" s="8" customFormat="1">
      <c r="E3622" s="18"/>
      <c r="F3622" s="18"/>
      <c r="G3622" s="117"/>
      <c r="I3622" s="10"/>
      <c r="J3622" s="10"/>
      <c r="K3622" s="10"/>
      <c r="L3622" s="10"/>
      <c r="M3622" s="20"/>
    </row>
    <row r="3623" spans="1:14" s="8" customFormat="1">
      <c r="E3623" s="18"/>
      <c r="F3623" s="18"/>
      <c r="G3623" s="117"/>
      <c r="I3623" s="10"/>
      <c r="J3623" s="10"/>
      <c r="K3623" s="10"/>
      <c r="L3623" s="10"/>
      <c r="M3623" s="20"/>
    </row>
    <row r="3624" spans="1:14" s="8" customFormat="1">
      <c r="E3624" s="121"/>
      <c r="F3624" s="18"/>
      <c r="G3624" s="117"/>
      <c r="I3624" s="19"/>
      <c r="J3624" s="19"/>
      <c r="K3624" s="10"/>
      <c r="L3624" s="10"/>
      <c r="M3624" s="19"/>
    </row>
    <row r="3625" spans="1:14" s="8" customFormat="1">
      <c r="E3625" s="121"/>
      <c r="F3625" s="18"/>
      <c r="G3625" s="117"/>
      <c r="K3625" s="10"/>
      <c r="L3625" s="10"/>
      <c r="M3625" s="19"/>
    </row>
    <row r="3626" spans="1:14" s="8" customFormat="1">
      <c r="E3626" s="121"/>
      <c r="F3626" s="18"/>
      <c r="G3626" s="117"/>
      <c r="K3626" s="10"/>
      <c r="L3626" s="10"/>
      <c r="M3626" s="19"/>
    </row>
    <row r="3627" spans="1:14" s="8" customFormat="1">
      <c r="E3627" s="122"/>
      <c r="F3627" s="18"/>
      <c r="G3627" s="120"/>
      <c r="H3627" s="20"/>
      <c r="I3627" s="10"/>
      <c r="J3627" s="10"/>
      <c r="K3627" s="10"/>
      <c r="L3627" s="10"/>
      <c r="M3627" s="19"/>
    </row>
    <row r="3628" spans="1:14" s="8" customFormat="1">
      <c r="E3628" s="18"/>
      <c r="F3628" s="18"/>
      <c r="G3628" s="117"/>
      <c r="H3628" s="20"/>
      <c r="K3628" s="10"/>
      <c r="L3628" s="10"/>
      <c r="M3628" s="19"/>
    </row>
    <row r="3629" spans="1:14" s="8" customFormat="1" ht="15.75">
      <c r="E3629" s="18"/>
      <c r="F3629" s="18"/>
    </row>
    <row r="3630" spans="1:14" s="8" customFormat="1" ht="15.75">
      <c r="E3630" s="18"/>
      <c r="F3630" s="18"/>
    </row>
    <row r="3631" spans="1:14" s="8" customFormat="1">
      <c r="E3631" s="18"/>
      <c r="F3631" s="19"/>
      <c r="I3631" s="117"/>
      <c r="J3631" s="124"/>
      <c r="M3631" s="19"/>
    </row>
    <row r="3632" spans="1:14" s="8" customFormat="1" ht="15.75">
      <c r="E3632" s="18"/>
      <c r="F3632" s="18"/>
      <c r="G3632" s="10"/>
      <c r="H3632" s="10"/>
      <c r="I3632" s="10"/>
      <c r="J3632" s="10"/>
      <c r="K3632" s="19"/>
      <c r="M3632" s="19"/>
    </row>
    <row r="3633" spans="5:13" s="8" customFormat="1">
      <c r="E3633" s="18"/>
      <c r="F3633" s="18"/>
      <c r="G3633" s="117"/>
      <c r="I3633" s="10"/>
      <c r="J3633" s="10"/>
      <c r="K3633" s="10"/>
      <c r="L3633" s="10"/>
      <c r="M3633" s="20"/>
    </row>
    <row r="3634" spans="5:13" s="8" customFormat="1">
      <c r="E3634" s="18"/>
      <c r="F3634" s="18"/>
      <c r="G3634" s="117"/>
      <c r="I3634" s="10"/>
      <c r="J3634" s="10"/>
      <c r="K3634" s="10"/>
      <c r="L3634" s="10"/>
      <c r="M3634" s="20"/>
    </row>
    <row r="3635" spans="5:13" s="8" customFormat="1">
      <c r="E3635" s="121"/>
      <c r="F3635" s="18"/>
      <c r="G3635" s="117"/>
      <c r="I3635" s="19"/>
      <c r="J3635" s="19"/>
      <c r="K3635" s="10"/>
      <c r="L3635" s="10"/>
      <c r="M3635" s="19"/>
    </row>
    <row r="3636" spans="5:13" s="8" customFormat="1">
      <c r="E3636" s="121"/>
      <c r="F3636" s="18"/>
      <c r="G3636" s="117"/>
      <c r="K3636" s="10"/>
      <c r="L3636" s="10"/>
      <c r="M3636" s="19"/>
    </row>
    <row r="3637" spans="5:13" s="8" customFormat="1">
      <c r="E3637" s="121"/>
      <c r="F3637" s="18"/>
      <c r="G3637" s="117"/>
      <c r="K3637" s="10"/>
      <c r="L3637" s="10"/>
      <c r="M3637" s="19"/>
    </row>
    <row r="3638" spans="5:13" s="8" customFormat="1">
      <c r="E3638" s="122"/>
      <c r="F3638" s="18"/>
      <c r="G3638" s="120"/>
      <c r="H3638" s="20"/>
      <c r="I3638" s="10"/>
      <c r="J3638" s="10"/>
      <c r="K3638" s="10"/>
      <c r="L3638" s="10"/>
      <c r="M3638" s="19"/>
    </row>
    <row r="3639" spans="5:13" s="8" customFormat="1">
      <c r="E3639" s="18"/>
      <c r="F3639" s="18"/>
      <c r="G3639" s="117"/>
      <c r="H3639" s="20"/>
      <c r="K3639" s="10"/>
      <c r="L3639" s="10"/>
      <c r="M3639" s="19"/>
    </row>
    <row r="3640" spans="5:13" s="8" customFormat="1" ht="15.75">
      <c r="E3640" s="18"/>
      <c r="F3640" s="18"/>
    </row>
    <row r="3641" spans="5:13" s="8" customFormat="1" ht="15.75">
      <c r="E3641" s="18"/>
      <c r="F3641" s="18"/>
    </row>
    <row r="3642" spans="5:13" s="8" customFormat="1">
      <c r="E3642" s="18"/>
      <c r="F3642" s="19"/>
      <c r="I3642" s="117"/>
      <c r="J3642" s="124"/>
      <c r="M3642" s="19"/>
    </row>
    <row r="3643" spans="5:13" s="8" customFormat="1" ht="15.75">
      <c r="E3643" s="18"/>
      <c r="F3643" s="18"/>
      <c r="G3643" s="10"/>
      <c r="H3643" s="10"/>
      <c r="I3643" s="10"/>
      <c r="J3643" s="10"/>
      <c r="K3643" s="19"/>
      <c r="M3643" s="19"/>
    </row>
    <row r="3644" spans="5:13" s="8" customFormat="1">
      <c r="E3644" s="18"/>
      <c r="F3644" s="18"/>
      <c r="G3644" s="117"/>
      <c r="I3644" s="10"/>
      <c r="J3644" s="10"/>
      <c r="K3644" s="10"/>
      <c r="L3644" s="10"/>
      <c r="M3644" s="20"/>
    </row>
    <row r="3645" spans="5:13" s="8" customFormat="1">
      <c r="E3645" s="18"/>
      <c r="F3645" s="18"/>
      <c r="G3645" s="117"/>
      <c r="I3645" s="10"/>
      <c r="J3645" s="10"/>
      <c r="K3645" s="10"/>
      <c r="L3645" s="10"/>
      <c r="M3645" s="20"/>
    </row>
    <row r="3646" spans="5:13" s="8" customFormat="1">
      <c r="E3646" s="121"/>
      <c r="F3646" s="18"/>
      <c r="G3646" s="117"/>
      <c r="I3646" s="19"/>
      <c r="J3646" s="19"/>
      <c r="K3646" s="10"/>
      <c r="L3646" s="10"/>
      <c r="M3646" s="19"/>
    </row>
    <row r="3647" spans="5:13" s="8" customFormat="1">
      <c r="E3647" s="121"/>
      <c r="F3647" s="18"/>
      <c r="G3647" s="117"/>
      <c r="K3647" s="10"/>
      <c r="L3647" s="10"/>
      <c r="M3647" s="19"/>
    </row>
    <row r="3648" spans="5:13" s="8" customFormat="1">
      <c r="E3648" s="121"/>
      <c r="F3648" s="18"/>
      <c r="G3648" s="117"/>
      <c r="K3648" s="10"/>
      <c r="L3648" s="10"/>
      <c r="M3648" s="19"/>
    </row>
    <row r="3649" spans="1:14" s="8" customFormat="1">
      <c r="E3649" s="122"/>
      <c r="F3649" s="18"/>
      <c r="G3649" s="120"/>
      <c r="H3649" s="20"/>
      <c r="I3649" s="10"/>
      <c r="J3649" s="10"/>
      <c r="K3649" s="10"/>
      <c r="L3649" s="10"/>
      <c r="M3649" s="19"/>
    </row>
    <row r="3650" spans="1:14" s="8" customFormat="1">
      <c r="E3650" s="18"/>
      <c r="F3650" s="18"/>
      <c r="G3650" s="117"/>
      <c r="H3650" s="20"/>
      <c r="K3650" s="10"/>
      <c r="L3650" s="10"/>
      <c r="M3650" s="19"/>
    </row>
    <row r="3651" spans="1:14" s="8" customFormat="1" ht="15.75">
      <c r="E3651" s="18"/>
      <c r="F3651" s="18"/>
    </row>
    <row r="3652" spans="1:14" s="8" customFormat="1" ht="15.75">
      <c r="E3652" s="18"/>
      <c r="F3652" s="18"/>
    </row>
    <row r="3653" spans="1:14" s="8" customFormat="1">
      <c r="E3653" s="18"/>
      <c r="F3653" s="19"/>
      <c r="I3653" s="117"/>
      <c r="J3653" s="124"/>
      <c r="M3653" s="19"/>
    </row>
    <row r="3654" spans="1:14" s="11" customFormat="1">
      <c r="A3654" s="87"/>
      <c r="B3654" s="87"/>
      <c r="C3654" s="87"/>
      <c r="D3654" s="87"/>
      <c r="E3654" s="87"/>
      <c r="F3654" s="87"/>
      <c r="G3654" s="87"/>
      <c r="H3654" s="87"/>
      <c r="I3654" s="87"/>
      <c r="J3654" s="87"/>
      <c r="K3654" s="87"/>
      <c r="L3654" s="87"/>
      <c r="M3654" s="87"/>
      <c r="N3654" s="8"/>
    </row>
    <row r="3655" spans="1:14" s="8" customFormat="1">
      <c r="E3655" s="18"/>
      <c r="F3655" s="18"/>
      <c r="G3655" s="10"/>
      <c r="H3655" s="10"/>
      <c r="I3655" s="10"/>
      <c r="J3655" s="10"/>
      <c r="K3655" s="19"/>
      <c r="M3655" s="19"/>
      <c r="N3655" s="11"/>
    </row>
    <row r="3656" spans="1:14" s="8" customFormat="1">
      <c r="E3656" s="18"/>
      <c r="F3656" s="18"/>
      <c r="G3656" s="117"/>
      <c r="I3656" s="10"/>
      <c r="J3656" s="10"/>
      <c r="K3656" s="10"/>
      <c r="L3656" s="10"/>
      <c r="M3656" s="20"/>
    </row>
    <row r="3657" spans="1:14" s="8" customFormat="1">
      <c r="E3657" s="18"/>
      <c r="F3657" s="18"/>
      <c r="G3657" s="117"/>
      <c r="I3657" s="10"/>
      <c r="J3657" s="10"/>
      <c r="K3657" s="10"/>
      <c r="L3657" s="10"/>
      <c r="M3657" s="20"/>
    </row>
    <row r="3658" spans="1:14" s="8" customFormat="1">
      <c r="E3658" s="121"/>
      <c r="F3658" s="18"/>
      <c r="G3658" s="117"/>
      <c r="I3658" s="19"/>
      <c r="J3658" s="19"/>
      <c r="K3658" s="10"/>
      <c r="L3658" s="10"/>
      <c r="M3658" s="19"/>
    </row>
    <row r="3659" spans="1:14" s="8" customFormat="1">
      <c r="E3659" s="121"/>
      <c r="F3659" s="18"/>
      <c r="G3659" s="117"/>
      <c r="K3659" s="10"/>
      <c r="L3659" s="10"/>
      <c r="M3659" s="19"/>
    </row>
    <row r="3660" spans="1:14" s="8" customFormat="1">
      <c r="E3660" s="121"/>
      <c r="F3660" s="18"/>
      <c r="G3660" s="117"/>
      <c r="K3660" s="10"/>
      <c r="L3660" s="10"/>
      <c r="M3660" s="19"/>
    </row>
    <row r="3661" spans="1:14" s="8" customFormat="1">
      <c r="E3661" s="122"/>
      <c r="F3661" s="18"/>
      <c r="G3661" s="120"/>
      <c r="H3661" s="20"/>
      <c r="I3661" s="10"/>
      <c r="J3661" s="10"/>
      <c r="K3661" s="10"/>
      <c r="L3661" s="10"/>
      <c r="M3661" s="19"/>
    </row>
    <row r="3662" spans="1:14" s="8" customFormat="1">
      <c r="E3662" s="18"/>
      <c r="F3662" s="18"/>
      <c r="G3662" s="117"/>
      <c r="H3662" s="20"/>
      <c r="K3662" s="10"/>
      <c r="L3662" s="10"/>
      <c r="M3662" s="19"/>
    </row>
    <row r="3663" spans="1:14" s="8" customFormat="1" ht="15.75">
      <c r="E3663" s="18"/>
      <c r="F3663" s="18"/>
    </row>
    <row r="3664" spans="1:14" s="8" customFormat="1" ht="15.75">
      <c r="E3664" s="18"/>
      <c r="F3664" s="18"/>
    </row>
    <row r="3665" spans="5:13" s="8" customFormat="1">
      <c r="E3665" s="18"/>
      <c r="F3665" s="19"/>
      <c r="I3665" s="117"/>
      <c r="J3665" s="124"/>
      <c r="M3665" s="19"/>
    </row>
    <row r="3666" spans="5:13" s="8" customFormat="1" ht="15.75">
      <c r="E3666" s="18"/>
      <c r="F3666" s="18"/>
      <c r="G3666" s="10"/>
      <c r="H3666" s="10"/>
      <c r="I3666" s="10"/>
      <c r="J3666" s="10"/>
      <c r="K3666" s="19"/>
      <c r="M3666" s="19"/>
    </row>
    <row r="3667" spans="5:13" s="8" customFormat="1">
      <c r="E3667" s="18"/>
      <c r="F3667" s="18"/>
      <c r="G3667" s="117"/>
      <c r="I3667" s="10"/>
      <c r="J3667" s="10"/>
      <c r="K3667" s="10"/>
      <c r="L3667" s="10"/>
      <c r="M3667" s="20"/>
    </row>
    <row r="3668" spans="5:13" s="8" customFormat="1">
      <c r="E3668" s="18"/>
      <c r="F3668" s="18"/>
      <c r="G3668" s="117"/>
      <c r="I3668" s="10"/>
      <c r="J3668" s="10"/>
      <c r="K3668" s="10"/>
      <c r="L3668" s="10"/>
      <c r="M3668" s="20"/>
    </row>
    <row r="3669" spans="5:13" s="8" customFormat="1">
      <c r="E3669" s="121"/>
      <c r="F3669" s="18"/>
      <c r="G3669" s="117"/>
      <c r="I3669" s="19"/>
      <c r="J3669" s="19"/>
      <c r="K3669" s="10"/>
      <c r="L3669" s="10"/>
      <c r="M3669" s="19"/>
    </row>
    <row r="3670" spans="5:13" s="8" customFormat="1">
      <c r="E3670" s="121"/>
      <c r="F3670" s="18"/>
      <c r="G3670" s="117"/>
      <c r="K3670" s="10"/>
      <c r="L3670" s="10"/>
      <c r="M3670" s="19"/>
    </row>
    <row r="3671" spans="5:13" s="8" customFormat="1">
      <c r="E3671" s="121"/>
      <c r="F3671" s="18"/>
      <c r="G3671" s="117"/>
      <c r="K3671" s="10"/>
      <c r="L3671" s="10"/>
      <c r="M3671" s="19"/>
    </row>
    <row r="3672" spans="5:13" s="8" customFormat="1">
      <c r="E3672" s="122"/>
      <c r="F3672" s="18"/>
      <c r="G3672" s="120"/>
      <c r="H3672" s="20"/>
      <c r="I3672" s="10"/>
      <c r="J3672" s="10"/>
      <c r="K3672" s="10"/>
      <c r="L3672" s="10"/>
      <c r="M3672" s="19"/>
    </row>
    <row r="3673" spans="5:13" s="8" customFormat="1">
      <c r="E3673" s="18"/>
      <c r="F3673" s="18"/>
      <c r="G3673" s="117"/>
      <c r="H3673" s="20"/>
      <c r="K3673" s="10"/>
      <c r="L3673" s="10"/>
      <c r="M3673" s="19"/>
    </row>
    <row r="3674" spans="5:13" s="8" customFormat="1" ht="15.75">
      <c r="E3674" s="18"/>
      <c r="F3674" s="18"/>
    </row>
    <row r="3675" spans="5:13" s="8" customFormat="1" ht="15.75">
      <c r="E3675" s="18"/>
      <c r="F3675" s="18"/>
    </row>
    <row r="3676" spans="5:13" s="8" customFormat="1">
      <c r="E3676" s="18"/>
      <c r="F3676" s="19"/>
      <c r="I3676" s="117"/>
      <c r="J3676" s="124"/>
      <c r="M3676" s="19"/>
    </row>
    <row r="3677" spans="5:13" s="8" customFormat="1" ht="15.75">
      <c r="E3677" s="18"/>
      <c r="F3677" s="18"/>
      <c r="G3677" s="10"/>
      <c r="H3677" s="10"/>
      <c r="I3677" s="10"/>
      <c r="J3677" s="10"/>
      <c r="K3677" s="19"/>
      <c r="M3677" s="19"/>
    </row>
    <row r="3678" spans="5:13" s="8" customFormat="1">
      <c r="E3678" s="18"/>
      <c r="F3678" s="18"/>
      <c r="G3678" s="117"/>
      <c r="I3678" s="10"/>
      <c r="J3678" s="10"/>
      <c r="K3678" s="10"/>
      <c r="L3678" s="10"/>
      <c r="M3678" s="20"/>
    </row>
    <row r="3679" spans="5:13" s="8" customFormat="1">
      <c r="E3679" s="18"/>
      <c r="F3679" s="18"/>
      <c r="G3679" s="117"/>
      <c r="I3679" s="10"/>
      <c r="J3679" s="10"/>
      <c r="K3679" s="10"/>
      <c r="L3679" s="10"/>
      <c r="M3679" s="20"/>
    </row>
    <row r="3680" spans="5:13" s="8" customFormat="1">
      <c r="E3680" s="121"/>
      <c r="F3680" s="18"/>
      <c r="G3680" s="117"/>
      <c r="I3680" s="19"/>
      <c r="J3680" s="19"/>
      <c r="K3680" s="10"/>
      <c r="L3680" s="10"/>
      <c r="M3680" s="19"/>
    </row>
    <row r="3681" spans="1:14" s="8" customFormat="1">
      <c r="E3681" s="121"/>
      <c r="F3681" s="18"/>
      <c r="G3681" s="117"/>
      <c r="K3681" s="10"/>
      <c r="L3681" s="10"/>
      <c r="M3681" s="19"/>
    </row>
    <row r="3682" spans="1:14" s="8" customFormat="1">
      <c r="E3682" s="121"/>
      <c r="F3682" s="18"/>
      <c r="G3682" s="117"/>
      <c r="K3682" s="10"/>
      <c r="L3682" s="10"/>
      <c r="M3682" s="19"/>
    </row>
    <row r="3683" spans="1:14" s="8" customFormat="1">
      <c r="E3683" s="122"/>
      <c r="F3683" s="18"/>
      <c r="G3683" s="120"/>
      <c r="H3683" s="20"/>
      <c r="I3683" s="10"/>
      <c r="J3683" s="10"/>
      <c r="K3683" s="10"/>
      <c r="L3683" s="10"/>
      <c r="M3683" s="19"/>
    </row>
    <row r="3684" spans="1:14" s="8" customFormat="1">
      <c r="E3684" s="18"/>
      <c r="F3684" s="18"/>
      <c r="G3684" s="117"/>
      <c r="H3684" s="20"/>
      <c r="K3684" s="10"/>
      <c r="L3684" s="10"/>
      <c r="M3684" s="19"/>
    </row>
    <row r="3685" spans="1:14" s="8" customFormat="1" ht="15.75">
      <c r="E3685" s="18"/>
      <c r="F3685" s="18"/>
    </row>
    <row r="3686" spans="1:14" s="8" customFormat="1" ht="15.75">
      <c r="E3686" s="18"/>
      <c r="F3686" s="18"/>
    </row>
    <row r="3687" spans="1:14" s="8" customFormat="1">
      <c r="E3687" s="18"/>
      <c r="F3687" s="19"/>
      <c r="I3687" s="117"/>
      <c r="J3687" s="124"/>
      <c r="M3687" s="19"/>
    </row>
    <row r="3688" spans="1:14" s="11" customFormat="1">
      <c r="A3688" s="87"/>
      <c r="B3688" s="87"/>
      <c r="D3688" s="87"/>
      <c r="E3688" s="87"/>
      <c r="F3688" s="87"/>
      <c r="G3688" s="87"/>
      <c r="H3688" s="87"/>
      <c r="I3688" s="87"/>
      <c r="J3688" s="87"/>
      <c r="K3688" s="87"/>
      <c r="L3688" s="87"/>
      <c r="M3688" s="87"/>
      <c r="N3688" s="8"/>
    </row>
    <row r="3689" spans="1:14" s="8" customFormat="1">
      <c r="C3689" s="87"/>
      <c r="E3689" s="18"/>
      <c r="F3689" s="18"/>
      <c r="G3689" s="10"/>
      <c r="H3689" s="10"/>
      <c r="I3689" s="10"/>
      <c r="J3689" s="10"/>
      <c r="K3689" s="19"/>
      <c r="M3689" s="19"/>
      <c r="N3689" s="11"/>
    </row>
    <row r="3690" spans="1:14" s="8" customFormat="1">
      <c r="E3690" s="18"/>
      <c r="F3690" s="18"/>
      <c r="G3690" s="117"/>
      <c r="I3690" s="10"/>
      <c r="J3690" s="10"/>
      <c r="K3690" s="10"/>
      <c r="L3690" s="10"/>
      <c r="M3690" s="20"/>
    </row>
    <row r="3691" spans="1:14" s="8" customFormat="1">
      <c r="E3691" s="18"/>
      <c r="F3691" s="18"/>
      <c r="G3691" s="117"/>
      <c r="I3691" s="10"/>
      <c r="J3691" s="10"/>
      <c r="K3691" s="10"/>
      <c r="L3691" s="10"/>
      <c r="M3691" s="20"/>
    </row>
    <row r="3692" spans="1:14" s="8" customFormat="1">
      <c r="E3692" s="121"/>
      <c r="F3692" s="18"/>
      <c r="G3692" s="117"/>
      <c r="I3692" s="19"/>
      <c r="J3692" s="19"/>
      <c r="K3692" s="10"/>
      <c r="L3692" s="10"/>
      <c r="M3692" s="19"/>
    </row>
    <row r="3693" spans="1:14" s="8" customFormat="1">
      <c r="E3693" s="121"/>
      <c r="F3693" s="18"/>
      <c r="G3693" s="117"/>
      <c r="K3693" s="10"/>
      <c r="L3693" s="10"/>
      <c r="M3693" s="19"/>
    </row>
    <row r="3694" spans="1:14" s="8" customFormat="1">
      <c r="E3694" s="121"/>
      <c r="F3694" s="18"/>
      <c r="G3694" s="117"/>
      <c r="K3694" s="10"/>
      <c r="L3694" s="10"/>
      <c r="M3694" s="19"/>
    </row>
    <row r="3695" spans="1:14" s="8" customFormat="1">
      <c r="E3695" s="122"/>
      <c r="F3695" s="18"/>
      <c r="G3695" s="120"/>
      <c r="H3695" s="20"/>
      <c r="I3695" s="10"/>
      <c r="J3695" s="10"/>
      <c r="K3695" s="10"/>
      <c r="L3695" s="10"/>
      <c r="M3695" s="19"/>
    </row>
    <row r="3696" spans="1:14" s="8" customFormat="1">
      <c r="E3696" s="18"/>
      <c r="F3696" s="18"/>
      <c r="G3696" s="117"/>
      <c r="H3696" s="20"/>
      <c r="K3696" s="10"/>
      <c r="L3696" s="10"/>
      <c r="M3696" s="19"/>
    </row>
    <row r="3697" spans="5:13" s="8" customFormat="1" ht="15.75">
      <c r="E3697" s="18"/>
      <c r="F3697" s="18"/>
    </row>
    <row r="3698" spans="5:13" s="8" customFormat="1" ht="15.75">
      <c r="E3698" s="18"/>
      <c r="F3698" s="18"/>
    </row>
    <row r="3699" spans="5:13" s="8" customFormat="1">
      <c r="E3699" s="18"/>
      <c r="F3699" s="19"/>
      <c r="I3699" s="117"/>
      <c r="J3699" s="124"/>
      <c r="M3699" s="19"/>
    </row>
    <row r="3700" spans="5:13" s="8" customFormat="1" ht="15.75">
      <c r="E3700" s="18"/>
      <c r="F3700" s="18"/>
      <c r="G3700" s="10"/>
      <c r="H3700" s="10"/>
      <c r="I3700" s="10"/>
      <c r="J3700" s="10"/>
      <c r="K3700" s="19"/>
      <c r="M3700" s="19"/>
    </row>
    <row r="3701" spans="5:13" s="8" customFormat="1">
      <c r="E3701" s="18"/>
      <c r="F3701" s="18"/>
      <c r="G3701" s="117"/>
      <c r="I3701" s="10"/>
      <c r="J3701" s="10"/>
      <c r="K3701" s="10"/>
      <c r="L3701" s="10"/>
      <c r="M3701" s="20"/>
    </row>
    <row r="3702" spans="5:13" s="8" customFormat="1">
      <c r="E3702" s="18"/>
      <c r="F3702" s="18"/>
      <c r="G3702" s="117"/>
      <c r="I3702" s="10"/>
      <c r="J3702" s="10"/>
      <c r="K3702" s="10"/>
      <c r="L3702" s="10"/>
      <c r="M3702" s="20"/>
    </row>
    <row r="3703" spans="5:13" s="8" customFormat="1">
      <c r="E3703" s="121"/>
      <c r="F3703" s="18"/>
      <c r="G3703" s="117"/>
      <c r="I3703" s="19"/>
      <c r="J3703" s="19"/>
      <c r="K3703" s="10"/>
      <c r="L3703" s="10"/>
      <c r="M3703" s="19"/>
    </row>
    <row r="3704" spans="5:13" s="8" customFormat="1">
      <c r="E3704" s="121"/>
      <c r="F3704" s="18"/>
      <c r="G3704" s="117"/>
      <c r="K3704" s="10"/>
      <c r="L3704" s="10"/>
      <c r="M3704" s="19"/>
    </row>
    <row r="3705" spans="5:13" s="8" customFormat="1">
      <c r="E3705" s="121"/>
      <c r="F3705" s="18"/>
      <c r="G3705" s="117"/>
      <c r="K3705" s="10"/>
      <c r="L3705" s="10"/>
      <c r="M3705" s="19"/>
    </row>
    <row r="3706" spans="5:13" s="8" customFormat="1">
      <c r="E3706" s="122"/>
      <c r="F3706" s="18"/>
      <c r="G3706" s="120"/>
      <c r="H3706" s="20"/>
      <c r="I3706" s="10"/>
      <c r="J3706" s="10"/>
      <c r="K3706" s="10"/>
      <c r="L3706" s="10"/>
      <c r="M3706" s="19"/>
    </row>
    <row r="3707" spans="5:13" s="8" customFormat="1">
      <c r="E3707" s="18"/>
      <c r="F3707" s="18"/>
      <c r="G3707" s="117"/>
      <c r="H3707" s="20"/>
      <c r="K3707" s="10"/>
      <c r="L3707" s="10"/>
      <c r="M3707" s="19"/>
    </row>
    <row r="3708" spans="5:13" s="8" customFormat="1" ht="15.75">
      <c r="E3708" s="18"/>
      <c r="F3708" s="18"/>
    </row>
    <row r="3709" spans="5:13" s="8" customFormat="1" ht="15.75">
      <c r="E3709" s="18"/>
      <c r="F3709" s="18"/>
    </row>
    <row r="3710" spans="5:13" s="8" customFormat="1">
      <c r="E3710" s="18"/>
      <c r="F3710" s="19"/>
      <c r="I3710" s="117"/>
      <c r="J3710" s="124"/>
      <c r="M3710" s="19"/>
    </row>
    <row r="3711" spans="5:13" s="8" customFormat="1" ht="15.75">
      <c r="E3711" s="18"/>
      <c r="F3711" s="18"/>
      <c r="G3711" s="10"/>
      <c r="H3711" s="10"/>
      <c r="I3711" s="10"/>
      <c r="J3711" s="10"/>
      <c r="K3711" s="19"/>
      <c r="M3711" s="19"/>
    </row>
    <row r="3712" spans="5:13" s="8" customFormat="1">
      <c r="E3712" s="18"/>
      <c r="F3712" s="18"/>
      <c r="G3712" s="117"/>
      <c r="I3712" s="10"/>
      <c r="J3712" s="10"/>
      <c r="K3712" s="10"/>
      <c r="L3712" s="10"/>
      <c r="M3712" s="20"/>
    </row>
    <row r="3713" spans="1:14" s="8" customFormat="1">
      <c r="E3713" s="18"/>
      <c r="F3713" s="18"/>
      <c r="G3713" s="117"/>
      <c r="I3713" s="10"/>
      <c r="J3713" s="10"/>
      <c r="K3713" s="10"/>
      <c r="L3713" s="10"/>
      <c r="M3713" s="20"/>
    </row>
    <row r="3714" spans="1:14" s="8" customFormat="1">
      <c r="C3714" s="130"/>
      <c r="E3714" s="121"/>
      <c r="F3714" s="18"/>
      <c r="G3714" s="117"/>
      <c r="I3714" s="19"/>
      <c r="J3714" s="19"/>
      <c r="K3714" s="10"/>
      <c r="L3714" s="10"/>
      <c r="M3714" s="19"/>
    </row>
    <row r="3715" spans="1:14" s="8" customFormat="1">
      <c r="E3715" s="121"/>
      <c r="F3715" s="18"/>
      <c r="G3715" s="117"/>
      <c r="K3715" s="10"/>
      <c r="L3715" s="10"/>
      <c r="M3715" s="19"/>
    </row>
    <row r="3716" spans="1:14" s="8" customFormat="1">
      <c r="E3716" s="121"/>
      <c r="F3716" s="18"/>
      <c r="G3716" s="117"/>
      <c r="K3716" s="10"/>
      <c r="L3716" s="10"/>
      <c r="M3716" s="19"/>
    </row>
    <row r="3717" spans="1:14" s="8" customFormat="1">
      <c r="E3717" s="122"/>
      <c r="F3717" s="18"/>
      <c r="G3717" s="120"/>
      <c r="H3717" s="20"/>
      <c r="I3717" s="10"/>
      <c r="J3717" s="10"/>
      <c r="K3717" s="10"/>
      <c r="L3717" s="10"/>
      <c r="M3717" s="19"/>
    </row>
    <row r="3718" spans="1:14" s="8" customFormat="1">
      <c r="E3718" s="18"/>
      <c r="F3718" s="18"/>
      <c r="G3718" s="117"/>
      <c r="H3718" s="20"/>
      <c r="K3718" s="10"/>
      <c r="L3718" s="10"/>
      <c r="M3718" s="19"/>
    </row>
    <row r="3719" spans="1:14" s="8" customFormat="1" ht="15.75">
      <c r="E3719" s="18"/>
      <c r="F3719" s="18"/>
    </row>
    <row r="3720" spans="1:14" s="8" customFormat="1" ht="15.75">
      <c r="E3720" s="18"/>
      <c r="F3720" s="18"/>
    </row>
    <row r="3721" spans="1:14" s="11" customFormat="1">
      <c r="A3721" s="87"/>
      <c r="B3721" s="87"/>
      <c r="C3721" s="8"/>
      <c r="D3721" s="87"/>
      <c r="E3721" s="87"/>
      <c r="F3721" s="87"/>
      <c r="G3721" s="87"/>
      <c r="H3721" s="87"/>
      <c r="I3721" s="87"/>
      <c r="J3721" s="87"/>
      <c r="K3721" s="87"/>
      <c r="L3721" s="87"/>
      <c r="M3721" s="87"/>
      <c r="N3721" s="8"/>
    </row>
    <row r="3722" spans="1:14" s="8" customFormat="1">
      <c r="E3722" s="18"/>
      <c r="F3722" s="19"/>
      <c r="I3722" s="117"/>
      <c r="J3722" s="124"/>
      <c r="M3722" s="19"/>
      <c r="N3722" s="11"/>
    </row>
    <row r="3723" spans="1:14" s="8" customFormat="1" ht="15.75">
      <c r="E3723" s="18"/>
      <c r="F3723" s="18"/>
      <c r="G3723" s="10"/>
      <c r="H3723" s="10"/>
      <c r="I3723" s="10"/>
      <c r="J3723" s="10"/>
      <c r="K3723" s="19"/>
      <c r="M3723" s="19"/>
    </row>
    <row r="3724" spans="1:14" s="8" customFormat="1">
      <c r="C3724" s="87"/>
      <c r="E3724" s="18"/>
      <c r="F3724" s="18"/>
      <c r="G3724" s="117"/>
      <c r="I3724" s="10"/>
      <c r="J3724" s="10"/>
      <c r="K3724" s="10"/>
      <c r="L3724" s="10"/>
      <c r="M3724" s="20"/>
    </row>
    <row r="3725" spans="1:14" s="8" customFormat="1">
      <c r="E3725" s="18"/>
      <c r="F3725" s="18"/>
      <c r="G3725" s="117"/>
      <c r="I3725" s="10"/>
      <c r="J3725" s="10"/>
      <c r="K3725" s="10"/>
      <c r="L3725" s="10"/>
      <c r="M3725" s="20"/>
    </row>
    <row r="3726" spans="1:14" s="8" customFormat="1">
      <c r="E3726" s="121"/>
      <c r="F3726" s="18"/>
      <c r="G3726" s="117"/>
      <c r="I3726" s="19"/>
      <c r="J3726" s="19"/>
      <c r="K3726" s="10"/>
      <c r="L3726" s="10"/>
      <c r="M3726" s="19"/>
    </row>
    <row r="3727" spans="1:14" s="8" customFormat="1">
      <c r="E3727" s="121"/>
      <c r="F3727" s="18"/>
      <c r="G3727" s="117"/>
      <c r="K3727" s="10"/>
      <c r="L3727" s="10"/>
      <c r="M3727" s="19"/>
    </row>
    <row r="3728" spans="1:14" s="8" customFormat="1">
      <c r="E3728" s="121"/>
      <c r="F3728" s="18"/>
      <c r="G3728" s="117"/>
      <c r="K3728" s="10"/>
      <c r="L3728" s="10"/>
      <c r="M3728" s="19"/>
    </row>
    <row r="3729" spans="3:13" s="8" customFormat="1">
      <c r="E3729" s="122"/>
      <c r="F3729" s="18"/>
      <c r="G3729" s="120"/>
      <c r="H3729" s="20"/>
      <c r="I3729" s="10"/>
      <c r="J3729" s="10"/>
      <c r="K3729" s="10"/>
      <c r="L3729" s="10"/>
      <c r="M3729" s="19"/>
    </row>
    <row r="3730" spans="3:13" s="8" customFormat="1">
      <c r="E3730" s="18"/>
      <c r="F3730" s="18"/>
      <c r="G3730" s="117"/>
      <c r="H3730" s="20"/>
      <c r="K3730" s="10"/>
      <c r="L3730" s="10"/>
      <c r="M3730" s="19"/>
    </row>
    <row r="3731" spans="3:13" s="8" customFormat="1" ht="15.75">
      <c r="E3731" s="18"/>
      <c r="F3731" s="18"/>
    </row>
    <row r="3732" spans="3:13" s="8" customFormat="1" ht="15.75">
      <c r="E3732" s="18"/>
      <c r="F3732" s="18"/>
    </row>
    <row r="3733" spans="3:13" s="8" customFormat="1">
      <c r="E3733" s="18"/>
      <c r="F3733" s="19"/>
      <c r="I3733" s="117"/>
      <c r="J3733" s="124"/>
      <c r="M3733" s="19"/>
    </row>
    <row r="3734" spans="3:13" s="8" customFormat="1" ht="15.75">
      <c r="E3734" s="18"/>
      <c r="F3734" s="18"/>
      <c r="G3734" s="10"/>
      <c r="H3734" s="10"/>
      <c r="I3734" s="10"/>
      <c r="J3734" s="10"/>
      <c r="K3734" s="19"/>
      <c r="M3734" s="19"/>
    </row>
    <row r="3735" spans="3:13" s="8" customFormat="1">
      <c r="E3735" s="18"/>
      <c r="F3735" s="18"/>
      <c r="G3735" s="117"/>
      <c r="I3735" s="10"/>
      <c r="J3735" s="10"/>
      <c r="K3735" s="10"/>
      <c r="L3735" s="10"/>
      <c r="M3735" s="20"/>
    </row>
    <row r="3736" spans="3:13" s="8" customFormat="1">
      <c r="E3736" s="18"/>
      <c r="F3736" s="18"/>
      <c r="G3736" s="117"/>
      <c r="I3736" s="10"/>
      <c r="J3736" s="10"/>
      <c r="K3736" s="10"/>
      <c r="L3736" s="10"/>
      <c r="M3736" s="20"/>
    </row>
    <row r="3737" spans="3:13" s="8" customFormat="1">
      <c r="E3737" s="121"/>
      <c r="F3737" s="18"/>
      <c r="G3737" s="117"/>
      <c r="I3737" s="19"/>
      <c r="J3737" s="19"/>
      <c r="K3737" s="10"/>
      <c r="L3737" s="10"/>
      <c r="M3737" s="19"/>
    </row>
    <row r="3738" spans="3:13" s="8" customFormat="1">
      <c r="E3738" s="121"/>
      <c r="F3738" s="18"/>
      <c r="G3738" s="117"/>
      <c r="K3738" s="10"/>
      <c r="L3738" s="10"/>
      <c r="M3738" s="19"/>
    </row>
    <row r="3739" spans="3:13" s="8" customFormat="1">
      <c r="C3739" s="127"/>
      <c r="E3739" s="121"/>
      <c r="F3739" s="18"/>
      <c r="G3739" s="117"/>
      <c r="K3739" s="10"/>
      <c r="L3739" s="10"/>
      <c r="M3739" s="19"/>
    </row>
    <row r="3740" spans="3:13" s="8" customFormat="1">
      <c r="E3740" s="122"/>
      <c r="F3740" s="18"/>
      <c r="G3740" s="120"/>
      <c r="H3740" s="20"/>
      <c r="I3740" s="10"/>
      <c r="J3740" s="10"/>
      <c r="K3740" s="10"/>
      <c r="L3740" s="10"/>
      <c r="M3740" s="19"/>
    </row>
    <row r="3741" spans="3:13" s="8" customFormat="1">
      <c r="E3741" s="18"/>
      <c r="F3741" s="18"/>
      <c r="G3741" s="117"/>
      <c r="H3741" s="20"/>
      <c r="K3741" s="10"/>
      <c r="L3741" s="10"/>
      <c r="M3741" s="19"/>
    </row>
    <row r="3742" spans="3:13" s="8" customFormat="1" ht="15.75">
      <c r="E3742" s="18"/>
      <c r="F3742" s="18"/>
    </row>
    <row r="3743" spans="3:13" s="8" customFormat="1" ht="15.75">
      <c r="E3743" s="18"/>
      <c r="F3743" s="18"/>
    </row>
    <row r="3744" spans="3:13" s="8" customFormat="1">
      <c r="E3744" s="18"/>
      <c r="F3744" s="19"/>
      <c r="I3744" s="117"/>
      <c r="J3744" s="124"/>
      <c r="M3744" s="19"/>
    </row>
    <row r="3745" spans="1:14" s="8" customFormat="1" ht="15.75">
      <c r="E3745" s="18"/>
      <c r="F3745" s="18"/>
      <c r="G3745" s="10"/>
      <c r="H3745" s="10"/>
      <c r="I3745" s="10"/>
      <c r="J3745" s="10"/>
      <c r="K3745" s="19"/>
      <c r="M3745" s="19"/>
    </row>
    <row r="3746" spans="1:14" s="8" customFormat="1">
      <c r="E3746" s="18"/>
      <c r="F3746" s="18"/>
      <c r="G3746" s="117"/>
      <c r="I3746" s="10"/>
      <c r="J3746" s="10"/>
      <c r="K3746" s="10"/>
      <c r="L3746" s="10"/>
      <c r="M3746" s="20"/>
    </row>
    <row r="3747" spans="1:14" s="8" customFormat="1">
      <c r="E3747" s="18"/>
      <c r="F3747" s="18"/>
      <c r="G3747" s="117"/>
      <c r="I3747" s="10"/>
      <c r="J3747" s="10"/>
      <c r="K3747" s="10"/>
      <c r="L3747" s="10"/>
      <c r="M3747" s="20"/>
    </row>
    <row r="3748" spans="1:14" s="8" customFormat="1">
      <c r="E3748" s="121"/>
      <c r="F3748" s="18"/>
      <c r="G3748" s="117"/>
      <c r="I3748" s="19"/>
      <c r="J3748" s="19"/>
      <c r="K3748" s="10"/>
      <c r="L3748" s="10"/>
      <c r="M3748" s="19"/>
    </row>
    <row r="3749" spans="1:14" s="8" customFormat="1">
      <c r="E3749" s="121"/>
      <c r="F3749" s="18"/>
      <c r="G3749" s="117"/>
      <c r="K3749" s="10"/>
      <c r="L3749" s="10"/>
      <c r="M3749" s="19"/>
    </row>
    <row r="3750" spans="1:14" s="8" customFormat="1">
      <c r="C3750" s="127"/>
      <c r="E3750" s="121"/>
      <c r="F3750" s="18"/>
      <c r="G3750" s="117"/>
      <c r="K3750" s="10"/>
      <c r="L3750" s="10"/>
      <c r="M3750" s="19"/>
    </row>
    <row r="3751" spans="1:14" s="8" customFormat="1">
      <c r="E3751" s="122"/>
      <c r="F3751" s="18"/>
      <c r="G3751" s="120"/>
      <c r="H3751" s="20"/>
      <c r="I3751" s="10"/>
      <c r="J3751" s="10"/>
      <c r="K3751" s="10"/>
      <c r="L3751" s="10"/>
      <c r="M3751" s="19"/>
    </row>
    <row r="3752" spans="1:14" s="8" customFormat="1">
      <c r="E3752" s="18"/>
      <c r="F3752" s="18"/>
      <c r="G3752" s="117"/>
      <c r="H3752" s="20"/>
      <c r="K3752" s="10"/>
      <c r="L3752" s="10"/>
      <c r="M3752" s="19"/>
    </row>
    <row r="3753" spans="1:14" s="8" customFormat="1" ht="15.75">
      <c r="E3753" s="18"/>
      <c r="F3753" s="18"/>
    </row>
    <row r="3754" spans="1:14" s="11" customFormat="1">
      <c r="C3754" s="8"/>
      <c r="N3754" s="8"/>
    </row>
    <row r="3755" spans="1:14" s="11" customFormat="1">
      <c r="A3755" s="87"/>
      <c r="B3755" s="87"/>
      <c r="C3755" s="8"/>
      <c r="D3755" s="87"/>
      <c r="E3755" s="87"/>
      <c r="F3755" s="87"/>
      <c r="G3755" s="87"/>
      <c r="H3755" s="87"/>
      <c r="I3755" s="87"/>
      <c r="J3755" s="87"/>
      <c r="K3755" s="87"/>
      <c r="L3755" s="87"/>
      <c r="M3755" s="87"/>
    </row>
    <row r="3756" spans="1:14" s="8" customFormat="1">
      <c r="E3756" s="18"/>
      <c r="F3756" s="18"/>
      <c r="N3756" s="11"/>
    </row>
    <row r="3757" spans="1:14" s="8" customFormat="1">
      <c r="E3757" s="18"/>
      <c r="F3757" s="19"/>
      <c r="I3757" s="117"/>
      <c r="J3757" s="124"/>
      <c r="M3757" s="19"/>
    </row>
    <row r="3758" spans="1:14" s="8" customFormat="1" ht="15.75">
      <c r="E3758" s="18"/>
      <c r="F3758" s="18"/>
      <c r="G3758" s="10"/>
      <c r="H3758" s="10"/>
      <c r="I3758" s="10"/>
      <c r="J3758" s="10"/>
      <c r="K3758" s="19"/>
      <c r="M3758" s="19"/>
    </row>
    <row r="3759" spans="1:14" s="8" customFormat="1">
      <c r="E3759" s="18"/>
      <c r="F3759" s="18"/>
      <c r="G3759" s="117"/>
      <c r="I3759" s="10"/>
      <c r="J3759" s="10"/>
      <c r="K3759" s="10"/>
      <c r="L3759" s="10"/>
      <c r="M3759" s="20"/>
    </row>
    <row r="3760" spans="1:14" s="8" customFormat="1">
      <c r="C3760" s="87"/>
      <c r="E3760" s="18"/>
      <c r="F3760" s="18"/>
      <c r="G3760" s="117"/>
      <c r="I3760" s="10"/>
      <c r="J3760" s="10"/>
      <c r="K3760" s="10"/>
      <c r="L3760" s="10"/>
      <c r="M3760" s="20"/>
    </row>
    <row r="3761" spans="3:13" s="8" customFormat="1">
      <c r="C3761" s="127"/>
      <c r="E3761" s="121"/>
      <c r="F3761" s="18"/>
      <c r="G3761" s="117"/>
      <c r="I3761" s="19"/>
      <c r="J3761" s="19"/>
      <c r="K3761" s="10"/>
      <c r="L3761" s="10"/>
      <c r="M3761" s="19"/>
    </row>
    <row r="3762" spans="3:13" s="8" customFormat="1">
      <c r="E3762" s="121"/>
      <c r="F3762" s="18"/>
      <c r="G3762" s="117"/>
      <c r="K3762" s="10"/>
      <c r="L3762" s="10"/>
      <c r="M3762" s="19"/>
    </row>
    <row r="3763" spans="3:13" s="8" customFormat="1">
      <c r="E3763" s="121"/>
      <c r="F3763" s="18"/>
      <c r="G3763" s="117"/>
      <c r="K3763" s="10"/>
      <c r="L3763" s="10"/>
      <c r="M3763" s="19"/>
    </row>
    <row r="3764" spans="3:13" s="8" customFormat="1">
      <c r="E3764" s="122"/>
      <c r="F3764" s="18"/>
      <c r="G3764" s="120"/>
      <c r="H3764" s="20"/>
      <c r="I3764" s="10"/>
      <c r="J3764" s="10"/>
      <c r="K3764" s="10"/>
      <c r="L3764" s="10"/>
      <c r="M3764" s="19"/>
    </row>
    <row r="3765" spans="3:13" s="8" customFormat="1">
      <c r="E3765" s="18"/>
      <c r="F3765" s="18"/>
      <c r="G3765" s="117"/>
      <c r="H3765" s="20"/>
      <c r="K3765" s="10"/>
      <c r="L3765" s="10"/>
      <c r="M3765" s="19"/>
    </row>
    <row r="3766" spans="3:13" s="8" customFormat="1" ht="15.75">
      <c r="E3766" s="18"/>
      <c r="F3766" s="18"/>
    </row>
    <row r="3767" spans="3:13" s="8" customFormat="1" ht="15.75">
      <c r="E3767" s="18"/>
      <c r="F3767" s="18"/>
    </row>
    <row r="3768" spans="3:13" s="8" customFormat="1">
      <c r="E3768" s="18"/>
      <c r="F3768" s="19"/>
      <c r="I3768" s="117"/>
      <c r="J3768" s="124"/>
      <c r="M3768" s="19"/>
    </row>
    <row r="3769" spans="3:13" s="8" customFormat="1" ht="15.75">
      <c r="E3769" s="18"/>
      <c r="F3769" s="18"/>
      <c r="G3769" s="10"/>
      <c r="H3769" s="10"/>
      <c r="I3769" s="10"/>
      <c r="J3769" s="10"/>
      <c r="K3769" s="19"/>
      <c r="M3769" s="19"/>
    </row>
    <row r="3770" spans="3:13" s="8" customFormat="1">
      <c r="E3770" s="18"/>
      <c r="F3770" s="18"/>
      <c r="G3770" s="117"/>
      <c r="I3770" s="10"/>
      <c r="J3770" s="10"/>
      <c r="K3770" s="10"/>
      <c r="L3770" s="10"/>
      <c r="M3770" s="20"/>
    </row>
    <row r="3771" spans="3:13" s="8" customFormat="1">
      <c r="E3771" s="18"/>
      <c r="F3771" s="18"/>
      <c r="G3771" s="117"/>
      <c r="I3771" s="10"/>
      <c r="J3771" s="10"/>
      <c r="K3771" s="10"/>
      <c r="L3771" s="10"/>
      <c r="M3771" s="20"/>
    </row>
    <row r="3772" spans="3:13" s="8" customFormat="1">
      <c r="E3772" s="121"/>
      <c r="F3772" s="18"/>
      <c r="G3772" s="117"/>
      <c r="I3772" s="19"/>
      <c r="J3772" s="19"/>
      <c r="K3772" s="10"/>
      <c r="L3772" s="10"/>
      <c r="M3772" s="19"/>
    </row>
    <row r="3773" spans="3:13" s="8" customFormat="1">
      <c r="E3773" s="121"/>
      <c r="F3773" s="18"/>
      <c r="G3773" s="117"/>
      <c r="K3773" s="10"/>
      <c r="L3773" s="10"/>
      <c r="M3773" s="19"/>
    </row>
    <row r="3774" spans="3:13" s="8" customFormat="1">
      <c r="E3774" s="121"/>
      <c r="F3774" s="18"/>
      <c r="G3774" s="117"/>
      <c r="K3774" s="10"/>
      <c r="L3774" s="10"/>
      <c r="M3774" s="19"/>
    </row>
    <row r="3775" spans="3:13" s="8" customFormat="1">
      <c r="E3775" s="122"/>
      <c r="F3775" s="18"/>
      <c r="G3775" s="120"/>
      <c r="H3775" s="20"/>
      <c r="I3775" s="10"/>
      <c r="J3775" s="10"/>
      <c r="K3775" s="10"/>
      <c r="L3775" s="10"/>
      <c r="M3775" s="19"/>
    </row>
    <row r="3776" spans="3:13" s="8" customFormat="1">
      <c r="E3776" s="18"/>
      <c r="F3776" s="18"/>
      <c r="G3776" s="117"/>
      <c r="H3776" s="20"/>
      <c r="K3776" s="10"/>
      <c r="L3776" s="10"/>
      <c r="M3776" s="19"/>
    </row>
    <row r="3777" spans="1:14" s="8" customFormat="1" ht="15.75">
      <c r="E3777" s="18"/>
      <c r="F3777" s="18"/>
    </row>
    <row r="3778" spans="1:14" s="11" customFormat="1">
      <c r="A3778" s="8"/>
      <c r="B3778" s="8"/>
      <c r="C3778" s="8"/>
      <c r="D3778" s="8"/>
      <c r="E3778" s="18"/>
      <c r="F3778" s="18"/>
      <c r="G3778" s="8"/>
      <c r="H3778" s="8"/>
      <c r="I3778" s="8"/>
      <c r="J3778" s="8"/>
      <c r="K3778" s="8"/>
      <c r="L3778" s="8"/>
      <c r="M3778" s="8"/>
      <c r="N3778" s="8"/>
    </row>
    <row r="3779" spans="1:14" s="8" customFormat="1">
      <c r="E3779" s="18"/>
      <c r="F3779" s="18"/>
      <c r="N3779" s="11"/>
    </row>
    <row r="3780" spans="1:14" s="8" customFormat="1">
      <c r="E3780" s="18"/>
      <c r="F3780" s="19"/>
      <c r="I3780" s="117"/>
      <c r="J3780" s="124"/>
      <c r="M3780" s="19"/>
    </row>
    <row r="3781" spans="1:14" s="8" customFormat="1" ht="15.75">
      <c r="E3781" s="18"/>
      <c r="F3781" s="18"/>
      <c r="G3781" s="10"/>
      <c r="H3781" s="10"/>
      <c r="I3781" s="10"/>
      <c r="J3781" s="10"/>
      <c r="K3781" s="19"/>
      <c r="M3781" s="19"/>
    </row>
    <row r="3782" spans="1:14" s="8" customFormat="1">
      <c r="E3782" s="18"/>
      <c r="F3782" s="18"/>
      <c r="G3782" s="117"/>
      <c r="I3782" s="10"/>
      <c r="J3782" s="10"/>
      <c r="K3782" s="10"/>
      <c r="L3782" s="10"/>
      <c r="M3782" s="20"/>
    </row>
    <row r="3783" spans="1:14" s="8" customFormat="1">
      <c r="E3783" s="18"/>
      <c r="F3783" s="18"/>
      <c r="G3783" s="117"/>
      <c r="I3783" s="10"/>
      <c r="J3783" s="10"/>
      <c r="K3783" s="10"/>
      <c r="L3783" s="10"/>
      <c r="M3783" s="20"/>
    </row>
    <row r="3784" spans="1:14" s="8" customFormat="1">
      <c r="E3784" s="121"/>
      <c r="F3784" s="18"/>
      <c r="G3784" s="117"/>
      <c r="I3784" s="19"/>
      <c r="J3784" s="19"/>
      <c r="K3784" s="10"/>
      <c r="L3784" s="10"/>
      <c r="M3784" s="19"/>
    </row>
    <row r="3785" spans="1:14" s="8" customFormat="1">
      <c r="E3785" s="121"/>
      <c r="F3785" s="18"/>
      <c r="G3785" s="117"/>
      <c r="K3785" s="10"/>
      <c r="L3785" s="10"/>
      <c r="M3785" s="19"/>
    </row>
    <row r="3786" spans="1:14" s="8" customFormat="1">
      <c r="E3786" s="121"/>
      <c r="F3786" s="18"/>
      <c r="G3786" s="117"/>
      <c r="K3786" s="10"/>
      <c r="L3786" s="10"/>
      <c r="M3786" s="19"/>
    </row>
    <row r="3787" spans="1:14" s="8" customFormat="1">
      <c r="E3787" s="122"/>
      <c r="F3787" s="18"/>
      <c r="G3787" s="120"/>
      <c r="H3787" s="20"/>
      <c r="I3787" s="10"/>
      <c r="J3787" s="10"/>
      <c r="K3787" s="10"/>
      <c r="L3787" s="10"/>
      <c r="M3787" s="19"/>
    </row>
    <row r="3788" spans="1:14" s="11" customFormat="1">
      <c r="A3788" s="87"/>
      <c r="B3788" s="87"/>
      <c r="C3788" s="8"/>
      <c r="D3788" s="87"/>
      <c r="E3788" s="87"/>
      <c r="F3788" s="87"/>
      <c r="G3788" s="87"/>
      <c r="H3788" s="87"/>
      <c r="I3788" s="87"/>
      <c r="J3788" s="87"/>
      <c r="K3788" s="87"/>
      <c r="L3788" s="87"/>
      <c r="M3788" s="87"/>
      <c r="N3788" s="8"/>
    </row>
    <row r="3789" spans="1:14" s="8" customFormat="1">
      <c r="E3789" s="18"/>
      <c r="F3789" s="18"/>
      <c r="G3789" s="117"/>
      <c r="H3789" s="20"/>
      <c r="K3789" s="10"/>
      <c r="L3789" s="10"/>
      <c r="M3789" s="19"/>
      <c r="N3789" s="11"/>
    </row>
    <row r="3790" spans="1:14" s="8" customFormat="1" ht="15.75">
      <c r="E3790" s="18"/>
      <c r="F3790" s="18"/>
    </row>
    <row r="3791" spans="1:14" s="11" customFormat="1">
      <c r="A3791" s="8"/>
      <c r="B3791" s="8"/>
      <c r="C3791" s="8"/>
      <c r="D3791" s="8"/>
      <c r="E3791" s="18"/>
      <c r="F3791" s="18"/>
      <c r="G3791" s="8"/>
      <c r="H3791" s="8"/>
      <c r="I3791" s="8"/>
      <c r="J3791" s="8"/>
      <c r="K3791" s="8"/>
      <c r="L3791" s="8"/>
      <c r="M3791" s="8"/>
      <c r="N3791" s="8"/>
    </row>
    <row r="3792" spans="1:14" s="11" customFormat="1">
      <c r="A3792" s="8"/>
      <c r="B3792" s="8"/>
      <c r="C3792" s="8"/>
      <c r="D3792" s="8"/>
      <c r="E3792" s="18"/>
      <c r="F3792" s="18"/>
      <c r="G3792" s="8"/>
      <c r="H3792" s="8"/>
      <c r="I3792" s="117"/>
      <c r="J3792" s="120"/>
      <c r="K3792" s="8"/>
      <c r="L3792" s="8"/>
      <c r="M3792" s="19"/>
    </row>
    <row r="3793" spans="1:13" s="11" customFormat="1">
      <c r="A3793" s="8"/>
      <c r="B3793" s="8"/>
      <c r="C3793" s="8"/>
      <c r="D3793" s="8"/>
      <c r="E3793" s="18"/>
      <c r="F3793" s="18"/>
      <c r="G3793" s="10"/>
      <c r="H3793" s="10"/>
      <c r="I3793" s="10"/>
      <c r="J3793" s="10"/>
      <c r="K3793" s="19"/>
      <c r="L3793" s="8"/>
      <c r="M3793" s="19"/>
    </row>
    <row r="3794" spans="1:13" s="11" customFormat="1">
      <c r="A3794" s="8"/>
      <c r="B3794" s="8"/>
      <c r="C3794" s="8"/>
      <c r="D3794" s="8"/>
      <c r="E3794" s="18"/>
      <c r="F3794" s="18"/>
      <c r="G3794" s="117"/>
      <c r="H3794" s="8"/>
      <c r="I3794" s="10"/>
      <c r="J3794" s="10"/>
      <c r="K3794" s="10"/>
      <c r="L3794" s="10"/>
      <c r="M3794" s="20"/>
    </row>
    <row r="3795" spans="1:13" s="11" customFormat="1">
      <c r="A3795" s="8"/>
      <c r="B3795" s="8"/>
      <c r="C3795" s="8"/>
      <c r="D3795" s="8"/>
      <c r="E3795" s="18"/>
      <c r="F3795" s="18"/>
      <c r="G3795" s="117"/>
      <c r="H3795" s="8"/>
      <c r="I3795" s="10"/>
      <c r="J3795" s="10"/>
      <c r="K3795" s="10"/>
      <c r="L3795" s="10"/>
      <c r="M3795" s="19"/>
    </row>
    <row r="3796" spans="1:13" s="11" customFormat="1">
      <c r="A3796" s="8"/>
      <c r="B3796" s="8"/>
      <c r="C3796" s="87"/>
      <c r="D3796" s="8"/>
      <c r="E3796" s="121"/>
      <c r="F3796" s="18"/>
      <c r="G3796" s="117"/>
      <c r="H3796" s="8"/>
      <c r="I3796" s="117"/>
      <c r="J3796" s="117"/>
      <c r="K3796" s="10"/>
      <c r="L3796" s="10"/>
      <c r="M3796" s="19"/>
    </row>
    <row r="3797" spans="1:13" s="11" customFormat="1">
      <c r="A3797" s="8"/>
      <c r="B3797" s="8"/>
      <c r="C3797" s="8"/>
      <c r="D3797" s="8"/>
      <c r="E3797" s="121"/>
      <c r="F3797" s="18"/>
      <c r="G3797" s="117"/>
      <c r="H3797" s="8"/>
      <c r="I3797" s="8"/>
      <c r="J3797" s="8"/>
      <c r="K3797" s="10"/>
      <c r="L3797" s="10"/>
      <c r="M3797" s="19"/>
    </row>
    <row r="3798" spans="1:13" s="11" customFormat="1">
      <c r="A3798" s="8"/>
      <c r="B3798" s="8"/>
      <c r="C3798" s="8"/>
      <c r="D3798" s="8"/>
      <c r="E3798" s="121"/>
      <c r="F3798" s="18"/>
      <c r="G3798" s="117"/>
      <c r="H3798" s="20"/>
      <c r="I3798" s="8"/>
      <c r="J3798" s="8"/>
      <c r="K3798" s="10"/>
      <c r="L3798" s="10"/>
      <c r="M3798" s="19"/>
    </row>
    <row r="3799" spans="1:13" s="11" customFormat="1">
      <c r="A3799" s="8"/>
      <c r="B3799" s="8"/>
      <c r="C3799" s="8"/>
      <c r="D3799" s="8"/>
      <c r="E3799" s="18"/>
      <c r="F3799" s="18"/>
      <c r="G3799" s="117"/>
      <c r="H3799" s="20"/>
      <c r="I3799" s="10"/>
      <c r="J3799" s="10"/>
      <c r="K3799" s="10"/>
      <c r="L3799" s="10"/>
      <c r="M3799" s="19"/>
    </row>
    <row r="3800" spans="1:13" s="11" customFormat="1">
      <c r="A3800" s="8"/>
      <c r="B3800" s="8"/>
      <c r="C3800" s="8"/>
      <c r="D3800" s="8"/>
      <c r="E3800" s="18"/>
      <c r="F3800" s="18"/>
      <c r="G3800" s="120"/>
      <c r="H3800" s="20"/>
      <c r="I3800" s="10"/>
      <c r="J3800" s="10"/>
      <c r="K3800" s="10"/>
      <c r="L3800" s="10"/>
      <c r="M3800" s="19"/>
    </row>
    <row r="3801" spans="1:13" s="11" customFormat="1">
      <c r="A3801" s="8"/>
      <c r="B3801" s="8"/>
      <c r="C3801" s="8"/>
      <c r="D3801" s="8"/>
      <c r="E3801" s="18"/>
      <c r="F3801" s="18"/>
      <c r="G3801" s="117"/>
      <c r="H3801" s="20"/>
      <c r="I3801" s="8"/>
      <c r="J3801" s="8"/>
      <c r="K3801" s="10"/>
      <c r="L3801" s="10"/>
      <c r="M3801" s="19"/>
    </row>
    <row r="3802" spans="1:13" s="11" customFormat="1">
      <c r="A3802" s="8"/>
      <c r="B3802" s="8"/>
      <c r="C3802" s="8"/>
      <c r="D3802" s="8"/>
      <c r="E3802" s="18"/>
      <c r="F3802" s="18"/>
      <c r="G3802" s="8"/>
      <c r="H3802" s="8"/>
      <c r="I3802" s="8"/>
      <c r="J3802" s="8"/>
      <c r="K3802" s="8"/>
      <c r="L3802" s="8"/>
      <c r="M3802" s="8"/>
    </row>
    <row r="3803" spans="1:13" s="11" customFormat="1">
      <c r="A3803" s="8"/>
      <c r="B3803" s="8"/>
      <c r="C3803" s="8"/>
      <c r="D3803" s="8"/>
      <c r="E3803" s="18"/>
      <c r="F3803" s="121"/>
      <c r="G3803" s="8"/>
      <c r="H3803" s="118"/>
      <c r="I3803" s="19"/>
      <c r="J3803" s="118"/>
      <c r="K3803" s="8"/>
      <c r="L3803" s="118"/>
      <c r="M3803" s="118"/>
    </row>
    <row r="3804" spans="1:13" s="11" customFormat="1">
      <c r="A3804" s="8"/>
      <c r="B3804" s="8"/>
      <c r="C3804" s="8"/>
      <c r="D3804" s="8"/>
      <c r="E3804" s="18"/>
      <c r="F3804" s="18"/>
      <c r="G3804" s="8"/>
      <c r="H3804" s="118"/>
      <c r="I3804" s="19"/>
      <c r="J3804" s="118"/>
      <c r="K3804" s="8"/>
      <c r="L3804" s="118"/>
      <c r="M3804" s="118"/>
    </row>
    <row r="3805" spans="1:13" s="11" customFormat="1">
      <c r="A3805" s="8"/>
      <c r="B3805" s="8"/>
      <c r="C3805" s="8"/>
      <c r="D3805" s="8"/>
      <c r="E3805" s="18"/>
      <c r="F3805" s="121"/>
      <c r="G3805" s="8"/>
      <c r="H3805" s="118"/>
      <c r="I3805" s="19"/>
      <c r="J3805" s="118"/>
      <c r="K3805" s="8"/>
      <c r="L3805" s="118"/>
      <c r="M3805" s="118"/>
    </row>
    <row r="3806" spans="1:13" s="11" customFormat="1">
      <c r="A3806" s="8"/>
      <c r="B3806" s="8"/>
      <c r="C3806" s="8"/>
      <c r="D3806" s="8"/>
      <c r="E3806" s="18"/>
      <c r="F3806" s="18"/>
      <c r="G3806" s="8"/>
      <c r="H3806" s="118"/>
      <c r="I3806" s="19"/>
      <c r="J3806" s="118"/>
      <c r="K3806" s="8"/>
      <c r="L3806" s="118"/>
      <c r="M3806" s="118"/>
    </row>
    <row r="3807" spans="1:13" s="11" customFormat="1">
      <c r="A3807" s="8"/>
      <c r="B3807" s="8"/>
      <c r="C3807" s="8"/>
      <c r="D3807" s="8"/>
      <c r="E3807" s="8"/>
      <c r="F3807" s="8"/>
      <c r="G3807" s="8"/>
      <c r="H3807" s="118"/>
      <c r="I3807" s="8"/>
      <c r="J3807" s="118"/>
      <c r="K3807" s="8"/>
      <c r="L3807" s="118"/>
      <c r="M3807" s="118"/>
    </row>
    <row r="3808" spans="1:13" s="11" customFormat="1">
      <c r="A3808" s="8"/>
      <c r="B3808" s="8"/>
      <c r="C3808" s="8"/>
      <c r="D3808" s="8"/>
      <c r="E3808" s="18"/>
      <c r="F3808" s="18"/>
      <c r="G3808" s="8"/>
      <c r="H3808" s="118"/>
      <c r="I3808" s="19"/>
      <c r="J3808" s="118"/>
      <c r="K3808" s="8"/>
      <c r="L3808" s="118"/>
      <c r="M3808" s="118"/>
    </row>
    <row r="3809" spans="1:14" s="11" customFormat="1">
      <c r="A3809" s="8"/>
      <c r="B3809" s="8"/>
      <c r="C3809" s="8"/>
      <c r="D3809" s="8"/>
      <c r="E3809" s="18"/>
      <c r="F3809" s="18"/>
      <c r="G3809" s="8"/>
      <c r="H3809" s="8"/>
      <c r="I3809" s="19"/>
      <c r="J3809" s="118"/>
      <c r="K3809" s="8"/>
      <c r="L3809" s="8"/>
      <c r="M3809" s="118"/>
    </row>
    <row r="3810" spans="1:14" s="11" customFormat="1">
      <c r="A3810" s="8"/>
      <c r="B3810" s="8"/>
      <c r="C3810" s="8"/>
      <c r="D3810" s="8"/>
      <c r="E3810" s="18"/>
      <c r="F3810" s="18"/>
      <c r="G3810" s="8"/>
      <c r="H3810" s="118"/>
      <c r="I3810" s="19"/>
      <c r="J3810" s="118"/>
      <c r="K3810" s="8"/>
      <c r="L3810" s="118"/>
      <c r="M3810" s="118"/>
    </row>
    <row r="3811" spans="1:14" s="11" customFormat="1">
      <c r="A3811" s="8"/>
      <c r="B3811" s="8"/>
      <c r="C3811" s="8"/>
      <c r="D3811" s="8"/>
      <c r="E3811" s="18"/>
      <c r="F3811" s="18"/>
      <c r="G3811" s="8"/>
      <c r="H3811" s="118"/>
      <c r="I3811" s="19"/>
      <c r="J3811" s="118"/>
      <c r="K3811" s="8"/>
      <c r="L3811" s="118"/>
      <c r="M3811" s="118"/>
    </row>
    <row r="3812" spans="1:14" s="11" customFormat="1">
      <c r="A3812" s="8"/>
      <c r="B3812" s="8"/>
      <c r="C3812" s="8"/>
      <c r="D3812" s="8"/>
      <c r="E3812" s="18"/>
      <c r="F3812" s="18"/>
      <c r="G3812" s="8"/>
      <c r="H3812" s="118"/>
      <c r="I3812" s="19"/>
      <c r="J3812" s="118"/>
      <c r="K3812" s="8"/>
      <c r="L3812" s="118"/>
      <c r="M3812" s="118"/>
    </row>
    <row r="3813" spans="1:14" s="11" customFormat="1">
      <c r="A3813" s="8"/>
      <c r="B3813" s="8"/>
      <c r="C3813" s="8"/>
      <c r="D3813" s="8"/>
      <c r="E3813" s="18"/>
      <c r="F3813" s="18"/>
      <c r="G3813" s="8"/>
      <c r="H3813" s="8"/>
      <c r="I3813" s="8"/>
      <c r="J3813" s="8"/>
      <c r="K3813" s="8"/>
      <c r="L3813" s="8"/>
      <c r="M3813" s="8"/>
    </row>
    <row r="3814" spans="1:14" s="11" customFormat="1">
      <c r="A3814" s="8"/>
      <c r="B3814" s="8"/>
      <c r="C3814" s="8"/>
      <c r="D3814" s="8"/>
      <c r="E3814" s="18"/>
      <c r="F3814" s="18"/>
      <c r="G3814" s="8"/>
      <c r="H3814" s="8"/>
      <c r="I3814" s="8"/>
      <c r="J3814" s="8"/>
      <c r="K3814" s="8"/>
      <c r="L3814" s="8"/>
      <c r="M3814" s="8"/>
    </row>
    <row r="3815" spans="1:14" s="8" customFormat="1">
      <c r="E3815" s="18"/>
      <c r="F3815" s="18"/>
      <c r="N3815" s="11"/>
    </row>
    <row r="3816" spans="1:14" s="8" customFormat="1" ht="15.75">
      <c r="E3816" s="18"/>
      <c r="F3816" s="18"/>
      <c r="I3816" s="19"/>
      <c r="J3816" s="20"/>
      <c r="M3816" s="19"/>
    </row>
    <row r="3817" spans="1:14" s="8" customFormat="1" ht="15.75">
      <c r="C3817" s="130"/>
      <c r="E3817" s="18"/>
      <c r="F3817" s="18"/>
      <c r="G3817" s="10"/>
      <c r="H3817" s="10"/>
      <c r="I3817" s="10"/>
      <c r="J3817" s="10"/>
      <c r="K3817" s="19"/>
      <c r="M3817" s="19"/>
    </row>
    <row r="3818" spans="1:14" s="8" customFormat="1" ht="15.75">
      <c r="E3818" s="18"/>
      <c r="F3818" s="18"/>
      <c r="G3818" s="19"/>
      <c r="I3818" s="10"/>
      <c r="J3818" s="10"/>
      <c r="K3818" s="10"/>
      <c r="L3818" s="10"/>
      <c r="M3818" s="20"/>
    </row>
    <row r="3819" spans="1:14" s="8" customFormat="1" ht="15.75">
      <c r="E3819" s="18"/>
      <c r="F3819" s="18"/>
      <c r="G3819" s="19"/>
      <c r="I3819" s="10"/>
      <c r="J3819" s="10"/>
      <c r="K3819" s="10"/>
      <c r="L3819" s="10"/>
      <c r="M3819" s="19"/>
    </row>
    <row r="3820" spans="1:14" s="8" customFormat="1" ht="15.75">
      <c r="E3820" s="121"/>
      <c r="F3820" s="18"/>
      <c r="G3820" s="19"/>
      <c r="I3820" s="19"/>
      <c r="J3820" s="19"/>
      <c r="K3820" s="10"/>
      <c r="L3820" s="10"/>
      <c r="M3820" s="19"/>
    </row>
    <row r="3821" spans="1:14" s="8" customFormat="1" ht="15.75">
      <c r="E3821" s="121"/>
      <c r="F3821" s="18"/>
      <c r="G3821" s="19"/>
      <c r="K3821" s="10"/>
      <c r="L3821" s="10"/>
      <c r="M3821" s="19"/>
    </row>
    <row r="3822" spans="1:14" s="8" customFormat="1" ht="15.75">
      <c r="E3822" s="121"/>
      <c r="F3822" s="18"/>
      <c r="G3822" s="19"/>
      <c r="H3822" s="20"/>
      <c r="K3822" s="10"/>
      <c r="L3822" s="10"/>
      <c r="M3822" s="19"/>
    </row>
    <row r="3823" spans="1:14" s="11" customFormat="1">
      <c r="A3823" s="87"/>
      <c r="B3823" s="87"/>
      <c r="C3823" s="8"/>
      <c r="D3823" s="87"/>
      <c r="E3823" s="87"/>
      <c r="F3823" s="87"/>
      <c r="G3823" s="87"/>
      <c r="H3823" s="87"/>
      <c r="I3823" s="87"/>
      <c r="J3823" s="87"/>
      <c r="K3823" s="87"/>
      <c r="L3823" s="87"/>
      <c r="M3823" s="87"/>
      <c r="N3823" s="8"/>
    </row>
    <row r="3824" spans="1:14" s="8" customFormat="1">
      <c r="E3824" s="18"/>
      <c r="F3824" s="18"/>
      <c r="G3824" s="19"/>
      <c r="H3824" s="20"/>
      <c r="I3824" s="10"/>
      <c r="J3824" s="10"/>
      <c r="K3824" s="10"/>
      <c r="L3824" s="10"/>
      <c r="M3824" s="19"/>
      <c r="N3824" s="11"/>
    </row>
    <row r="3825" spans="3:13" s="8" customFormat="1" ht="15.75">
      <c r="E3825" s="18"/>
      <c r="F3825" s="18"/>
      <c r="G3825" s="20"/>
      <c r="H3825" s="20"/>
      <c r="I3825" s="10"/>
      <c r="J3825" s="10"/>
      <c r="K3825" s="10"/>
      <c r="L3825" s="10"/>
      <c r="M3825" s="19"/>
    </row>
    <row r="3826" spans="3:13" s="8" customFormat="1" ht="15.75">
      <c r="E3826" s="18"/>
      <c r="F3826" s="18"/>
      <c r="G3826" s="19"/>
      <c r="H3826" s="20"/>
      <c r="K3826" s="10"/>
      <c r="L3826" s="10"/>
      <c r="M3826" s="19"/>
    </row>
    <row r="3827" spans="3:13" s="8" customFormat="1" ht="15.75">
      <c r="E3827" s="18"/>
      <c r="F3827" s="18"/>
    </row>
    <row r="3828" spans="3:13" s="8" customFormat="1" ht="15.75">
      <c r="C3828" s="130"/>
      <c r="E3828" s="18"/>
      <c r="F3828" s="18"/>
    </row>
    <row r="3829" spans="3:13" s="8" customFormat="1" ht="15.75">
      <c r="E3829" s="18"/>
      <c r="F3829" s="18"/>
      <c r="I3829" s="19"/>
      <c r="J3829" s="20"/>
      <c r="M3829" s="19"/>
    </row>
    <row r="3830" spans="3:13" s="8" customFormat="1" ht="15.75">
      <c r="C3830" s="87"/>
      <c r="E3830" s="18"/>
      <c r="F3830" s="18"/>
      <c r="G3830" s="10"/>
      <c r="H3830" s="10"/>
      <c r="I3830" s="10"/>
      <c r="J3830" s="10"/>
      <c r="K3830" s="19"/>
      <c r="M3830" s="19"/>
    </row>
    <row r="3831" spans="3:13" s="8" customFormat="1" ht="15.75">
      <c r="E3831" s="18"/>
      <c r="F3831" s="18"/>
      <c r="G3831" s="19"/>
      <c r="I3831" s="10"/>
      <c r="J3831" s="10"/>
      <c r="K3831" s="10"/>
      <c r="L3831" s="10"/>
      <c r="M3831" s="20"/>
    </row>
    <row r="3832" spans="3:13" s="8" customFormat="1" ht="15.75">
      <c r="E3832" s="18"/>
      <c r="F3832" s="18"/>
      <c r="G3832" s="19"/>
      <c r="I3832" s="10"/>
      <c r="J3832" s="10"/>
      <c r="K3832" s="10"/>
      <c r="L3832" s="10"/>
      <c r="M3832" s="19"/>
    </row>
    <row r="3833" spans="3:13" s="8" customFormat="1" ht="15.75">
      <c r="E3833" s="121"/>
      <c r="F3833" s="18"/>
      <c r="G3833" s="19"/>
      <c r="I3833" s="19"/>
      <c r="J3833" s="19"/>
      <c r="K3833" s="10"/>
      <c r="L3833" s="10"/>
      <c r="M3833" s="19"/>
    </row>
    <row r="3834" spans="3:13" s="8" customFormat="1" ht="15.75">
      <c r="E3834" s="121"/>
      <c r="F3834" s="18"/>
      <c r="G3834" s="19"/>
      <c r="K3834" s="10"/>
      <c r="L3834" s="10"/>
      <c r="M3834" s="19"/>
    </row>
    <row r="3835" spans="3:13" s="8" customFormat="1" ht="15.75">
      <c r="E3835" s="121"/>
      <c r="F3835" s="18"/>
      <c r="G3835" s="19"/>
      <c r="H3835" s="20"/>
      <c r="K3835" s="10"/>
      <c r="L3835" s="10"/>
      <c r="M3835" s="19"/>
    </row>
    <row r="3836" spans="3:13" s="8" customFormat="1" ht="15.75">
      <c r="E3836" s="18"/>
      <c r="F3836" s="18"/>
      <c r="G3836" s="19"/>
      <c r="H3836" s="20"/>
      <c r="I3836" s="10"/>
      <c r="J3836" s="10"/>
      <c r="K3836" s="10"/>
      <c r="L3836" s="10"/>
      <c r="M3836" s="19"/>
    </row>
    <row r="3837" spans="3:13" s="8" customFormat="1" ht="15.75">
      <c r="E3837" s="18"/>
      <c r="F3837" s="18"/>
      <c r="G3837" s="20"/>
      <c r="H3837" s="20"/>
      <c r="I3837" s="10"/>
      <c r="J3837" s="10"/>
      <c r="K3837" s="10"/>
      <c r="L3837" s="10"/>
      <c r="M3837" s="19"/>
    </row>
    <row r="3838" spans="3:13" s="8" customFormat="1" ht="15.75">
      <c r="E3838" s="18"/>
      <c r="F3838" s="18"/>
      <c r="G3838" s="19"/>
      <c r="H3838" s="20"/>
      <c r="K3838" s="10"/>
      <c r="L3838" s="10"/>
      <c r="M3838" s="19"/>
    </row>
    <row r="3839" spans="3:13" s="8" customFormat="1" ht="15.75">
      <c r="E3839" s="18"/>
      <c r="F3839" s="18"/>
    </row>
    <row r="3840" spans="3:13" s="8" customFormat="1" ht="15.75">
      <c r="C3840" s="130"/>
      <c r="E3840" s="18"/>
      <c r="F3840" s="18"/>
    </row>
    <row r="3841" spans="3:13" s="8" customFormat="1" ht="15.75">
      <c r="E3841" s="18"/>
      <c r="F3841" s="18"/>
      <c r="I3841" s="19"/>
      <c r="J3841" s="20"/>
      <c r="M3841" s="19"/>
    </row>
    <row r="3842" spans="3:13" s="8" customFormat="1" ht="15.75">
      <c r="E3842" s="18"/>
      <c r="F3842" s="18"/>
      <c r="G3842" s="10"/>
      <c r="H3842" s="10"/>
      <c r="I3842" s="10"/>
      <c r="J3842" s="10"/>
      <c r="K3842" s="19"/>
      <c r="M3842" s="19"/>
    </row>
    <row r="3843" spans="3:13" s="8" customFormat="1" ht="15.75">
      <c r="E3843" s="18"/>
      <c r="F3843" s="18"/>
      <c r="G3843" s="19"/>
      <c r="I3843" s="10"/>
      <c r="J3843" s="10"/>
      <c r="K3843" s="10"/>
      <c r="L3843" s="10"/>
      <c r="M3843" s="20"/>
    </row>
    <row r="3844" spans="3:13" s="8" customFormat="1" ht="15.75">
      <c r="E3844" s="18"/>
      <c r="F3844" s="18"/>
      <c r="G3844" s="19"/>
      <c r="I3844" s="10"/>
      <c r="J3844" s="10"/>
      <c r="K3844" s="10"/>
      <c r="L3844" s="10"/>
      <c r="M3844" s="19"/>
    </row>
    <row r="3845" spans="3:13" s="8" customFormat="1" ht="15.75">
      <c r="E3845" s="121"/>
      <c r="F3845" s="18"/>
      <c r="G3845" s="19"/>
      <c r="I3845" s="19"/>
      <c r="J3845" s="19"/>
      <c r="K3845" s="10"/>
      <c r="L3845" s="10"/>
      <c r="M3845" s="19"/>
    </row>
    <row r="3846" spans="3:13" s="8" customFormat="1" ht="15.75">
      <c r="E3846" s="121"/>
      <c r="F3846" s="18"/>
      <c r="G3846" s="19"/>
      <c r="K3846" s="10"/>
      <c r="L3846" s="10"/>
      <c r="M3846" s="19"/>
    </row>
    <row r="3847" spans="3:13" s="8" customFormat="1" ht="15.75">
      <c r="E3847" s="121"/>
      <c r="F3847" s="18"/>
      <c r="G3847" s="19"/>
      <c r="H3847" s="20"/>
      <c r="K3847" s="10"/>
      <c r="L3847" s="10"/>
      <c r="M3847" s="19"/>
    </row>
    <row r="3848" spans="3:13" s="8" customFormat="1" ht="15.75">
      <c r="E3848" s="18"/>
      <c r="F3848" s="18"/>
      <c r="G3848" s="19"/>
      <c r="H3848" s="20"/>
      <c r="I3848" s="10"/>
      <c r="J3848" s="10"/>
      <c r="K3848" s="10"/>
      <c r="L3848" s="10"/>
      <c r="M3848" s="19"/>
    </row>
    <row r="3849" spans="3:13" s="8" customFormat="1" ht="15.75">
      <c r="E3849" s="18"/>
      <c r="F3849" s="18"/>
      <c r="G3849" s="20"/>
      <c r="H3849" s="20"/>
      <c r="I3849" s="10"/>
      <c r="J3849" s="10"/>
      <c r="K3849" s="10"/>
      <c r="L3849" s="10"/>
      <c r="M3849" s="19"/>
    </row>
    <row r="3850" spans="3:13" s="8" customFormat="1" ht="15.75">
      <c r="E3850" s="18"/>
      <c r="F3850" s="18"/>
      <c r="G3850" s="19"/>
      <c r="H3850" s="20"/>
      <c r="K3850" s="10"/>
      <c r="L3850" s="10"/>
      <c r="M3850" s="19"/>
    </row>
    <row r="3851" spans="3:13" s="8" customFormat="1" ht="15.75">
      <c r="C3851" s="130"/>
      <c r="E3851" s="18"/>
      <c r="F3851" s="18"/>
    </row>
    <row r="3852" spans="3:13" s="8" customFormat="1" ht="15.75">
      <c r="E3852" s="18"/>
      <c r="F3852" s="18"/>
    </row>
    <row r="3853" spans="3:13" s="8" customFormat="1" ht="15.75">
      <c r="E3853" s="18"/>
      <c r="F3853" s="18"/>
      <c r="I3853" s="19"/>
      <c r="J3853" s="20"/>
      <c r="M3853" s="19"/>
    </row>
    <row r="3854" spans="3:13" s="8" customFormat="1" ht="15.75">
      <c r="E3854" s="18"/>
      <c r="F3854" s="18"/>
      <c r="G3854" s="10"/>
      <c r="H3854" s="10"/>
      <c r="I3854" s="10"/>
      <c r="J3854" s="10"/>
      <c r="K3854" s="19"/>
      <c r="M3854" s="19"/>
    </row>
    <row r="3855" spans="3:13" s="8" customFormat="1" ht="15.75">
      <c r="E3855" s="18"/>
      <c r="F3855" s="18"/>
      <c r="G3855" s="19"/>
      <c r="I3855" s="10"/>
      <c r="J3855" s="10"/>
      <c r="K3855" s="10"/>
      <c r="L3855" s="10"/>
      <c r="M3855" s="20"/>
    </row>
    <row r="3856" spans="3:13" s="8" customFormat="1" ht="15.75">
      <c r="E3856" s="18"/>
      <c r="F3856" s="18"/>
      <c r="G3856" s="19"/>
      <c r="I3856" s="10"/>
      <c r="J3856" s="10"/>
      <c r="K3856" s="10"/>
      <c r="L3856" s="10"/>
      <c r="M3856" s="19"/>
    </row>
    <row r="3857" spans="1:14" s="8" customFormat="1" ht="15.75">
      <c r="E3857" s="121"/>
      <c r="F3857" s="18"/>
      <c r="G3857" s="19"/>
      <c r="I3857" s="19"/>
      <c r="J3857" s="19"/>
      <c r="K3857" s="10"/>
      <c r="L3857" s="10"/>
      <c r="M3857" s="19"/>
    </row>
    <row r="3858" spans="1:14" s="8" customFormat="1" ht="15.75">
      <c r="E3858" s="121"/>
      <c r="F3858" s="18"/>
      <c r="G3858" s="19"/>
      <c r="K3858" s="10"/>
      <c r="L3858" s="10"/>
      <c r="M3858" s="19"/>
    </row>
    <row r="3859" spans="1:14" s="8" customFormat="1" ht="15.75">
      <c r="E3859" s="121"/>
      <c r="F3859" s="18"/>
      <c r="G3859" s="19"/>
      <c r="H3859" s="20"/>
      <c r="K3859" s="10"/>
      <c r="L3859" s="10"/>
      <c r="M3859" s="19"/>
    </row>
    <row r="3860" spans="1:14" s="11" customFormat="1">
      <c r="A3860" s="87"/>
      <c r="B3860" s="87"/>
      <c r="C3860" s="8"/>
      <c r="D3860" s="87"/>
      <c r="E3860" s="87"/>
      <c r="F3860" s="87"/>
      <c r="G3860" s="87"/>
      <c r="H3860" s="87"/>
      <c r="I3860" s="87"/>
      <c r="J3860" s="87"/>
      <c r="K3860" s="87"/>
      <c r="L3860" s="87"/>
      <c r="M3860" s="87"/>
      <c r="N3860" s="8"/>
    </row>
    <row r="3861" spans="1:14" s="8" customFormat="1">
      <c r="E3861" s="18"/>
      <c r="F3861" s="18"/>
      <c r="G3861" s="19"/>
      <c r="H3861" s="20"/>
      <c r="I3861" s="10"/>
      <c r="J3861" s="10"/>
      <c r="K3861" s="10"/>
      <c r="L3861" s="10"/>
      <c r="M3861" s="19"/>
      <c r="N3861" s="11"/>
    </row>
    <row r="3862" spans="1:14" s="8" customFormat="1" ht="15.75">
      <c r="C3862" s="130"/>
      <c r="E3862" s="18"/>
      <c r="F3862" s="18"/>
      <c r="G3862" s="20"/>
      <c r="H3862" s="20"/>
      <c r="I3862" s="10"/>
      <c r="J3862" s="10"/>
      <c r="K3862" s="10"/>
      <c r="L3862" s="10"/>
      <c r="M3862" s="19"/>
    </row>
    <row r="3863" spans="1:14" s="8" customFormat="1" ht="15.75">
      <c r="C3863" s="87"/>
      <c r="E3863" s="18"/>
      <c r="F3863" s="18"/>
      <c r="G3863" s="19"/>
      <c r="H3863" s="20"/>
      <c r="K3863" s="10"/>
      <c r="L3863" s="10"/>
      <c r="M3863" s="19"/>
    </row>
    <row r="3864" spans="1:14" s="8" customFormat="1" ht="15.75">
      <c r="E3864" s="18"/>
      <c r="F3864" s="18"/>
    </row>
    <row r="3865" spans="1:14" s="8" customFormat="1" ht="15.75">
      <c r="E3865" s="18"/>
      <c r="F3865" s="18"/>
    </row>
    <row r="3866" spans="1:14" s="8" customFormat="1" ht="15.75">
      <c r="E3866" s="18"/>
      <c r="F3866" s="18"/>
      <c r="I3866" s="19"/>
      <c r="J3866" s="20"/>
      <c r="M3866" s="19"/>
    </row>
    <row r="3867" spans="1:14" s="8" customFormat="1" ht="15.75">
      <c r="E3867" s="18"/>
      <c r="F3867" s="18"/>
      <c r="G3867" s="10"/>
      <c r="H3867" s="10"/>
      <c r="I3867" s="10"/>
      <c r="J3867" s="10"/>
      <c r="K3867" s="19"/>
      <c r="M3867" s="19"/>
    </row>
    <row r="3868" spans="1:14" s="8" customFormat="1" ht="15.75">
      <c r="E3868" s="18"/>
      <c r="F3868" s="18"/>
      <c r="G3868" s="19"/>
      <c r="I3868" s="10"/>
      <c r="J3868" s="10"/>
      <c r="K3868" s="10"/>
      <c r="L3868" s="10"/>
      <c r="M3868" s="20"/>
    </row>
    <row r="3869" spans="1:14" s="8" customFormat="1" ht="15.75">
      <c r="E3869" s="18"/>
      <c r="F3869" s="18"/>
      <c r="G3869" s="19"/>
      <c r="I3869" s="10"/>
      <c r="J3869" s="10"/>
      <c r="K3869" s="10"/>
      <c r="L3869" s="10"/>
      <c r="M3869" s="19"/>
    </row>
    <row r="3870" spans="1:14" s="8" customFormat="1" ht="15.75">
      <c r="E3870" s="121"/>
      <c r="F3870" s="18"/>
      <c r="G3870" s="19"/>
      <c r="I3870" s="19"/>
      <c r="J3870" s="19"/>
      <c r="K3870" s="10"/>
      <c r="L3870" s="10"/>
      <c r="M3870" s="19"/>
    </row>
    <row r="3871" spans="1:14" s="8" customFormat="1" ht="15.75">
      <c r="E3871" s="121"/>
      <c r="F3871" s="18"/>
      <c r="G3871" s="19"/>
      <c r="K3871" s="10"/>
      <c r="L3871" s="10"/>
      <c r="M3871" s="19"/>
    </row>
    <row r="3872" spans="1:14" s="8" customFormat="1" ht="15.75">
      <c r="E3872" s="121"/>
      <c r="F3872" s="18"/>
      <c r="G3872" s="19"/>
      <c r="H3872" s="20"/>
      <c r="K3872" s="10"/>
      <c r="L3872" s="10"/>
      <c r="M3872" s="19"/>
    </row>
    <row r="3873" spans="3:13" s="8" customFormat="1" ht="15.75">
      <c r="E3873" s="18"/>
      <c r="F3873" s="18"/>
      <c r="G3873" s="19"/>
      <c r="H3873" s="20"/>
      <c r="I3873" s="10"/>
      <c r="J3873" s="10"/>
      <c r="K3873" s="10"/>
      <c r="L3873" s="10"/>
      <c r="M3873" s="19"/>
    </row>
    <row r="3874" spans="3:13" s="8" customFormat="1" ht="15.75">
      <c r="C3874" s="130"/>
      <c r="E3874" s="18"/>
      <c r="F3874" s="18"/>
      <c r="G3874" s="20"/>
      <c r="H3874" s="20"/>
      <c r="I3874" s="10"/>
      <c r="J3874" s="10"/>
      <c r="K3874" s="10"/>
      <c r="L3874" s="10"/>
      <c r="M3874" s="19"/>
    </row>
    <row r="3875" spans="3:13" s="8" customFormat="1" ht="15.75">
      <c r="E3875" s="18"/>
      <c r="F3875" s="18"/>
      <c r="G3875" s="19"/>
      <c r="H3875" s="20"/>
      <c r="K3875" s="10"/>
      <c r="L3875" s="10"/>
      <c r="M3875" s="19"/>
    </row>
    <row r="3876" spans="3:13" s="8" customFormat="1" ht="15.75">
      <c r="E3876" s="18"/>
      <c r="F3876" s="18"/>
    </row>
    <row r="3877" spans="3:13" s="8" customFormat="1" ht="15.75">
      <c r="E3877" s="18"/>
      <c r="F3877" s="18"/>
    </row>
    <row r="3878" spans="3:13" s="8" customFormat="1" ht="15.75">
      <c r="E3878" s="18"/>
      <c r="F3878" s="18"/>
    </row>
    <row r="3879" spans="3:13" s="8" customFormat="1" ht="15.75">
      <c r="E3879" s="18"/>
      <c r="F3879" s="18"/>
      <c r="I3879" s="19"/>
      <c r="J3879" s="20"/>
      <c r="M3879" s="19"/>
    </row>
    <row r="3880" spans="3:13" s="8" customFormat="1" ht="15.75">
      <c r="E3880" s="18"/>
      <c r="F3880" s="18"/>
      <c r="G3880" s="10"/>
      <c r="H3880" s="10"/>
      <c r="I3880" s="10"/>
      <c r="J3880" s="10"/>
      <c r="K3880" s="19"/>
      <c r="M3880" s="19"/>
    </row>
    <row r="3881" spans="3:13" s="8" customFormat="1" ht="15.75">
      <c r="E3881" s="18"/>
      <c r="F3881" s="18"/>
      <c r="G3881" s="19"/>
      <c r="I3881" s="10"/>
      <c r="J3881" s="10"/>
      <c r="K3881" s="10"/>
      <c r="L3881" s="10"/>
      <c r="M3881" s="20"/>
    </row>
    <row r="3882" spans="3:13" s="8" customFormat="1" ht="15.75">
      <c r="E3882" s="18"/>
      <c r="F3882" s="18"/>
      <c r="G3882" s="19"/>
      <c r="I3882" s="10"/>
      <c r="J3882" s="10"/>
      <c r="K3882" s="10"/>
      <c r="L3882" s="10"/>
      <c r="M3882" s="19"/>
    </row>
    <row r="3883" spans="3:13" s="8" customFormat="1" ht="15.75">
      <c r="E3883" s="121"/>
      <c r="F3883" s="18"/>
      <c r="G3883" s="19"/>
      <c r="I3883" s="19"/>
      <c r="J3883" s="19"/>
      <c r="K3883" s="10"/>
      <c r="L3883" s="10"/>
      <c r="M3883" s="19"/>
    </row>
    <row r="3884" spans="3:13" s="8" customFormat="1" ht="15.75">
      <c r="E3884" s="121"/>
      <c r="F3884" s="18"/>
      <c r="G3884" s="19"/>
      <c r="K3884" s="10"/>
      <c r="L3884" s="10"/>
      <c r="M3884" s="19"/>
    </row>
    <row r="3885" spans="3:13" s="8" customFormat="1" ht="15.75">
      <c r="C3885" s="130"/>
      <c r="E3885" s="121"/>
      <c r="F3885" s="18"/>
      <c r="G3885" s="19"/>
      <c r="H3885" s="20"/>
      <c r="K3885" s="10"/>
      <c r="L3885" s="10"/>
      <c r="M3885" s="19"/>
    </row>
    <row r="3886" spans="3:13" s="8" customFormat="1" ht="15.75">
      <c r="E3886" s="18"/>
      <c r="F3886" s="18"/>
      <c r="G3886" s="19"/>
      <c r="H3886" s="20"/>
      <c r="I3886" s="10"/>
      <c r="J3886" s="10"/>
      <c r="K3886" s="10"/>
      <c r="L3886" s="10"/>
      <c r="M3886" s="19"/>
    </row>
    <row r="3887" spans="3:13" s="8" customFormat="1" ht="15.75">
      <c r="E3887" s="18"/>
      <c r="F3887" s="18"/>
      <c r="G3887" s="20"/>
      <c r="H3887" s="20"/>
      <c r="I3887" s="10"/>
      <c r="J3887" s="10"/>
      <c r="K3887" s="10"/>
      <c r="L3887" s="10"/>
      <c r="M3887" s="19"/>
    </row>
    <row r="3888" spans="3:13" s="8" customFormat="1" ht="15.75">
      <c r="E3888" s="18"/>
      <c r="F3888" s="18"/>
      <c r="G3888" s="19"/>
      <c r="H3888" s="20"/>
      <c r="K3888" s="10"/>
      <c r="L3888" s="10"/>
      <c r="M3888" s="19"/>
    </row>
    <row r="3889" spans="1:14" s="8" customFormat="1" ht="15.75">
      <c r="E3889" s="18"/>
      <c r="F3889" s="18"/>
    </row>
    <row r="3890" spans="1:14" s="8" customFormat="1" ht="15.75">
      <c r="E3890" s="18"/>
      <c r="F3890" s="18"/>
    </row>
    <row r="3891" spans="1:14" s="8" customFormat="1" ht="15.75">
      <c r="E3891" s="18"/>
      <c r="F3891" s="18"/>
    </row>
    <row r="3892" spans="1:14" s="8" customFormat="1" ht="15.75">
      <c r="E3892" s="18"/>
      <c r="F3892" s="18"/>
      <c r="I3892" s="19"/>
      <c r="J3892" s="20"/>
      <c r="M3892" s="19"/>
    </row>
    <row r="3893" spans="1:14" s="8" customFormat="1" ht="15.75">
      <c r="E3893" s="18"/>
      <c r="F3893" s="18"/>
      <c r="G3893" s="10"/>
      <c r="H3893" s="10"/>
      <c r="I3893" s="10"/>
      <c r="J3893" s="10"/>
      <c r="K3893" s="19"/>
      <c r="M3893" s="19"/>
    </row>
    <row r="3894" spans="1:14" s="8" customFormat="1" ht="15.75">
      <c r="E3894" s="18"/>
      <c r="F3894" s="18"/>
      <c r="G3894" s="19"/>
      <c r="I3894" s="10"/>
      <c r="J3894" s="10"/>
      <c r="K3894" s="10"/>
      <c r="L3894" s="10"/>
      <c r="M3894" s="20"/>
    </row>
    <row r="3895" spans="1:14" s="8" customFormat="1" ht="15.75">
      <c r="E3895" s="18"/>
      <c r="F3895" s="18"/>
      <c r="G3895" s="19"/>
      <c r="I3895" s="10"/>
      <c r="J3895" s="10"/>
      <c r="K3895" s="10"/>
      <c r="L3895" s="10"/>
      <c r="M3895" s="19"/>
    </row>
    <row r="3896" spans="1:14" s="8" customFormat="1">
      <c r="C3896" s="11"/>
      <c r="E3896" s="121"/>
      <c r="F3896" s="18"/>
      <c r="G3896" s="19"/>
      <c r="I3896" s="19"/>
      <c r="J3896" s="19"/>
      <c r="K3896" s="10"/>
      <c r="L3896" s="10"/>
      <c r="M3896" s="19"/>
    </row>
    <row r="3897" spans="1:14" s="11" customFormat="1">
      <c r="A3897" s="87"/>
      <c r="B3897" s="87"/>
      <c r="C3897" s="87"/>
      <c r="D3897" s="87"/>
      <c r="E3897" s="87"/>
      <c r="F3897" s="87"/>
      <c r="G3897" s="87"/>
      <c r="H3897" s="87"/>
      <c r="I3897" s="87"/>
      <c r="J3897" s="87"/>
      <c r="K3897" s="87"/>
      <c r="L3897" s="87"/>
      <c r="M3897" s="87"/>
      <c r="N3897" s="8"/>
    </row>
    <row r="3898" spans="1:14" s="8" customFormat="1">
      <c r="C3898" s="130"/>
      <c r="E3898" s="121"/>
      <c r="F3898" s="18"/>
      <c r="G3898" s="19"/>
      <c r="K3898" s="10"/>
      <c r="L3898" s="10"/>
      <c r="M3898" s="19"/>
      <c r="N3898" s="11"/>
    </row>
    <row r="3899" spans="1:14" s="8" customFormat="1" ht="15.75">
      <c r="E3899" s="121"/>
      <c r="F3899" s="18"/>
      <c r="G3899" s="19"/>
      <c r="H3899" s="20"/>
      <c r="K3899" s="10"/>
      <c r="L3899" s="10"/>
      <c r="M3899" s="19"/>
    </row>
    <row r="3900" spans="1:14" s="8" customFormat="1" ht="15.75">
      <c r="E3900" s="18"/>
      <c r="F3900" s="18"/>
      <c r="G3900" s="19"/>
      <c r="H3900" s="20"/>
      <c r="I3900" s="10"/>
      <c r="J3900" s="10"/>
      <c r="K3900" s="10"/>
      <c r="L3900" s="10"/>
      <c r="M3900" s="19"/>
    </row>
    <row r="3901" spans="1:14" s="8" customFormat="1" ht="15.75">
      <c r="E3901" s="18"/>
      <c r="F3901" s="18"/>
      <c r="G3901" s="20"/>
      <c r="H3901" s="20"/>
      <c r="I3901" s="10"/>
      <c r="J3901" s="10"/>
      <c r="K3901" s="10"/>
      <c r="L3901" s="10"/>
      <c r="M3901" s="19"/>
    </row>
    <row r="3902" spans="1:14" s="8" customFormat="1" ht="15.75">
      <c r="E3902" s="18"/>
      <c r="F3902" s="18"/>
      <c r="G3902" s="19"/>
      <c r="H3902" s="20"/>
      <c r="K3902" s="10"/>
      <c r="L3902" s="10"/>
      <c r="M3902" s="19"/>
    </row>
    <row r="3903" spans="1:14" s="8" customFormat="1" ht="15.75">
      <c r="E3903" s="18"/>
      <c r="F3903" s="18"/>
    </row>
    <row r="3904" spans="1:14" s="8" customFormat="1" ht="15.75">
      <c r="E3904" s="18"/>
      <c r="F3904" s="18"/>
    </row>
    <row r="3905" spans="3:13" s="8" customFormat="1" ht="15.75">
      <c r="E3905" s="18"/>
      <c r="F3905" s="18"/>
      <c r="I3905" s="19"/>
      <c r="J3905" s="20"/>
      <c r="M3905" s="19"/>
    </row>
    <row r="3906" spans="3:13" s="8" customFormat="1" ht="15.75">
      <c r="E3906" s="18"/>
      <c r="F3906" s="18"/>
      <c r="G3906" s="10"/>
      <c r="H3906" s="10"/>
      <c r="I3906" s="10"/>
      <c r="J3906" s="10"/>
      <c r="K3906" s="19"/>
      <c r="M3906" s="19"/>
    </row>
    <row r="3907" spans="3:13" s="8" customFormat="1" ht="15.75">
      <c r="E3907" s="18"/>
      <c r="F3907" s="18"/>
      <c r="G3907" s="19"/>
      <c r="I3907" s="10"/>
      <c r="J3907" s="10"/>
      <c r="K3907" s="10"/>
      <c r="L3907" s="10"/>
      <c r="M3907" s="20"/>
    </row>
    <row r="3908" spans="3:13" s="8" customFormat="1" ht="15.75">
      <c r="E3908" s="18"/>
      <c r="F3908" s="18"/>
      <c r="G3908" s="19"/>
      <c r="I3908" s="10"/>
      <c r="J3908" s="10"/>
      <c r="K3908" s="10"/>
      <c r="L3908" s="10"/>
      <c r="M3908" s="19"/>
    </row>
    <row r="3909" spans="3:13" s="8" customFormat="1" ht="15.75">
      <c r="C3909" s="130"/>
      <c r="E3909" s="121"/>
      <c r="F3909" s="18"/>
      <c r="G3909" s="19"/>
      <c r="I3909" s="19"/>
      <c r="J3909" s="19"/>
      <c r="K3909" s="10"/>
      <c r="L3909" s="10"/>
      <c r="M3909" s="19"/>
    </row>
    <row r="3910" spans="3:13" s="8" customFormat="1" ht="15.75">
      <c r="E3910" s="121"/>
      <c r="F3910" s="18"/>
      <c r="G3910" s="19"/>
      <c r="K3910" s="10"/>
      <c r="L3910" s="10"/>
      <c r="M3910" s="19"/>
    </row>
    <row r="3911" spans="3:13" s="8" customFormat="1" ht="15.75">
      <c r="E3911" s="121"/>
      <c r="F3911" s="18"/>
      <c r="G3911" s="19"/>
      <c r="H3911" s="20"/>
      <c r="K3911" s="10"/>
      <c r="L3911" s="10"/>
      <c r="M3911" s="19"/>
    </row>
    <row r="3912" spans="3:13" s="8" customFormat="1" ht="15.75">
      <c r="E3912" s="18"/>
      <c r="F3912" s="18"/>
      <c r="G3912" s="19"/>
      <c r="H3912" s="20"/>
      <c r="I3912" s="10"/>
      <c r="J3912" s="10"/>
      <c r="K3912" s="10"/>
      <c r="L3912" s="10"/>
      <c r="M3912" s="19"/>
    </row>
    <row r="3913" spans="3:13" s="8" customFormat="1" ht="15.75">
      <c r="E3913" s="18"/>
      <c r="F3913" s="18"/>
      <c r="G3913" s="20"/>
      <c r="H3913" s="20"/>
      <c r="I3913" s="10"/>
      <c r="J3913" s="10"/>
      <c r="K3913" s="10"/>
      <c r="L3913" s="10"/>
      <c r="M3913" s="19"/>
    </row>
    <row r="3914" spans="3:13" s="8" customFormat="1" ht="15.75">
      <c r="E3914" s="18"/>
      <c r="F3914" s="18"/>
      <c r="G3914" s="19"/>
      <c r="H3914" s="20"/>
      <c r="K3914" s="10"/>
      <c r="L3914" s="10"/>
      <c r="M3914" s="19"/>
    </row>
    <row r="3915" spans="3:13" s="8" customFormat="1" ht="15.75">
      <c r="E3915" s="18"/>
      <c r="F3915" s="18"/>
    </row>
    <row r="3916" spans="3:13" s="8" customFormat="1" ht="15.75">
      <c r="E3916" s="18"/>
      <c r="F3916" s="18"/>
    </row>
    <row r="3917" spans="3:13" s="8" customFormat="1" ht="15.75">
      <c r="E3917" s="18"/>
      <c r="F3917" s="18"/>
      <c r="I3917" s="19"/>
      <c r="J3917" s="20"/>
      <c r="M3917" s="19"/>
    </row>
    <row r="3918" spans="3:13" s="8" customFormat="1" ht="15.75">
      <c r="E3918" s="18"/>
      <c r="F3918" s="18"/>
      <c r="G3918" s="10"/>
      <c r="H3918" s="10"/>
      <c r="I3918" s="10"/>
      <c r="J3918" s="10"/>
      <c r="K3918" s="19"/>
      <c r="M3918" s="19"/>
    </row>
    <row r="3919" spans="3:13" s="8" customFormat="1" ht="15.75">
      <c r="E3919" s="18"/>
      <c r="F3919" s="18"/>
      <c r="G3919" s="19"/>
      <c r="I3919" s="10"/>
      <c r="J3919" s="10"/>
      <c r="K3919" s="10"/>
      <c r="L3919" s="10"/>
      <c r="M3919" s="20"/>
    </row>
    <row r="3920" spans="3:13" s="8" customFormat="1" ht="15.75">
      <c r="E3920" s="18"/>
      <c r="F3920" s="18"/>
      <c r="G3920" s="19"/>
      <c r="I3920" s="10"/>
      <c r="J3920" s="10"/>
      <c r="K3920" s="10"/>
      <c r="L3920" s="10"/>
      <c r="M3920" s="19"/>
    </row>
    <row r="3921" spans="1:14" s="8" customFormat="1" ht="15.75">
      <c r="C3921" s="130"/>
      <c r="E3921" s="121"/>
      <c r="F3921" s="18"/>
      <c r="G3921" s="19"/>
      <c r="I3921" s="19"/>
      <c r="J3921" s="19"/>
      <c r="K3921" s="10"/>
      <c r="L3921" s="10"/>
      <c r="M3921" s="19"/>
    </row>
    <row r="3922" spans="1:14" s="8" customFormat="1" ht="15.75">
      <c r="E3922" s="121"/>
      <c r="F3922" s="18"/>
      <c r="G3922" s="19"/>
      <c r="K3922" s="10"/>
      <c r="L3922" s="10"/>
      <c r="M3922" s="19"/>
    </row>
    <row r="3923" spans="1:14" s="8" customFormat="1" ht="15.75">
      <c r="E3923" s="121"/>
      <c r="F3923" s="18"/>
      <c r="G3923" s="19"/>
      <c r="H3923" s="20"/>
      <c r="K3923" s="10"/>
      <c r="L3923" s="10"/>
      <c r="M3923" s="19"/>
    </row>
    <row r="3924" spans="1:14" s="8" customFormat="1" ht="15.75">
      <c r="E3924" s="18"/>
      <c r="F3924" s="18"/>
      <c r="G3924" s="19"/>
      <c r="H3924" s="20"/>
      <c r="I3924" s="10"/>
      <c r="J3924" s="10"/>
      <c r="K3924" s="10"/>
      <c r="L3924" s="10"/>
      <c r="M3924" s="19"/>
    </row>
    <row r="3925" spans="1:14" s="8" customFormat="1" ht="15.75">
      <c r="E3925" s="18"/>
      <c r="F3925" s="18"/>
      <c r="G3925" s="20"/>
      <c r="H3925" s="20"/>
      <c r="I3925" s="10"/>
      <c r="J3925" s="10"/>
      <c r="K3925" s="10"/>
      <c r="L3925" s="10"/>
      <c r="M3925" s="19"/>
    </row>
    <row r="3926" spans="1:14" s="8" customFormat="1" ht="15.75">
      <c r="E3926" s="18"/>
      <c r="F3926" s="18"/>
      <c r="G3926" s="19"/>
      <c r="H3926" s="20"/>
      <c r="K3926" s="10"/>
      <c r="L3926" s="10"/>
      <c r="M3926" s="19"/>
    </row>
    <row r="3927" spans="1:14" s="8" customFormat="1" ht="15.75">
      <c r="E3927" s="18"/>
      <c r="F3927" s="18"/>
    </row>
    <row r="3928" spans="1:14" s="8" customFormat="1" ht="15.75">
      <c r="E3928" s="18"/>
      <c r="F3928" s="18"/>
    </row>
    <row r="3929" spans="1:14" s="8" customFormat="1" ht="15.75">
      <c r="E3929" s="18"/>
      <c r="F3929" s="18"/>
      <c r="I3929" s="19"/>
      <c r="J3929" s="20"/>
      <c r="M3929" s="19"/>
    </row>
    <row r="3930" spans="1:14" s="8" customFormat="1" ht="15.75">
      <c r="C3930" s="87"/>
      <c r="E3930" s="18"/>
      <c r="F3930" s="18"/>
      <c r="G3930" s="10"/>
      <c r="H3930" s="10"/>
      <c r="I3930" s="10"/>
      <c r="J3930" s="10"/>
      <c r="K3930" s="19"/>
      <c r="M3930" s="19"/>
    </row>
    <row r="3931" spans="1:14" s="8" customFormat="1" ht="15.75">
      <c r="E3931" s="18"/>
      <c r="F3931" s="18"/>
      <c r="G3931" s="19"/>
      <c r="I3931" s="10"/>
      <c r="J3931" s="10"/>
      <c r="K3931" s="10"/>
      <c r="L3931" s="10"/>
      <c r="M3931" s="20"/>
    </row>
    <row r="3932" spans="1:14" s="8" customFormat="1" ht="15.75">
      <c r="E3932" s="18"/>
      <c r="F3932" s="18"/>
      <c r="G3932" s="19"/>
      <c r="I3932" s="10"/>
      <c r="J3932" s="10"/>
      <c r="K3932" s="10"/>
      <c r="L3932" s="10"/>
      <c r="M3932" s="19"/>
    </row>
    <row r="3933" spans="1:14" s="8" customFormat="1" ht="15.75">
      <c r="C3933" s="130"/>
      <c r="E3933" s="121"/>
      <c r="F3933" s="18"/>
      <c r="G3933" s="19"/>
      <c r="I3933" s="19"/>
      <c r="J3933" s="19"/>
      <c r="K3933" s="10"/>
      <c r="L3933" s="10"/>
      <c r="M3933" s="19"/>
    </row>
    <row r="3934" spans="1:14" s="11" customFormat="1">
      <c r="A3934" s="87"/>
      <c r="B3934" s="87"/>
      <c r="C3934" s="8"/>
      <c r="D3934" s="87"/>
      <c r="E3934" s="87"/>
      <c r="F3934" s="87"/>
      <c r="G3934" s="87"/>
      <c r="H3934" s="87"/>
      <c r="I3934" s="87"/>
      <c r="J3934" s="87"/>
      <c r="K3934" s="87"/>
      <c r="L3934" s="87"/>
      <c r="M3934" s="87"/>
      <c r="N3934" s="8"/>
    </row>
    <row r="3935" spans="1:14" s="8" customFormat="1">
      <c r="E3935" s="121"/>
      <c r="F3935" s="18"/>
      <c r="G3935" s="19"/>
      <c r="K3935" s="10"/>
      <c r="L3935" s="10"/>
      <c r="M3935" s="19"/>
      <c r="N3935" s="11"/>
    </row>
    <row r="3936" spans="1:14" s="8" customFormat="1" ht="15.75">
      <c r="E3936" s="121"/>
      <c r="F3936" s="18"/>
      <c r="G3936" s="19"/>
      <c r="H3936" s="20"/>
      <c r="K3936" s="10"/>
      <c r="L3936" s="10"/>
      <c r="M3936" s="19"/>
    </row>
    <row r="3937" spans="5:13" s="8" customFormat="1" ht="15.75">
      <c r="E3937" s="18"/>
      <c r="F3937" s="18"/>
      <c r="G3937" s="19"/>
      <c r="H3937" s="20"/>
      <c r="I3937" s="10"/>
      <c r="J3937" s="10"/>
      <c r="K3937" s="10"/>
      <c r="L3937" s="10"/>
      <c r="M3937" s="19"/>
    </row>
    <row r="3938" spans="5:13" s="8" customFormat="1" ht="15.75">
      <c r="E3938" s="18"/>
      <c r="F3938" s="18"/>
      <c r="G3938" s="20"/>
      <c r="H3938" s="20"/>
      <c r="I3938" s="10"/>
      <c r="J3938" s="10"/>
      <c r="K3938" s="10"/>
      <c r="L3938" s="10"/>
      <c r="M3938" s="19"/>
    </row>
    <row r="3939" spans="5:13" s="8" customFormat="1" ht="15.75">
      <c r="E3939" s="18"/>
      <c r="F3939" s="18"/>
      <c r="G3939" s="19"/>
      <c r="H3939" s="20"/>
      <c r="K3939" s="10"/>
      <c r="L3939" s="10"/>
      <c r="M3939" s="19"/>
    </row>
    <row r="3940" spans="5:13" s="8" customFormat="1" ht="15.75">
      <c r="E3940" s="18"/>
      <c r="F3940" s="18"/>
    </row>
    <row r="3941" spans="5:13" s="8" customFormat="1" ht="15.75">
      <c r="E3941" s="18"/>
      <c r="F3941" s="18"/>
    </row>
    <row r="3942" spans="5:13" s="8" customFormat="1" ht="15.75">
      <c r="E3942" s="18"/>
      <c r="F3942" s="18"/>
      <c r="I3942" s="19"/>
      <c r="J3942" s="20"/>
      <c r="M3942" s="19"/>
    </row>
    <row r="3943" spans="5:13" s="8" customFormat="1" ht="15.75">
      <c r="E3943" s="18"/>
      <c r="F3943" s="18"/>
      <c r="G3943" s="10"/>
      <c r="H3943" s="10"/>
      <c r="I3943" s="10"/>
      <c r="J3943" s="10"/>
      <c r="K3943" s="19"/>
      <c r="M3943" s="19"/>
    </row>
    <row r="3944" spans="5:13" s="8" customFormat="1" ht="15.75">
      <c r="E3944" s="18"/>
      <c r="F3944" s="18"/>
      <c r="G3944" s="19"/>
      <c r="I3944" s="10"/>
      <c r="J3944" s="10"/>
      <c r="K3944" s="10"/>
      <c r="L3944" s="10"/>
      <c r="M3944" s="20"/>
    </row>
    <row r="3945" spans="5:13" s="8" customFormat="1" ht="15.75">
      <c r="E3945" s="18"/>
      <c r="F3945" s="18"/>
      <c r="G3945" s="19"/>
      <c r="I3945" s="10"/>
      <c r="J3945" s="10"/>
      <c r="K3945" s="10"/>
      <c r="L3945" s="10"/>
      <c r="M3945" s="19"/>
    </row>
    <row r="3946" spans="5:13" s="8" customFormat="1" ht="15.75">
      <c r="E3946" s="121"/>
      <c r="F3946" s="18"/>
      <c r="G3946" s="19"/>
      <c r="I3946" s="19"/>
      <c r="J3946" s="19"/>
      <c r="K3946" s="10"/>
      <c r="L3946" s="10"/>
      <c r="M3946" s="19"/>
    </row>
    <row r="3947" spans="5:13" s="8" customFormat="1" ht="15.75">
      <c r="E3947" s="121"/>
      <c r="F3947" s="18"/>
      <c r="G3947" s="19"/>
      <c r="K3947" s="10"/>
      <c r="L3947" s="10"/>
      <c r="M3947" s="19"/>
    </row>
    <row r="3948" spans="5:13" s="8" customFormat="1" ht="15.75">
      <c r="E3948" s="121"/>
      <c r="F3948" s="18"/>
      <c r="G3948" s="19"/>
      <c r="H3948" s="20"/>
      <c r="K3948" s="10"/>
      <c r="L3948" s="10"/>
      <c r="M3948" s="19"/>
    </row>
    <row r="3949" spans="5:13" s="8" customFormat="1" ht="15.75">
      <c r="E3949" s="18"/>
      <c r="F3949" s="18"/>
      <c r="G3949" s="19"/>
      <c r="H3949" s="20"/>
      <c r="I3949" s="10"/>
      <c r="J3949" s="10"/>
      <c r="K3949" s="10"/>
      <c r="L3949" s="10"/>
      <c r="M3949" s="19"/>
    </row>
    <row r="3950" spans="5:13" s="8" customFormat="1" ht="15.75">
      <c r="E3950" s="18"/>
      <c r="F3950" s="18"/>
      <c r="G3950" s="20"/>
      <c r="H3950" s="20"/>
      <c r="I3950" s="10"/>
      <c r="J3950" s="10"/>
      <c r="K3950" s="10"/>
      <c r="L3950" s="10"/>
      <c r="M3950" s="19"/>
    </row>
    <row r="3951" spans="5:13" s="8" customFormat="1" ht="15.75">
      <c r="E3951" s="18"/>
      <c r="F3951" s="18"/>
      <c r="G3951" s="19"/>
      <c r="H3951" s="20"/>
      <c r="K3951" s="10"/>
      <c r="L3951" s="10"/>
      <c r="M3951" s="19"/>
    </row>
    <row r="3952" spans="5:13" s="8" customFormat="1" ht="15.75">
      <c r="E3952" s="18"/>
      <c r="F3952" s="18"/>
    </row>
    <row r="3953" spans="3:13" s="8" customFormat="1" ht="15.75">
      <c r="E3953" s="18"/>
      <c r="F3953" s="18"/>
    </row>
    <row r="3954" spans="3:13" s="8" customFormat="1" ht="15.75">
      <c r="E3954" s="18"/>
      <c r="F3954" s="18"/>
      <c r="I3954" s="19"/>
      <c r="J3954" s="20"/>
      <c r="M3954" s="19"/>
    </row>
    <row r="3955" spans="3:13" s="8" customFormat="1" ht="15.75">
      <c r="E3955" s="18"/>
      <c r="F3955" s="18"/>
      <c r="G3955" s="10"/>
      <c r="H3955" s="10"/>
      <c r="I3955" s="10"/>
      <c r="J3955" s="10"/>
      <c r="K3955" s="19"/>
      <c r="M3955" s="19"/>
    </row>
    <row r="3956" spans="3:13" s="8" customFormat="1" ht="15.75">
      <c r="E3956" s="18"/>
      <c r="F3956" s="18"/>
      <c r="G3956" s="19"/>
      <c r="I3956" s="10"/>
      <c r="J3956" s="10"/>
      <c r="K3956" s="10"/>
      <c r="L3956" s="10"/>
      <c r="M3956" s="20"/>
    </row>
    <row r="3957" spans="3:13" s="8" customFormat="1" ht="15.75">
      <c r="E3957" s="18"/>
      <c r="F3957" s="18"/>
      <c r="G3957" s="19"/>
      <c r="I3957" s="10"/>
      <c r="J3957" s="10"/>
      <c r="K3957" s="10"/>
      <c r="L3957" s="10"/>
      <c r="M3957" s="19"/>
    </row>
    <row r="3958" spans="3:13" s="8" customFormat="1" ht="15.75">
      <c r="E3958" s="121"/>
      <c r="F3958" s="18"/>
      <c r="G3958" s="19"/>
      <c r="I3958" s="19"/>
      <c r="J3958" s="19"/>
      <c r="K3958" s="10"/>
      <c r="L3958" s="10"/>
      <c r="M3958" s="19"/>
    </row>
    <row r="3959" spans="3:13" s="8" customFormat="1" ht="15.75">
      <c r="E3959" s="121"/>
      <c r="F3959" s="18"/>
      <c r="G3959" s="19"/>
      <c r="K3959" s="10"/>
      <c r="L3959" s="10"/>
      <c r="M3959" s="19"/>
    </row>
    <row r="3960" spans="3:13" s="8" customFormat="1" ht="15.75">
      <c r="E3960" s="121"/>
      <c r="F3960" s="18"/>
      <c r="G3960" s="19"/>
      <c r="H3960" s="20"/>
      <c r="K3960" s="10"/>
      <c r="L3960" s="10"/>
      <c r="M3960" s="19"/>
    </row>
    <row r="3961" spans="3:13" s="8" customFormat="1" ht="15.75">
      <c r="E3961" s="18"/>
      <c r="F3961" s="18"/>
      <c r="G3961" s="19"/>
      <c r="H3961" s="20"/>
      <c r="I3961" s="10"/>
      <c r="J3961" s="10"/>
      <c r="K3961" s="10"/>
      <c r="L3961" s="10"/>
      <c r="M3961" s="19"/>
    </row>
    <row r="3962" spans="3:13" s="8" customFormat="1" ht="15.75">
      <c r="E3962" s="18"/>
      <c r="F3962" s="18"/>
      <c r="G3962" s="20"/>
      <c r="H3962" s="20"/>
      <c r="I3962" s="10"/>
      <c r="J3962" s="10"/>
      <c r="K3962" s="10"/>
      <c r="L3962" s="10"/>
      <c r="M3962" s="19"/>
    </row>
    <row r="3963" spans="3:13" s="8" customFormat="1" ht="15.75">
      <c r="E3963" s="18"/>
      <c r="F3963" s="18"/>
      <c r="G3963" s="19"/>
      <c r="H3963" s="20"/>
      <c r="K3963" s="10"/>
      <c r="L3963" s="10"/>
      <c r="M3963" s="19"/>
    </row>
    <row r="3964" spans="3:13" s="8" customFormat="1" ht="15.75">
      <c r="E3964" s="18"/>
      <c r="F3964" s="18"/>
    </row>
    <row r="3965" spans="3:13" s="8" customFormat="1" ht="15.75">
      <c r="C3965" s="87"/>
      <c r="E3965" s="18"/>
      <c r="F3965" s="18"/>
    </row>
    <row r="3966" spans="3:13" s="8" customFormat="1" ht="15.75">
      <c r="E3966" s="18"/>
      <c r="F3966" s="18"/>
      <c r="I3966" s="19"/>
      <c r="J3966" s="20"/>
      <c r="M3966" s="19"/>
    </row>
    <row r="3967" spans="3:13" s="8" customFormat="1" ht="15.75">
      <c r="E3967" s="18"/>
      <c r="F3967" s="18"/>
      <c r="G3967" s="10"/>
      <c r="H3967" s="10"/>
      <c r="I3967" s="10"/>
      <c r="J3967" s="10"/>
      <c r="K3967" s="19"/>
      <c r="M3967" s="19"/>
    </row>
    <row r="3968" spans="3:13" s="8" customFormat="1" ht="15.75">
      <c r="E3968" s="18"/>
      <c r="F3968" s="18"/>
      <c r="G3968" s="19"/>
      <c r="I3968" s="10"/>
      <c r="J3968" s="10"/>
      <c r="K3968" s="10"/>
      <c r="L3968" s="10"/>
      <c r="M3968" s="20"/>
    </row>
    <row r="3969" spans="1:14" s="8" customFormat="1" ht="15.75">
      <c r="E3969" s="18"/>
      <c r="F3969" s="18"/>
      <c r="G3969" s="19"/>
      <c r="I3969" s="10"/>
      <c r="J3969" s="10"/>
      <c r="K3969" s="10"/>
      <c r="L3969" s="10"/>
      <c r="M3969" s="19"/>
    </row>
    <row r="3970" spans="1:14" s="8" customFormat="1" ht="15.75">
      <c r="E3970" s="121"/>
      <c r="F3970" s="18"/>
      <c r="G3970" s="19"/>
      <c r="I3970" s="19"/>
      <c r="J3970" s="19"/>
      <c r="K3970" s="10"/>
      <c r="L3970" s="10"/>
      <c r="M3970" s="19"/>
    </row>
    <row r="3971" spans="1:14" s="11" customFormat="1">
      <c r="A3971" s="87"/>
      <c r="B3971" s="87"/>
      <c r="C3971" s="8"/>
      <c r="D3971" s="87"/>
      <c r="E3971" s="87"/>
      <c r="F3971" s="87"/>
      <c r="G3971" s="87"/>
      <c r="H3971" s="87"/>
      <c r="I3971" s="87"/>
      <c r="J3971" s="87"/>
      <c r="K3971" s="87"/>
      <c r="L3971" s="87"/>
      <c r="M3971" s="87"/>
      <c r="N3971" s="8"/>
    </row>
    <row r="3972" spans="1:14" s="8" customFormat="1">
      <c r="E3972" s="121"/>
      <c r="F3972" s="18"/>
      <c r="G3972" s="19"/>
      <c r="K3972" s="10"/>
      <c r="L3972" s="10"/>
      <c r="M3972" s="19"/>
      <c r="N3972" s="11"/>
    </row>
    <row r="3973" spans="1:14" s="8" customFormat="1" ht="15.75">
      <c r="E3973" s="121"/>
      <c r="F3973" s="18"/>
      <c r="G3973" s="19"/>
      <c r="H3973" s="20"/>
      <c r="K3973" s="10"/>
      <c r="L3973" s="10"/>
      <c r="M3973" s="19"/>
    </row>
    <row r="3974" spans="1:14" s="8" customFormat="1" ht="15.75">
      <c r="E3974" s="18"/>
      <c r="F3974" s="18"/>
      <c r="G3974" s="19"/>
      <c r="H3974" s="20"/>
      <c r="I3974" s="10"/>
      <c r="J3974" s="10"/>
      <c r="K3974" s="10"/>
      <c r="L3974" s="10"/>
      <c r="M3974" s="19"/>
    </row>
    <row r="3975" spans="1:14" s="8" customFormat="1" ht="15.75">
      <c r="E3975" s="18"/>
      <c r="F3975" s="18"/>
      <c r="G3975" s="20"/>
      <c r="H3975" s="20"/>
      <c r="I3975" s="10"/>
      <c r="J3975" s="10"/>
      <c r="K3975" s="10"/>
      <c r="L3975" s="10"/>
      <c r="M3975" s="19"/>
    </row>
    <row r="3976" spans="1:14" s="8" customFormat="1" ht="15.75">
      <c r="E3976" s="18"/>
      <c r="F3976" s="18"/>
      <c r="G3976" s="19"/>
      <c r="H3976" s="20"/>
      <c r="K3976" s="10"/>
      <c r="L3976" s="10"/>
      <c r="M3976" s="19"/>
    </row>
    <row r="3977" spans="1:14" s="8" customFormat="1" ht="15.75">
      <c r="E3977" s="18"/>
      <c r="F3977" s="18"/>
    </row>
    <row r="3978" spans="1:14" s="8" customFormat="1" ht="15.75">
      <c r="E3978" s="18"/>
      <c r="F3978" s="18"/>
    </row>
    <row r="3979" spans="1:14" s="8" customFormat="1" ht="15.75">
      <c r="E3979" s="18"/>
      <c r="F3979" s="18"/>
      <c r="I3979" s="19"/>
      <c r="J3979" s="20"/>
      <c r="M3979" s="19"/>
    </row>
    <row r="3980" spans="1:14" s="8" customFormat="1" ht="15.75">
      <c r="E3980" s="18"/>
      <c r="F3980" s="18"/>
      <c r="G3980" s="10"/>
      <c r="H3980" s="10"/>
      <c r="I3980" s="10"/>
      <c r="J3980" s="10"/>
      <c r="K3980" s="19"/>
      <c r="M3980" s="19"/>
    </row>
    <row r="3981" spans="1:14" s="8" customFormat="1" ht="15.75">
      <c r="E3981" s="18"/>
      <c r="F3981" s="18"/>
      <c r="G3981" s="19"/>
      <c r="I3981" s="10"/>
      <c r="J3981" s="10"/>
      <c r="K3981" s="10"/>
      <c r="L3981" s="10"/>
      <c r="M3981" s="20"/>
    </row>
    <row r="3982" spans="1:14" s="8" customFormat="1" ht="15.75">
      <c r="E3982" s="18"/>
      <c r="F3982" s="18"/>
      <c r="G3982" s="19"/>
      <c r="I3982" s="10"/>
      <c r="J3982" s="10"/>
      <c r="K3982" s="10"/>
      <c r="L3982" s="10"/>
      <c r="M3982" s="19"/>
    </row>
    <row r="3983" spans="1:14" s="8" customFormat="1" ht="15.75">
      <c r="E3983" s="121"/>
      <c r="F3983" s="18"/>
      <c r="G3983" s="19"/>
      <c r="I3983" s="19"/>
      <c r="J3983" s="19"/>
      <c r="K3983" s="10"/>
      <c r="L3983" s="10"/>
      <c r="M3983" s="19"/>
    </row>
    <row r="3984" spans="1:14" s="8" customFormat="1" ht="15.75">
      <c r="E3984" s="121"/>
      <c r="F3984" s="18"/>
      <c r="G3984" s="19"/>
      <c r="K3984" s="10"/>
      <c r="L3984" s="10"/>
      <c r="M3984" s="19"/>
    </row>
    <row r="3985" spans="5:13" s="8" customFormat="1" ht="15.75">
      <c r="E3985" s="121"/>
      <c r="F3985" s="18"/>
      <c r="G3985" s="19"/>
      <c r="H3985" s="20"/>
      <c r="K3985" s="10"/>
      <c r="L3985" s="10"/>
      <c r="M3985" s="19"/>
    </row>
    <row r="3986" spans="5:13" s="8" customFormat="1" ht="15.75">
      <c r="E3986" s="18"/>
      <c r="F3986" s="18"/>
      <c r="G3986" s="19"/>
      <c r="H3986" s="20"/>
      <c r="I3986" s="10"/>
      <c r="J3986" s="10"/>
      <c r="K3986" s="10"/>
      <c r="L3986" s="10"/>
      <c r="M3986" s="19"/>
    </row>
    <row r="3987" spans="5:13" s="8" customFormat="1" ht="15.75">
      <c r="E3987" s="18"/>
      <c r="F3987" s="18"/>
      <c r="G3987" s="20"/>
      <c r="H3987" s="20"/>
      <c r="I3987" s="10"/>
      <c r="J3987" s="10"/>
      <c r="K3987" s="10"/>
      <c r="L3987" s="10"/>
      <c r="M3987" s="19"/>
    </row>
    <row r="3988" spans="5:13" s="8" customFormat="1" ht="15.75">
      <c r="E3988" s="18"/>
      <c r="F3988" s="18"/>
      <c r="G3988" s="19"/>
      <c r="H3988" s="20"/>
      <c r="K3988" s="10"/>
      <c r="L3988" s="10"/>
      <c r="M3988" s="19"/>
    </row>
    <row r="3989" spans="5:13" s="8" customFormat="1" ht="15.75">
      <c r="E3989" s="18"/>
      <c r="F3989" s="18"/>
    </row>
    <row r="3990" spans="5:13" s="8" customFormat="1" ht="15.75">
      <c r="E3990" s="18"/>
      <c r="F3990" s="18"/>
    </row>
    <row r="3991" spans="5:13" s="8" customFormat="1" ht="15.75">
      <c r="E3991" s="18"/>
      <c r="F3991" s="18"/>
      <c r="I3991" s="19"/>
      <c r="J3991" s="20"/>
      <c r="M3991" s="19"/>
    </row>
    <row r="3992" spans="5:13" s="8" customFormat="1" ht="15.75">
      <c r="E3992" s="18"/>
      <c r="F3992" s="18"/>
      <c r="G3992" s="10"/>
      <c r="H3992" s="10"/>
      <c r="I3992" s="10"/>
      <c r="J3992" s="10"/>
      <c r="K3992" s="19"/>
      <c r="M3992" s="19"/>
    </row>
    <row r="3993" spans="5:13" s="8" customFormat="1" ht="15.75">
      <c r="E3993" s="18"/>
      <c r="F3993" s="18"/>
      <c r="G3993" s="19"/>
      <c r="I3993" s="10"/>
      <c r="J3993" s="10"/>
      <c r="K3993" s="10"/>
      <c r="L3993" s="10"/>
      <c r="M3993" s="20"/>
    </row>
    <row r="3994" spans="5:13" s="8" customFormat="1" ht="15.75">
      <c r="E3994" s="18"/>
      <c r="F3994" s="18"/>
      <c r="G3994" s="19"/>
      <c r="I3994" s="10"/>
      <c r="J3994" s="10"/>
      <c r="K3994" s="10"/>
      <c r="L3994" s="10"/>
      <c r="M3994" s="19"/>
    </row>
    <row r="3995" spans="5:13" s="8" customFormat="1" ht="15.75">
      <c r="E3995" s="121"/>
      <c r="F3995" s="18"/>
      <c r="G3995" s="19"/>
      <c r="I3995" s="19"/>
      <c r="J3995" s="19"/>
      <c r="K3995" s="10"/>
      <c r="L3995" s="10"/>
      <c r="M3995" s="19"/>
    </row>
    <row r="3996" spans="5:13" s="8" customFormat="1" ht="15.75">
      <c r="E3996" s="121"/>
      <c r="F3996" s="18"/>
      <c r="G3996" s="19"/>
      <c r="K3996" s="10"/>
      <c r="L3996" s="10"/>
      <c r="M3996" s="19"/>
    </row>
    <row r="3997" spans="5:13" s="8" customFormat="1" ht="15.75">
      <c r="E3997" s="121"/>
      <c r="F3997" s="18"/>
      <c r="G3997" s="19"/>
      <c r="H3997" s="20"/>
      <c r="K3997" s="10"/>
      <c r="L3997" s="10"/>
      <c r="M3997" s="19"/>
    </row>
    <row r="3998" spans="5:13" s="8" customFormat="1" ht="15.75">
      <c r="E3998" s="18"/>
      <c r="F3998" s="18"/>
      <c r="G3998" s="19"/>
      <c r="H3998" s="20"/>
      <c r="I3998" s="10"/>
      <c r="J3998" s="10"/>
      <c r="K3998" s="10"/>
      <c r="L3998" s="10"/>
      <c r="M3998" s="19"/>
    </row>
    <row r="3999" spans="5:13" s="8" customFormat="1" ht="15.75">
      <c r="E3999" s="18"/>
      <c r="F3999" s="18"/>
      <c r="G3999" s="20"/>
      <c r="H3999" s="20"/>
      <c r="I3999" s="10"/>
      <c r="J3999" s="10"/>
      <c r="K3999" s="10"/>
      <c r="L3999" s="10"/>
      <c r="M3999" s="19"/>
    </row>
    <row r="4000" spans="5:13" s="8" customFormat="1" ht="15.75">
      <c r="E4000" s="18"/>
      <c r="F4000" s="18"/>
      <c r="G4000" s="19"/>
      <c r="H4000" s="20"/>
      <c r="K4000" s="10"/>
      <c r="L4000" s="10"/>
      <c r="M4000" s="19"/>
    </row>
    <row r="4001" spans="1:14" s="8" customFormat="1" ht="15.75">
      <c r="E4001" s="18"/>
      <c r="F4001" s="18"/>
    </row>
    <row r="4002" spans="1:14" s="11" customFormat="1">
      <c r="A4002" s="8"/>
      <c r="B4002" s="8"/>
      <c r="C4002" s="87"/>
      <c r="D4002" s="8"/>
      <c r="E4002" s="18"/>
      <c r="F4002" s="121"/>
      <c r="G4002" s="8"/>
      <c r="H4002" s="118"/>
      <c r="I4002" s="19"/>
      <c r="J4002" s="118"/>
      <c r="K4002" s="8"/>
      <c r="L4002" s="118"/>
      <c r="M4002" s="118"/>
      <c r="N4002" s="8"/>
    </row>
    <row r="4003" spans="1:14" s="11" customFormat="1">
      <c r="A4003" s="8"/>
      <c r="B4003" s="8"/>
      <c r="C4003" s="8"/>
      <c r="D4003" s="8"/>
      <c r="E4003" s="18"/>
      <c r="F4003" s="18"/>
      <c r="G4003" s="8"/>
      <c r="H4003" s="118"/>
      <c r="I4003" s="19"/>
      <c r="J4003" s="118"/>
      <c r="K4003" s="8"/>
      <c r="L4003" s="118"/>
      <c r="M4003" s="118"/>
    </row>
    <row r="4004" spans="1:14" s="11" customFormat="1">
      <c r="A4004" s="8"/>
      <c r="B4004" s="8"/>
      <c r="C4004" s="8"/>
      <c r="D4004" s="8"/>
      <c r="E4004" s="18"/>
      <c r="F4004" s="121"/>
      <c r="G4004" s="8"/>
      <c r="H4004" s="118"/>
      <c r="I4004" s="19"/>
      <c r="J4004" s="118"/>
      <c r="K4004" s="8"/>
      <c r="L4004" s="118"/>
      <c r="M4004" s="118"/>
    </row>
    <row r="4005" spans="1:14" s="11" customFormat="1">
      <c r="A4005" s="8"/>
      <c r="B4005" s="8"/>
      <c r="C4005" s="8"/>
      <c r="D4005" s="8"/>
      <c r="E4005" s="18"/>
      <c r="F4005" s="18"/>
      <c r="G4005" s="8"/>
      <c r="H4005" s="118"/>
      <c r="I4005" s="19"/>
      <c r="J4005" s="118"/>
      <c r="K4005" s="8"/>
      <c r="L4005" s="118"/>
      <c r="M4005" s="118"/>
    </row>
    <row r="4006" spans="1:14" s="11" customFormat="1">
      <c r="A4006" s="8"/>
      <c r="B4006" s="8"/>
      <c r="C4006" s="8"/>
      <c r="D4006" s="8"/>
      <c r="E4006" s="8"/>
      <c r="F4006" s="8"/>
      <c r="G4006" s="8"/>
      <c r="H4006" s="118"/>
      <c r="I4006" s="8"/>
      <c r="J4006" s="118"/>
      <c r="K4006" s="8"/>
      <c r="L4006" s="118"/>
      <c r="M4006" s="118"/>
    </row>
    <row r="4007" spans="1:14" s="11" customFormat="1">
      <c r="A4007" s="87"/>
      <c r="B4007" s="87"/>
      <c r="C4007" s="127"/>
      <c r="D4007" s="87"/>
      <c r="E4007" s="87"/>
      <c r="F4007" s="87"/>
      <c r="G4007" s="87"/>
      <c r="H4007" s="87"/>
      <c r="I4007" s="87"/>
      <c r="J4007" s="87"/>
      <c r="K4007" s="87"/>
      <c r="L4007" s="87"/>
      <c r="M4007" s="87"/>
    </row>
    <row r="4008" spans="1:14" s="11" customFormat="1">
      <c r="A4008" s="8"/>
      <c r="B4008" s="8"/>
      <c r="C4008" s="8"/>
      <c r="D4008" s="8"/>
      <c r="E4008" s="18"/>
      <c r="F4008" s="18"/>
      <c r="G4008" s="8"/>
      <c r="H4008" s="118"/>
      <c r="I4008" s="19"/>
      <c r="J4008" s="118"/>
      <c r="K4008" s="8"/>
      <c r="L4008" s="118"/>
      <c r="M4008" s="118"/>
    </row>
    <row r="4009" spans="1:14" s="11" customFormat="1">
      <c r="A4009" s="8"/>
      <c r="B4009" s="8"/>
      <c r="C4009" s="8"/>
      <c r="D4009" s="8"/>
      <c r="E4009" s="18"/>
      <c r="F4009" s="18"/>
      <c r="G4009" s="8"/>
      <c r="H4009" s="8"/>
      <c r="I4009" s="19"/>
      <c r="J4009" s="118"/>
      <c r="K4009" s="8"/>
      <c r="L4009" s="8"/>
      <c r="M4009" s="118"/>
    </row>
    <row r="4010" spans="1:14" s="11" customFormat="1">
      <c r="A4010" s="8"/>
      <c r="B4010" s="8"/>
      <c r="C4010" s="8"/>
      <c r="D4010" s="8"/>
      <c r="E4010" s="18"/>
      <c r="F4010" s="18"/>
      <c r="G4010" s="8"/>
      <c r="H4010" s="118"/>
      <c r="I4010" s="19"/>
      <c r="J4010" s="118"/>
      <c r="K4010" s="8"/>
      <c r="L4010" s="118"/>
      <c r="M4010" s="118"/>
    </row>
    <row r="4011" spans="1:14" s="11" customFormat="1">
      <c r="A4011" s="8"/>
      <c r="B4011" s="8"/>
      <c r="C4011" s="8"/>
      <c r="D4011" s="8"/>
      <c r="E4011" s="18"/>
      <c r="F4011" s="18"/>
      <c r="G4011" s="8"/>
      <c r="H4011" s="118"/>
      <c r="I4011" s="19"/>
      <c r="J4011" s="118"/>
      <c r="K4011" s="8"/>
      <c r="L4011" s="118"/>
      <c r="M4011" s="118"/>
    </row>
    <row r="4012" spans="1:14" s="11" customFormat="1">
      <c r="A4012" s="8"/>
      <c r="B4012" s="8"/>
      <c r="C4012" s="8"/>
      <c r="D4012" s="8"/>
      <c r="E4012" s="18"/>
      <c r="F4012" s="18"/>
      <c r="G4012" s="8"/>
      <c r="H4012" s="118"/>
      <c r="I4012" s="19"/>
      <c r="J4012" s="118"/>
      <c r="K4012" s="8"/>
      <c r="L4012" s="118"/>
      <c r="M4012" s="118"/>
    </row>
    <row r="4013" spans="1:14" s="11" customFormat="1">
      <c r="A4013" s="8"/>
      <c r="B4013" s="8"/>
      <c r="C4013" s="8"/>
      <c r="D4013" s="8"/>
      <c r="E4013" s="18"/>
      <c r="F4013" s="18"/>
      <c r="G4013" s="8"/>
      <c r="H4013" s="8"/>
      <c r="I4013" s="8"/>
      <c r="J4013" s="8"/>
      <c r="K4013" s="8"/>
      <c r="L4013" s="8"/>
      <c r="M4013" s="8"/>
    </row>
    <row r="4014" spans="1:14" s="11" customFormat="1">
      <c r="A4014" s="8"/>
      <c r="B4014" s="8"/>
      <c r="C4014" s="8"/>
      <c r="D4014" s="8"/>
      <c r="E4014" s="18"/>
      <c r="F4014" s="18"/>
      <c r="G4014" s="8"/>
      <c r="H4014" s="8"/>
      <c r="I4014" s="8"/>
      <c r="J4014" s="8"/>
      <c r="K4014" s="8"/>
      <c r="L4014" s="8"/>
      <c r="M4014" s="8"/>
    </row>
    <row r="4015" spans="1:14" s="8" customFormat="1">
      <c r="E4015" s="18"/>
      <c r="F4015" s="18"/>
      <c r="N4015" s="11"/>
    </row>
    <row r="4016" spans="1:14" s="8" customFormat="1" ht="15.75">
      <c r="E4016" s="18"/>
      <c r="F4016" s="18"/>
      <c r="I4016" s="19"/>
      <c r="J4016" s="20"/>
      <c r="M4016" s="19"/>
    </row>
    <row r="4017" spans="1:14" s="8" customFormat="1" ht="15.75">
      <c r="E4017" s="18"/>
      <c r="F4017" s="18"/>
      <c r="G4017" s="10"/>
      <c r="H4017" s="10"/>
      <c r="I4017" s="10"/>
      <c r="J4017" s="10"/>
      <c r="K4017" s="19"/>
      <c r="M4017" s="19"/>
    </row>
    <row r="4018" spans="1:14" s="8" customFormat="1" ht="15.75">
      <c r="E4018" s="18"/>
      <c r="F4018" s="18"/>
      <c r="G4018" s="19"/>
      <c r="I4018" s="10"/>
      <c r="J4018" s="10"/>
      <c r="K4018" s="10"/>
      <c r="L4018" s="10"/>
      <c r="M4018" s="20"/>
    </row>
    <row r="4019" spans="1:14" s="8" customFormat="1" ht="15.75">
      <c r="C4019" s="127"/>
      <c r="E4019" s="18"/>
      <c r="F4019" s="18"/>
      <c r="G4019" s="19"/>
      <c r="I4019" s="10"/>
      <c r="J4019" s="10"/>
      <c r="K4019" s="10"/>
      <c r="L4019" s="10"/>
      <c r="M4019" s="19"/>
    </row>
    <row r="4020" spans="1:14" s="8" customFormat="1" ht="15.75">
      <c r="E4020" s="121"/>
      <c r="F4020" s="18"/>
      <c r="G4020" s="19"/>
      <c r="I4020" s="19"/>
      <c r="J4020" s="19"/>
      <c r="K4020" s="10"/>
      <c r="L4020" s="10"/>
      <c r="M4020" s="19"/>
    </row>
    <row r="4021" spans="1:14" s="8" customFormat="1" ht="15.75">
      <c r="E4021" s="121"/>
      <c r="F4021" s="18"/>
      <c r="G4021" s="19"/>
      <c r="K4021" s="10"/>
      <c r="L4021" s="10"/>
      <c r="M4021" s="19"/>
    </row>
    <row r="4022" spans="1:14" s="8" customFormat="1" ht="15.75">
      <c r="E4022" s="121"/>
      <c r="F4022" s="18"/>
      <c r="G4022" s="19"/>
      <c r="H4022" s="20"/>
      <c r="K4022" s="10"/>
      <c r="L4022" s="10"/>
      <c r="M4022" s="19"/>
    </row>
    <row r="4023" spans="1:14" s="8" customFormat="1" ht="15.75">
      <c r="B4023" s="132"/>
      <c r="E4023" s="18"/>
      <c r="F4023" s="18"/>
      <c r="G4023" s="19"/>
      <c r="H4023" s="20"/>
      <c r="I4023" s="10"/>
      <c r="J4023" s="10"/>
      <c r="K4023" s="10"/>
      <c r="L4023" s="10"/>
      <c r="M4023" s="19"/>
    </row>
    <row r="4024" spans="1:14" s="8" customFormat="1" ht="15.75">
      <c r="E4024" s="122"/>
      <c r="F4024" s="18"/>
      <c r="G4024" s="20"/>
      <c r="H4024" s="20"/>
      <c r="K4024" s="10"/>
      <c r="L4024" s="10"/>
      <c r="M4024" s="19"/>
    </row>
    <row r="4025" spans="1:14" s="8" customFormat="1" ht="15.75">
      <c r="E4025" s="18"/>
      <c r="F4025" s="18"/>
      <c r="G4025" s="19"/>
      <c r="H4025" s="20"/>
      <c r="K4025" s="10"/>
      <c r="L4025" s="10"/>
      <c r="M4025" s="19"/>
    </row>
    <row r="4026" spans="1:14" s="11" customFormat="1">
      <c r="A4026" s="8"/>
      <c r="B4026" s="8"/>
      <c r="C4026" s="8"/>
      <c r="D4026" s="8"/>
      <c r="E4026" s="18"/>
      <c r="F4026" s="18"/>
      <c r="G4026" s="8"/>
      <c r="H4026" s="8"/>
      <c r="I4026" s="8"/>
      <c r="J4026" s="8"/>
      <c r="K4026" s="8"/>
      <c r="L4026" s="8"/>
      <c r="M4026" s="8"/>
      <c r="N4026" s="8"/>
    </row>
    <row r="4027" spans="1:14" s="8" customFormat="1">
      <c r="E4027" s="18"/>
      <c r="F4027" s="18"/>
      <c r="N4027" s="11"/>
    </row>
    <row r="4028" spans="1:14" s="8" customFormat="1" ht="15.75">
      <c r="E4028" s="18"/>
      <c r="F4028" s="18"/>
      <c r="I4028" s="19"/>
      <c r="J4028" s="20"/>
      <c r="M4028" s="19"/>
    </row>
    <row r="4029" spans="1:14" s="8" customFormat="1" ht="15.75">
      <c r="E4029" s="18"/>
      <c r="F4029" s="18"/>
      <c r="G4029" s="10"/>
      <c r="H4029" s="10"/>
      <c r="I4029" s="10"/>
      <c r="J4029" s="10"/>
      <c r="K4029" s="19"/>
      <c r="M4029" s="19"/>
    </row>
    <row r="4030" spans="1:14" s="8" customFormat="1" ht="15.75">
      <c r="E4030" s="18"/>
      <c r="F4030" s="18"/>
      <c r="G4030" s="19"/>
      <c r="I4030" s="10"/>
      <c r="J4030" s="10"/>
      <c r="K4030" s="10"/>
      <c r="L4030" s="10"/>
      <c r="M4030" s="20"/>
    </row>
    <row r="4031" spans="1:14" s="8" customFormat="1" ht="15.75">
      <c r="E4031" s="18"/>
      <c r="F4031" s="18"/>
      <c r="G4031" s="19"/>
      <c r="I4031" s="10"/>
      <c r="J4031" s="10"/>
      <c r="K4031" s="10"/>
      <c r="L4031" s="10"/>
      <c r="M4031" s="19"/>
    </row>
    <row r="4032" spans="1:14" s="8" customFormat="1" ht="15.75">
      <c r="C4032" s="127"/>
      <c r="E4032" s="121"/>
      <c r="F4032" s="18"/>
      <c r="G4032" s="19"/>
      <c r="I4032" s="19"/>
      <c r="J4032" s="19"/>
      <c r="K4032" s="10"/>
      <c r="L4032" s="10"/>
      <c r="M4032" s="19"/>
    </row>
    <row r="4033" spans="1:14" s="8" customFormat="1" ht="15.75">
      <c r="E4033" s="121"/>
      <c r="F4033" s="18"/>
      <c r="G4033" s="19"/>
      <c r="K4033" s="10"/>
      <c r="L4033" s="10"/>
      <c r="M4033" s="19"/>
    </row>
    <row r="4034" spans="1:14" s="8" customFormat="1" ht="15.75">
      <c r="E4034" s="121"/>
      <c r="F4034" s="18"/>
      <c r="G4034" s="19"/>
      <c r="H4034" s="20"/>
      <c r="K4034" s="10"/>
      <c r="L4034" s="10"/>
      <c r="M4034" s="19"/>
    </row>
    <row r="4035" spans="1:14" s="8" customFormat="1" ht="15.75">
      <c r="B4035" s="132"/>
      <c r="E4035" s="18"/>
      <c r="F4035" s="18"/>
      <c r="G4035" s="19"/>
      <c r="H4035" s="20"/>
      <c r="I4035" s="10"/>
      <c r="J4035" s="10"/>
      <c r="K4035" s="10"/>
      <c r="L4035" s="10"/>
      <c r="M4035" s="19"/>
    </row>
    <row r="4036" spans="1:14" s="8" customFormat="1" ht="15.75">
      <c r="E4036" s="122"/>
      <c r="F4036" s="18"/>
      <c r="G4036" s="20"/>
      <c r="H4036" s="20"/>
      <c r="K4036" s="10"/>
      <c r="L4036" s="10"/>
      <c r="M4036" s="19"/>
    </row>
    <row r="4037" spans="1:14" s="8" customFormat="1" ht="15.75">
      <c r="E4037" s="18"/>
      <c r="F4037" s="18"/>
      <c r="G4037" s="19"/>
      <c r="H4037" s="20"/>
      <c r="K4037" s="10"/>
      <c r="L4037" s="10"/>
      <c r="M4037" s="19"/>
    </row>
    <row r="4038" spans="1:14" s="11" customFormat="1">
      <c r="A4038" s="8"/>
      <c r="B4038" s="8"/>
      <c r="C4038" s="8"/>
      <c r="D4038" s="8"/>
      <c r="E4038" s="18"/>
      <c r="F4038" s="18"/>
      <c r="G4038" s="8"/>
      <c r="H4038" s="8"/>
      <c r="I4038" s="8"/>
      <c r="J4038" s="8"/>
      <c r="K4038" s="8"/>
      <c r="L4038" s="8"/>
      <c r="M4038" s="8"/>
      <c r="N4038" s="8"/>
    </row>
    <row r="4039" spans="1:14" s="8" customFormat="1">
      <c r="C4039" s="87"/>
      <c r="E4039" s="18"/>
      <c r="F4039" s="18"/>
      <c r="N4039" s="11"/>
    </row>
    <row r="4040" spans="1:14" s="8" customFormat="1" ht="15.75">
      <c r="E4040" s="18"/>
      <c r="F4040" s="18"/>
      <c r="I4040" s="19"/>
      <c r="J4040" s="20"/>
      <c r="M4040" s="19"/>
    </row>
    <row r="4041" spans="1:14" s="8" customFormat="1" ht="15.75">
      <c r="E4041" s="18"/>
      <c r="F4041" s="18"/>
      <c r="G4041" s="10"/>
      <c r="H4041" s="10"/>
      <c r="I4041" s="10"/>
      <c r="J4041" s="10"/>
      <c r="K4041" s="19"/>
      <c r="M4041" s="19"/>
    </row>
    <row r="4042" spans="1:14" s="8" customFormat="1" ht="15.75">
      <c r="E4042" s="18"/>
      <c r="F4042" s="18"/>
      <c r="G4042" s="19"/>
      <c r="I4042" s="10"/>
      <c r="J4042" s="10"/>
      <c r="K4042" s="10"/>
      <c r="L4042" s="10"/>
      <c r="M4042" s="20"/>
    </row>
    <row r="4043" spans="1:14" s="11" customFormat="1">
      <c r="A4043" s="87"/>
      <c r="B4043" s="87"/>
      <c r="C4043" s="8"/>
      <c r="D4043" s="87"/>
      <c r="E4043" s="87"/>
      <c r="F4043" s="87"/>
      <c r="G4043" s="87"/>
      <c r="H4043" s="87"/>
      <c r="I4043" s="87"/>
      <c r="J4043" s="87"/>
      <c r="K4043" s="87"/>
      <c r="L4043" s="87"/>
      <c r="M4043" s="87"/>
      <c r="N4043" s="8"/>
    </row>
    <row r="4044" spans="1:14" s="8" customFormat="1">
      <c r="E4044" s="18"/>
      <c r="F4044" s="18"/>
      <c r="G4044" s="19"/>
      <c r="I4044" s="10"/>
      <c r="J4044" s="10"/>
      <c r="K4044" s="10"/>
      <c r="L4044" s="10"/>
      <c r="M4044" s="19"/>
      <c r="N4044" s="11"/>
    </row>
    <row r="4045" spans="1:14" s="8" customFormat="1" ht="15.75">
      <c r="E4045" s="121"/>
      <c r="F4045" s="18"/>
      <c r="G4045" s="19"/>
      <c r="I4045" s="19"/>
      <c r="J4045" s="19"/>
      <c r="K4045" s="10"/>
      <c r="L4045" s="10"/>
      <c r="M4045" s="19"/>
    </row>
    <row r="4046" spans="1:14" s="8" customFormat="1" ht="15.75">
      <c r="E4046" s="121"/>
      <c r="F4046" s="18"/>
      <c r="G4046" s="19"/>
      <c r="K4046" s="10"/>
      <c r="L4046" s="10"/>
      <c r="M4046" s="19"/>
    </row>
    <row r="4047" spans="1:14" s="8" customFormat="1" ht="15.75">
      <c r="E4047" s="121"/>
      <c r="F4047" s="18"/>
      <c r="G4047" s="19"/>
      <c r="H4047" s="20"/>
      <c r="K4047" s="10"/>
      <c r="L4047" s="10"/>
      <c r="M4047" s="19"/>
    </row>
    <row r="4048" spans="1:14" s="8" customFormat="1" ht="15.75">
      <c r="B4048" s="132"/>
      <c r="E4048" s="18"/>
      <c r="F4048" s="18"/>
      <c r="G4048" s="19"/>
      <c r="H4048" s="20"/>
      <c r="I4048" s="10"/>
      <c r="J4048" s="10"/>
      <c r="K4048" s="10"/>
      <c r="L4048" s="10"/>
      <c r="M4048" s="19"/>
    </row>
    <row r="4049" spans="1:14" s="8" customFormat="1" ht="15.75">
      <c r="E4049" s="122"/>
      <c r="F4049" s="18"/>
      <c r="G4049" s="20"/>
      <c r="H4049" s="20"/>
      <c r="K4049" s="10"/>
      <c r="L4049" s="10"/>
      <c r="M4049" s="19"/>
    </row>
    <row r="4050" spans="1:14" s="8" customFormat="1" ht="15.75">
      <c r="E4050" s="18"/>
      <c r="F4050" s="18"/>
      <c r="G4050" s="19"/>
      <c r="H4050" s="20"/>
      <c r="K4050" s="10"/>
      <c r="L4050" s="10"/>
      <c r="M4050" s="19"/>
    </row>
    <row r="4051" spans="1:14" s="11" customFormat="1">
      <c r="A4051" s="8"/>
      <c r="B4051" s="8"/>
      <c r="C4051" s="8"/>
      <c r="D4051" s="8"/>
      <c r="E4051" s="18"/>
      <c r="F4051" s="18"/>
      <c r="G4051" s="8"/>
      <c r="H4051" s="8"/>
      <c r="I4051" s="8"/>
      <c r="J4051" s="8"/>
      <c r="K4051" s="8"/>
      <c r="L4051" s="8"/>
      <c r="M4051" s="8"/>
      <c r="N4051" s="8"/>
    </row>
    <row r="4052" spans="1:14" s="8" customFormat="1">
      <c r="E4052" s="18"/>
      <c r="F4052" s="18"/>
      <c r="N4052" s="11"/>
    </row>
    <row r="4053" spans="1:14" s="8" customFormat="1" ht="15.75">
      <c r="E4053" s="18"/>
      <c r="F4053" s="18"/>
      <c r="I4053" s="19"/>
      <c r="J4053" s="20"/>
      <c r="M4053" s="19"/>
    </row>
    <row r="4054" spans="1:14" s="8" customFormat="1" ht="15.75">
      <c r="E4054" s="18"/>
      <c r="F4054" s="18"/>
      <c r="G4054" s="10"/>
      <c r="H4054" s="10"/>
      <c r="I4054" s="10"/>
      <c r="J4054" s="10"/>
      <c r="K4054" s="19"/>
      <c r="M4054" s="19"/>
    </row>
    <row r="4055" spans="1:14" s="8" customFormat="1" ht="15.75">
      <c r="E4055" s="18"/>
      <c r="F4055" s="18"/>
      <c r="G4055" s="19"/>
      <c r="I4055" s="10"/>
      <c r="J4055" s="10"/>
      <c r="K4055" s="10"/>
      <c r="L4055" s="10"/>
      <c r="M4055" s="20"/>
    </row>
    <row r="4056" spans="1:14" s="8" customFormat="1" ht="15.75">
      <c r="E4056" s="18"/>
      <c r="F4056" s="18"/>
      <c r="G4056" s="19"/>
      <c r="I4056" s="10"/>
      <c r="J4056" s="10"/>
      <c r="K4056" s="10"/>
      <c r="L4056" s="10"/>
      <c r="M4056" s="19"/>
    </row>
    <row r="4057" spans="1:14" s="8" customFormat="1" ht="15.75">
      <c r="E4057" s="121"/>
      <c r="F4057" s="18"/>
      <c r="G4057" s="19"/>
      <c r="I4057" s="19"/>
      <c r="J4057" s="19"/>
      <c r="K4057" s="10"/>
      <c r="L4057" s="10"/>
      <c r="M4057" s="19"/>
    </row>
    <row r="4058" spans="1:14" s="8" customFormat="1" ht="15.75">
      <c r="E4058" s="121"/>
      <c r="F4058" s="18"/>
      <c r="G4058" s="19"/>
      <c r="K4058" s="10"/>
      <c r="L4058" s="10"/>
      <c r="M4058" s="19"/>
    </row>
    <row r="4059" spans="1:14" s="8" customFormat="1" ht="15.75">
      <c r="E4059" s="121"/>
      <c r="F4059" s="18"/>
      <c r="G4059" s="19"/>
      <c r="H4059" s="20"/>
      <c r="K4059" s="10"/>
      <c r="L4059" s="10"/>
      <c r="M4059" s="19"/>
    </row>
    <row r="4060" spans="1:14" s="8" customFormat="1" ht="15.75">
      <c r="B4060" s="132"/>
      <c r="E4060" s="18"/>
      <c r="F4060" s="18"/>
      <c r="G4060" s="19"/>
      <c r="H4060" s="20"/>
      <c r="I4060" s="10"/>
      <c r="J4060" s="10"/>
      <c r="K4060" s="10"/>
      <c r="L4060" s="10"/>
      <c r="M4060" s="19"/>
    </row>
    <row r="4061" spans="1:14" s="8" customFormat="1" ht="15.75">
      <c r="E4061" s="122"/>
      <c r="F4061" s="18"/>
      <c r="G4061" s="20"/>
      <c r="H4061" s="20"/>
      <c r="K4061" s="10"/>
      <c r="L4061" s="10"/>
      <c r="M4061" s="19"/>
    </row>
    <row r="4062" spans="1:14" s="8" customFormat="1" ht="15.75">
      <c r="E4062" s="18"/>
      <c r="F4062" s="18"/>
      <c r="G4062" s="19"/>
      <c r="H4062" s="20"/>
      <c r="K4062" s="10"/>
      <c r="L4062" s="10"/>
      <c r="M4062" s="19"/>
    </row>
    <row r="4063" spans="1:14" s="11" customFormat="1">
      <c r="A4063" s="8"/>
      <c r="B4063" s="8"/>
      <c r="C4063" s="8"/>
      <c r="D4063" s="8"/>
      <c r="E4063" s="18"/>
      <c r="F4063" s="18"/>
      <c r="G4063" s="8"/>
      <c r="H4063" s="8"/>
      <c r="I4063" s="8"/>
      <c r="J4063" s="8"/>
      <c r="K4063" s="8"/>
      <c r="L4063" s="8"/>
      <c r="M4063" s="8"/>
      <c r="N4063" s="8"/>
    </row>
    <row r="4064" spans="1:14" s="8" customFormat="1">
      <c r="E4064" s="18"/>
      <c r="F4064" s="18"/>
      <c r="N4064" s="11"/>
    </row>
    <row r="4065" spans="1:14" s="8" customFormat="1" ht="15.75">
      <c r="E4065" s="18"/>
      <c r="F4065" s="18"/>
      <c r="I4065" s="19"/>
      <c r="J4065" s="20"/>
      <c r="M4065" s="19"/>
    </row>
    <row r="4066" spans="1:14" s="8" customFormat="1" ht="15.75">
      <c r="E4066" s="18"/>
      <c r="F4066" s="18"/>
      <c r="G4066" s="10"/>
      <c r="H4066" s="10"/>
      <c r="I4066" s="10"/>
      <c r="J4066" s="10"/>
      <c r="K4066" s="19"/>
      <c r="M4066" s="19"/>
    </row>
    <row r="4067" spans="1:14" s="8" customFormat="1" ht="15.75">
      <c r="E4067" s="18"/>
      <c r="F4067" s="18"/>
      <c r="G4067" s="19"/>
      <c r="I4067" s="10"/>
      <c r="J4067" s="10"/>
      <c r="K4067" s="10"/>
      <c r="L4067" s="10"/>
      <c r="M4067" s="20"/>
    </row>
    <row r="4068" spans="1:14" s="8" customFormat="1" ht="15.75">
      <c r="E4068" s="18"/>
      <c r="F4068" s="18"/>
      <c r="G4068" s="19"/>
      <c r="I4068" s="10"/>
      <c r="J4068" s="10"/>
      <c r="K4068" s="10"/>
      <c r="L4068" s="10"/>
      <c r="M4068" s="19"/>
    </row>
    <row r="4069" spans="1:14" s="8" customFormat="1" ht="15.75">
      <c r="E4069" s="121"/>
      <c r="F4069" s="18"/>
      <c r="G4069" s="19"/>
      <c r="I4069" s="19"/>
      <c r="J4069" s="19"/>
      <c r="K4069" s="10"/>
      <c r="L4069" s="10"/>
      <c r="M4069" s="19"/>
    </row>
    <row r="4070" spans="1:14" s="8" customFormat="1" ht="15.75">
      <c r="E4070" s="121"/>
      <c r="F4070" s="18"/>
      <c r="G4070" s="19"/>
      <c r="K4070" s="10"/>
      <c r="L4070" s="10"/>
      <c r="M4070" s="19"/>
    </row>
    <row r="4071" spans="1:14" s="8" customFormat="1" ht="15.75">
      <c r="E4071" s="121"/>
      <c r="F4071" s="18"/>
      <c r="G4071" s="19"/>
      <c r="H4071" s="20"/>
      <c r="K4071" s="10"/>
      <c r="L4071" s="10"/>
      <c r="M4071" s="19"/>
    </row>
    <row r="4072" spans="1:14" s="8" customFormat="1" ht="15.75">
      <c r="B4072" s="132"/>
      <c r="E4072" s="18"/>
      <c r="F4072" s="18"/>
      <c r="G4072" s="19"/>
      <c r="H4072" s="20"/>
      <c r="I4072" s="10"/>
      <c r="J4072" s="10"/>
      <c r="K4072" s="10"/>
      <c r="L4072" s="10"/>
      <c r="M4072" s="19"/>
    </row>
    <row r="4073" spans="1:14" s="8" customFormat="1" ht="15.75">
      <c r="E4073" s="122"/>
      <c r="F4073" s="18"/>
      <c r="G4073" s="20"/>
      <c r="H4073" s="20"/>
      <c r="K4073" s="10"/>
      <c r="L4073" s="10"/>
      <c r="M4073" s="19"/>
    </row>
    <row r="4074" spans="1:14" s="8" customFormat="1" ht="15.75">
      <c r="E4074" s="18"/>
      <c r="F4074" s="18"/>
      <c r="G4074" s="19"/>
      <c r="H4074" s="20"/>
      <c r="K4074" s="10"/>
      <c r="L4074" s="10"/>
      <c r="M4074" s="19"/>
    </row>
    <row r="4075" spans="1:14" s="11" customFormat="1">
      <c r="A4075" s="8"/>
      <c r="B4075" s="8"/>
      <c r="C4075" s="8"/>
      <c r="D4075" s="8"/>
      <c r="E4075" s="18"/>
      <c r="F4075" s="18"/>
      <c r="G4075" s="8"/>
      <c r="H4075" s="8"/>
      <c r="I4075" s="8"/>
      <c r="J4075" s="8"/>
      <c r="K4075" s="8"/>
      <c r="L4075" s="8"/>
      <c r="M4075" s="8"/>
      <c r="N4075" s="8"/>
    </row>
    <row r="4076" spans="1:14" s="11" customFormat="1">
      <c r="A4076" s="8"/>
      <c r="B4076" s="8"/>
      <c r="C4076" s="87"/>
      <c r="D4076" s="8"/>
      <c r="E4076" s="18"/>
      <c r="F4076" s="121"/>
      <c r="G4076" s="8"/>
      <c r="H4076" s="118"/>
      <c r="I4076" s="19"/>
      <c r="J4076" s="118"/>
      <c r="K4076" s="8"/>
      <c r="L4076" s="118"/>
      <c r="M4076" s="118"/>
    </row>
    <row r="4077" spans="1:14">
      <c r="C4077" s="8"/>
      <c r="N4077" s="11"/>
    </row>
    <row r="4078" spans="1:14">
      <c r="C4078" s="8"/>
    </row>
    <row r="4079" spans="1:14">
      <c r="C4079" s="8"/>
    </row>
    <row r="4080" spans="1:14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7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130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130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7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7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</sheetData>
  <autoFilter ref="A5:M330"/>
  <mergeCells count="9">
    <mergeCell ref="M3:M4"/>
    <mergeCell ref="C3:C4"/>
    <mergeCell ref="B3:B4"/>
    <mergeCell ref="A3:A4"/>
    <mergeCell ref="B7:D7"/>
    <mergeCell ref="I3:J3"/>
    <mergeCell ref="G3:H3"/>
    <mergeCell ref="D3:F3"/>
    <mergeCell ref="K3:L3"/>
  </mergeCells>
  <pageMargins left="0.7" right="0.7" top="0.75" bottom="0.75" header="0.3" footer="0.3"/>
  <pageSetup scale="77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K.X.</vt:lpstr>
      <vt:lpstr>ob.xar. IIIkorp</vt:lpstr>
      <vt:lpstr>qvabuli</vt:lpstr>
      <vt:lpstr>konstruqciuli nawili</vt:lpstr>
      <vt:lpstr>samsheneblo (2)</vt:lpstr>
      <vt:lpstr>saparkinge adgili</vt:lpstr>
      <vt:lpstr>shida kanalizacia</vt:lpstr>
      <vt:lpstr>civi i wyali</vt:lpstr>
      <vt:lpstr>eleqtrooba s</vt:lpstr>
      <vt:lpstr>el.momarageba binebi</vt:lpstr>
      <vt:lpstr>liftida gen</vt:lpstr>
      <vt:lpstr>saxanzro</vt:lpstr>
      <vt:lpstr>ventilacia</vt:lpstr>
      <vt:lpstr>'civi i wyali'!Заголовки_для_печати</vt:lpstr>
      <vt:lpstr>'el.momarageba binebi'!Заголовки_для_печати</vt:lpstr>
      <vt:lpstr>K.X.!Заголовки_для_печати</vt:lpstr>
      <vt:lpstr>saxanzro!Заголовки_для_печати</vt:lpstr>
      <vt:lpstr>'shida kanalizacia'!Заголовки_для_печати</vt:lpstr>
      <vt:lpstr>'civi i wyali'!Область_печати</vt:lpstr>
      <vt:lpstr>K.X.!Область_печати</vt:lpstr>
      <vt:lpstr>'konstruqciuli nawili'!Область_печати</vt:lpstr>
      <vt:lpstr>'liftida gen'!Область_печати</vt:lpstr>
      <vt:lpstr>'ob.xar. IIIkorp'!Область_печати</vt:lpstr>
      <vt:lpstr>'samsheneblo (2)'!Область_печати</vt:lpstr>
      <vt:lpstr>'saparkinge adgili'!Область_печати</vt:lpstr>
      <vt:lpstr>'shida kanalizacia'!Область_печати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Paata Tsetskhladze</cp:lastModifiedBy>
  <cp:lastPrinted>2019-09-24T15:53:34Z</cp:lastPrinted>
  <dcterms:created xsi:type="dcterms:W3CDTF">2016-08-14T15:44:13Z</dcterms:created>
  <dcterms:modified xsi:type="dcterms:W3CDTF">2019-10-17T12:55:42Z</dcterms:modified>
</cp:coreProperties>
</file>