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240" windowWidth="21840" windowHeight="12195" tabRatio="845"/>
  </bookViews>
  <sheets>
    <sheet name="ხარჯთაღრიცხვა" sheetId="19" r:id="rId1"/>
  </sheets>
  <definedNames>
    <definedName name="_xlnm.Print_Area" localSheetId="0">ხარჯთაღრიცხვა!$A$1:$M$124</definedName>
    <definedName name="_xlnm.Print_Titles" localSheetId="0">ხარჯთაღრიცხვა!$5:$5</definedName>
  </definedNames>
  <calcPr calcId="152511"/>
</workbook>
</file>

<file path=xl/calcChain.xml><?xml version="1.0" encoding="utf-8"?>
<calcChain xmlns="http://schemas.openxmlformats.org/spreadsheetml/2006/main">
  <c r="L112" i="19" l="1"/>
  <c r="M112" i="19" s="1"/>
  <c r="F112" i="19"/>
  <c r="F111" i="19"/>
  <c r="J111" i="19" s="1"/>
  <c r="M111" i="19" s="1"/>
  <c r="F110" i="19"/>
  <c r="F109" i="19"/>
  <c r="J109" i="19" s="1"/>
  <c r="M109" i="19" s="1"/>
  <c r="F107" i="19"/>
  <c r="F106" i="19"/>
  <c r="F105" i="19"/>
  <c r="L105" i="19" s="1"/>
  <c r="M105" i="19" s="1"/>
  <c r="J104" i="19"/>
  <c r="M104" i="19" s="1"/>
  <c r="F104" i="19"/>
  <c r="M103" i="19"/>
  <c r="E103" i="19"/>
  <c r="F102" i="19"/>
  <c r="H102" i="19" s="1"/>
  <c r="M102" i="19" s="1"/>
  <c r="M101" i="19"/>
  <c r="H101" i="19"/>
  <c r="F101" i="19"/>
  <c r="H100" i="19"/>
  <c r="M100" i="19" s="1"/>
  <c r="F100" i="19"/>
  <c r="F99" i="19"/>
  <c r="H99" i="19" s="1"/>
  <c r="M99" i="19" s="1"/>
  <c r="F98" i="19"/>
  <c r="H98" i="19" s="1"/>
  <c r="M98" i="19" s="1"/>
  <c r="H97" i="19"/>
  <c r="M97" i="19" s="1"/>
  <c r="E97" i="19"/>
  <c r="H96" i="19"/>
  <c r="M96" i="19" s="1"/>
  <c r="F95" i="19"/>
  <c r="H95" i="19" s="1"/>
  <c r="M95" i="19" s="1"/>
  <c r="M94" i="19"/>
  <c r="H94" i="19"/>
  <c r="F94" i="19"/>
  <c r="H93" i="19"/>
  <c r="M93" i="19" s="1"/>
  <c r="F93" i="19"/>
  <c r="F92" i="19"/>
  <c r="H92" i="19" s="1"/>
  <c r="M92" i="19" s="1"/>
  <c r="F91" i="19"/>
  <c r="H91" i="19" s="1"/>
  <c r="M91" i="19" s="1"/>
  <c r="H90" i="19"/>
  <c r="M90" i="19" s="1"/>
  <c r="E90" i="19"/>
  <c r="H89" i="19"/>
  <c r="M89" i="19" s="1"/>
  <c r="F89" i="19"/>
  <c r="F88" i="19"/>
  <c r="H88" i="19" s="1"/>
  <c r="M88" i="19" s="1"/>
  <c r="F87" i="19"/>
  <c r="H87" i="19" s="1"/>
  <c r="M87" i="19" s="1"/>
  <c r="L86" i="19"/>
  <c r="M86" i="19" s="1"/>
  <c r="F86" i="19"/>
  <c r="J85" i="19"/>
  <c r="M85" i="19" s="1"/>
  <c r="F85" i="19"/>
  <c r="F76" i="19"/>
  <c r="F80" i="19" s="1"/>
  <c r="H80" i="19" s="1"/>
  <c r="M80" i="19" s="1"/>
  <c r="F75" i="19"/>
  <c r="H75" i="19" s="1"/>
  <c r="M75" i="19" s="1"/>
  <c r="F74" i="19"/>
  <c r="H74" i="19" s="1"/>
  <c r="M74" i="19" s="1"/>
  <c r="F73" i="19"/>
  <c r="L73" i="19" s="1"/>
  <c r="M73" i="19" s="1"/>
  <c r="F72" i="19"/>
  <c r="J72" i="19" s="1"/>
  <c r="M72" i="19" s="1"/>
  <c r="H70" i="19"/>
  <c r="M70" i="19" s="1"/>
  <c r="F70" i="19"/>
  <c r="H69" i="19"/>
  <c r="M69" i="19" s="1"/>
  <c r="F69" i="19"/>
  <c r="F68" i="19"/>
  <c r="H68" i="19" s="1"/>
  <c r="M68" i="19" s="1"/>
  <c r="F67" i="19"/>
  <c r="H67" i="19" s="1"/>
  <c r="M67" i="19" s="1"/>
  <c r="E66" i="19"/>
  <c r="F66" i="19" s="1"/>
  <c r="H66" i="19" s="1"/>
  <c r="M66" i="19" s="1"/>
  <c r="M65" i="19"/>
  <c r="H65" i="19"/>
  <c r="F65" i="19"/>
  <c r="L64" i="19"/>
  <c r="M64" i="19" s="1"/>
  <c r="F64" i="19"/>
  <c r="J63" i="19"/>
  <c r="M63" i="19" s="1"/>
  <c r="F63" i="19"/>
  <c r="E62" i="19"/>
  <c r="F61" i="19"/>
  <c r="H61" i="19" s="1"/>
  <c r="M61" i="19" s="1"/>
  <c r="F60" i="19"/>
  <c r="H60" i="19" s="1"/>
  <c r="M60" i="19" s="1"/>
  <c r="H59" i="19"/>
  <c r="M59" i="19" s="1"/>
  <c r="F59" i="19"/>
  <c r="L58" i="19"/>
  <c r="M58" i="19" s="1"/>
  <c r="F58" i="19"/>
  <c r="J57" i="19"/>
  <c r="M57" i="19" s="1"/>
  <c r="F57" i="19"/>
  <c r="E56" i="19"/>
  <c r="F51" i="19"/>
  <c r="H51" i="19" s="1"/>
  <c r="M51" i="19" s="1"/>
  <c r="E47" i="19"/>
  <c r="M43" i="19"/>
  <c r="H41" i="19"/>
  <c r="M41" i="19" s="1"/>
  <c r="F41" i="19"/>
  <c r="F40" i="19"/>
  <c r="H40" i="19" s="1"/>
  <c r="M40" i="19" s="1"/>
  <c r="J37" i="19"/>
  <c r="M37" i="19" s="1"/>
  <c r="F37" i="19"/>
  <c r="F36" i="19"/>
  <c r="F42" i="19" s="1"/>
  <c r="H42" i="19" s="1"/>
  <c r="M42" i="19" s="1"/>
  <c r="F35" i="19"/>
  <c r="H35" i="19" s="1"/>
  <c r="M35" i="19" s="1"/>
  <c r="F34" i="19"/>
  <c r="H34" i="19" s="1"/>
  <c r="M34" i="19" s="1"/>
  <c r="L32" i="19"/>
  <c r="M32" i="19" s="1"/>
  <c r="F32" i="19"/>
  <c r="J31" i="19"/>
  <c r="M31" i="19" s="1"/>
  <c r="F31" i="19"/>
  <c r="M30" i="19"/>
  <c r="F30" i="19"/>
  <c r="F47" i="19" s="1"/>
  <c r="F55" i="19" s="1"/>
  <c r="H55" i="19" s="1"/>
  <c r="M55" i="19" s="1"/>
  <c r="E30" i="19"/>
  <c r="M28" i="19"/>
  <c r="H28" i="19"/>
  <c r="F28" i="19"/>
  <c r="F27" i="19"/>
  <c r="H27" i="19" s="1"/>
  <c r="M27" i="19" s="1"/>
  <c r="F26" i="19"/>
  <c r="H26" i="19" s="1"/>
  <c r="M26" i="19" s="1"/>
  <c r="J24" i="19"/>
  <c r="M24" i="19" s="1"/>
  <c r="F24" i="19"/>
  <c r="F23" i="19"/>
  <c r="F29" i="19" s="1"/>
  <c r="H29" i="19" s="1"/>
  <c r="M29" i="19" s="1"/>
  <c r="H22" i="19"/>
  <c r="M22" i="19" s="1"/>
  <c r="F22" i="19"/>
  <c r="H21" i="19"/>
  <c r="M21" i="19" s="1"/>
  <c r="F21" i="19"/>
  <c r="F20" i="19"/>
  <c r="H20" i="19" s="1"/>
  <c r="M20" i="19" s="1"/>
  <c r="H19" i="19"/>
  <c r="M19" i="19" s="1"/>
  <c r="F19" i="19"/>
  <c r="F18" i="19"/>
  <c r="H18" i="19" s="1"/>
  <c r="M18" i="19" s="1"/>
  <c r="F17" i="19"/>
  <c r="H17" i="19" s="1"/>
  <c r="M17" i="19" s="1"/>
  <c r="E17" i="19"/>
  <c r="L16" i="19"/>
  <c r="M16" i="19" s="1"/>
  <c r="F16" i="19"/>
  <c r="M15" i="19"/>
  <c r="F15" i="19"/>
  <c r="J15" i="19" s="1"/>
  <c r="H14" i="19"/>
  <c r="M14" i="19" s="1"/>
  <c r="H13" i="19"/>
  <c r="F13" i="19"/>
  <c r="E11" i="19"/>
  <c r="F9" i="19"/>
  <c r="L9" i="19" s="1"/>
  <c r="F8" i="19"/>
  <c r="J8" i="19" s="1"/>
  <c r="E7" i="19"/>
  <c r="F79" i="19" l="1"/>
  <c r="H79" i="19" s="1"/>
  <c r="M79" i="19" s="1"/>
  <c r="F83" i="19"/>
  <c r="H83" i="19" s="1"/>
  <c r="M83" i="19" s="1"/>
  <c r="M9" i="19"/>
  <c r="F54" i="19"/>
  <c r="H54" i="19" s="1"/>
  <c r="M54" i="19" s="1"/>
  <c r="M13" i="19"/>
  <c r="L106" i="19"/>
  <c r="H106" i="19"/>
  <c r="M106" i="19" s="1"/>
  <c r="M8" i="19"/>
  <c r="F52" i="19"/>
  <c r="H52" i="19" s="1"/>
  <c r="M52" i="19" s="1"/>
  <c r="F48" i="19"/>
  <c r="J48" i="19" s="1"/>
  <c r="M48" i="19" s="1"/>
  <c r="F53" i="19"/>
  <c r="H53" i="19" s="1"/>
  <c r="M53" i="19" s="1"/>
  <c r="F49" i="19"/>
  <c r="L49" i="19" s="1"/>
  <c r="M49" i="19" s="1"/>
  <c r="F50" i="19"/>
  <c r="H50" i="19" s="1"/>
  <c r="M50" i="19" s="1"/>
  <c r="L107" i="19"/>
  <c r="H107" i="19"/>
  <c r="M107" i="19" s="1"/>
  <c r="F78" i="19"/>
  <c r="L78" i="19" s="1"/>
  <c r="M78" i="19" s="1"/>
  <c r="F82" i="19"/>
  <c r="H82" i="19" s="1"/>
  <c r="M82" i="19" s="1"/>
  <c r="F25" i="19"/>
  <c r="L25" i="19" s="1"/>
  <c r="M25" i="19" s="1"/>
  <c r="F33" i="19"/>
  <c r="H33" i="19" s="1"/>
  <c r="M33" i="19" s="1"/>
  <c r="F39" i="19"/>
  <c r="H39" i="19" s="1"/>
  <c r="M39" i="19" s="1"/>
  <c r="F43" i="19"/>
  <c r="F77" i="19"/>
  <c r="J77" i="19" s="1"/>
  <c r="M77" i="19" s="1"/>
  <c r="F81" i="19"/>
  <c r="H81" i="19" s="1"/>
  <c r="M81" i="19" s="1"/>
  <c r="F38" i="19"/>
  <c r="L38" i="19" s="1"/>
  <c r="M38" i="19" s="1"/>
  <c r="L113" i="19" l="1"/>
  <c r="F45" i="19"/>
  <c r="L45" i="19" s="1"/>
  <c r="M45" i="19" s="1"/>
  <c r="F46" i="19"/>
  <c r="H46" i="19" s="1"/>
  <c r="M46" i="19" s="1"/>
  <c r="F44" i="19"/>
  <c r="J44" i="19" s="1"/>
  <c r="M44" i="19" l="1"/>
  <c r="M113" i="19" s="1"/>
  <c r="J113" i="19"/>
  <c r="H113" i="19"/>
  <c r="M114" i="19" s="1"/>
  <c r="M115" i="19" l="1"/>
  <c r="M116" i="19" l="1"/>
  <c r="M117" i="19" s="1"/>
  <c r="M118" i="19" l="1"/>
  <c r="M119" i="19" s="1"/>
  <c r="M120" i="19" l="1"/>
  <c r="M121" i="19" s="1"/>
  <c r="M122" i="19" l="1"/>
  <c r="M123" i="19" s="1"/>
</calcChain>
</file>

<file path=xl/sharedStrings.xml><?xml version="1.0" encoding="utf-8"?>
<sst xmlns="http://schemas.openxmlformats.org/spreadsheetml/2006/main" count="302" uniqueCount="149">
  <si>
    <t>დასაბუთება</t>
  </si>
  <si>
    <t>სამუშაოს დასახელება</t>
  </si>
  <si>
    <t>განზ/ ერთეული</t>
  </si>
  <si>
    <t>მოცულობა</t>
  </si>
  <si>
    <t>სულ</t>
  </si>
  <si>
    <t>g/m</t>
  </si>
  <si>
    <t>gauTvaliswinebeli xarjebi</t>
  </si>
  <si>
    <t>dRg</t>
  </si>
  <si>
    <t>kbm</t>
  </si>
  <si>
    <t>kvm</t>
  </si>
  <si>
    <t>kg</t>
  </si>
  <si>
    <t>tn</t>
  </si>
  <si>
    <t>lari</t>
  </si>
  <si>
    <t>Sromis danaxarjebi</t>
  </si>
  <si>
    <t>kac/sT</t>
  </si>
  <si>
    <t>m2</t>
  </si>
  <si>
    <t>snf 15,15</t>
  </si>
  <si>
    <t>ნორმა განზ.ერთეულზე</t>
  </si>
  <si>
    <t>ერთეულის</t>
  </si>
  <si>
    <t>manqana-meqanizmebi</t>
  </si>
  <si>
    <t xml:space="preserve">Sromis danaxarjebi </t>
  </si>
  <si>
    <t>sxva manqanebi</t>
  </si>
  <si>
    <t xml:space="preserve">გეგმიური დაგროვება  </t>
  </si>
  <si>
    <t xml:space="preserve">ზედნადები ხარჯები  </t>
  </si>
  <si>
    <t xml:space="preserve">Sromis danaxarjebi  </t>
  </si>
  <si>
    <t>მასალა</t>
  </si>
  <si>
    <t>ხელფასი</t>
  </si>
  <si>
    <t>სულ დანახარჯები</t>
  </si>
  <si>
    <t>r21-87</t>
  </si>
  <si>
    <t>samSeneblo nagvis datvirTva xeliT avtoTviTmclelze</t>
  </si>
  <si>
    <t xml:space="preserve">    ტრანსპორტის ხარჯი     (მასალის ღირებულებიდან)</t>
  </si>
  <si>
    <t>სულ ხარჯთაღრიცხვით</t>
  </si>
  <si>
    <t>sxva masala</t>
  </si>
  <si>
    <t>sxva manqana</t>
  </si>
  <si>
    <t>saxuarvis reabilitacia</t>
  </si>
  <si>
    <t>1</t>
  </si>
  <si>
    <t>46-28-3</t>
  </si>
  <si>
    <t>არსებული დაზიანებული სახურავისა და დაზიანებული ხის კონსტრუქციების დაშლა, ჩამოტანა (ჰორიზ.ფართი)</t>
  </si>
  <si>
    <t>კვმ</t>
  </si>
  <si>
    <t>2</t>
  </si>
  <si>
    <t>ახალი გადახურვის მოწყობა</t>
  </si>
  <si>
    <t>2,1</t>
  </si>
  <si>
    <t>10-11</t>
  </si>
  <si>
    <t>sul ხის მასალა</t>
  </si>
  <si>
    <t>კბმ</t>
  </si>
  <si>
    <t>lursmani</t>
  </si>
  <si>
    <t>liTonis samagri detalebi</t>
  </si>
  <si>
    <t>5,1,1</t>
  </si>
  <si>
    <t>m3</t>
  </si>
  <si>
    <t>1,9,2</t>
  </si>
  <si>
    <t>samSeneblo lursmani</t>
  </si>
  <si>
    <t>4,2,64</t>
  </si>
  <si>
    <t>antiseptikuri pasta</t>
  </si>
  <si>
    <t>4,1,399</t>
  </si>
  <si>
    <t>toli</t>
  </si>
  <si>
    <t>1,1,39</t>
  </si>
  <si>
    <t>mavTuli glinula</t>
  </si>
  <si>
    <t>2,2</t>
  </si>
  <si>
    <t>10-37-1</t>
  </si>
  <si>
    <t>xis konstruqciebis cecxldacva</t>
  </si>
  <si>
    <t>fosformJava amoniumi</t>
  </si>
  <si>
    <t>amoniumis sulfati</t>
  </si>
  <si>
    <t>navTis kontaqti</t>
  </si>
  <si>
    <t>2,3</t>
  </si>
  <si>
    <t>10-36-4</t>
  </si>
  <si>
    <t xml:space="preserve">ხის მოლარტყვის მოწყობა                </t>
  </si>
  <si>
    <t>5,1,19</t>
  </si>
  <si>
    <t>2,4</t>
  </si>
  <si>
    <t>10-37-3</t>
  </si>
  <si>
    <t>xis molartyvis cecxldacva</t>
  </si>
  <si>
    <t>2,5</t>
  </si>
  <si>
    <t>10-39-3</t>
  </si>
  <si>
    <t>xis molartyvis antiseptireba</t>
  </si>
  <si>
    <t>pasta antiseptikuri</t>
  </si>
  <si>
    <t>2,6</t>
  </si>
  <si>
    <t>12-6-3</t>
  </si>
  <si>
    <t>1,4,15</t>
  </si>
  <si>
    <t>1,9,24</t>
  </si>
  <si>
    <t>sWvali Tunuqis</t>
  </si>
  <si>
    <t>ც</t>
  </si>
  <si>
    <t>1,5,1</t>
  </si>
  <si>
    <t>1,8,57</t>
  </si>
  <si>
    <t>naWedi</t>
  </si>
  <si>
    <t>naWedi moTuTiebuli</t>
  </si>
  <si>
    <t>2,7</t>
  </si>
  <si>
    <t>12-8-5</t>
  </si>
  <si>
    <t xml:space="preserve">კეხის მოწყობა  </t>
  </si>
  <si>
    <t>1,4,37</t>
  </si>
  <si>
    <t>გ/მ</t>
  </si>
  <si>
    <t>2,8</t>
  </si>
  <si>
    <t>12-8-4</t>
  </si>
  <si>
    <t>wyalmimRebi Rari pl  dasakidi</t>
  </si>
  <si>
    <t>1,9,17</t>
  </si>
  <si>
    <t>WanWiki</t>
  </si>
  <si>
    <t>1,8,64</t>
  </si>
  <si>
    <t>2,9</t>
  </si>
  <si>
    <t>16-17-4</t>
  </si>
  <si>
    <t xml:space="preserve">sxva manqana  </t>
  </si>
  <si>
    <t>sabazro fasi</t>
  </si>
  <si>
    <t>wyalmimRebi Zabrebi</t>
  </si>
  <si>
    <t>cali</t>
  </si>
  <si>
    <t xml:space="preserve">sxva masala </t>
  </si>
  <si>
    <t>2,10</t>
  </si>
  <si>
    <t>12-8-3</t>
  </si>
  <si>
    <t xml:space="preserve">sxva manqana </t>
  </si>
  <si>
    <t>wyalsawreti milebi</t>
  </si>
  <si>
    <t>grZ.m</t>
  </si>
  <si>
    <t>2,11</t>
  </si>
  <si>
    <t>feradi Tunuqis furceli</t>
  </si>
  <si>
    <t>2,12,1</t>
  </si>
  <si>
    <t>10-3-5</t>
  </si>
  <si>
    <t xml:space="preserve">frontonis aficvris  reabilitacia aRdgena </t>
  </si>
  <si>
    <t>5,1,21</t>
  </si>
  <si>
    <t>xis ficari 2x40-60mm</t>
  </si>
  <si>
    <t>5,1,12</t>
  </si>
  <si>
    <t>xis mopirkeTeba 13mm</t>
  </si>
  <si>
    <t>m4</t>
  </si>
  <si>
    <t>2,12,2</t>
  </si>
  <si>
    <t>15-160-1</t>
  </si>
  <si>
    <t>saxuravis frontonebis reabilitacia</t>
  </si>
  <si>
    <t>SeRebva   zeTovani saRebaviT</t>
  </si>
  <si>
    <t>4,2,24</t>
  </si>
  <si>
    <t>zeTovani saRebavi</t>
  </si>
  <si>
    <t>1,4,29</t>
  </si>
  <si>
    <t xml:space="preserve">saxuravis qanobze TovldamWeris mowyoba </t>
  </si>
  <si>
    <t xml:space="preserve">samSeneblo narCenebis Segroveba gamotana, datvirTva avtoTviTmclelze </t>
  </si>
  <si>
    <t>2,13</t>
  </si>
  <si>
    <t>9</t>
  </si>
  <si>
    <t xml:space="preserve">samSeneblo nagvis gatana 20 km-ze </t>
  </si>
  <si>
    <t>xis masala</t>
  </si>
  <si>
    <t>feradi Tunuqis kexi                      (igive masalis)</t>
  </si>
  <si>
    <t xml:space="preserve">ენდოვოების მოწყობა ფერადი თუნუქის ფურცელით 0,5მმ    </t>
  </si>
  <si>
    <t>TovldamWeri</t>
  </si>
  <si>
    <t xml:space="preserve">დაზიანებული ხის კონსტრუქციების აღდგენა,                                                               axali xis masala                                    </t>
  </si>
  <si>
    <t>lokaluri ხ ა რ ჯ თ ა ღ რ ი ც ხ ვ ა #1</t>
  </si>
  <si>
    <t xml:space="preserve"> </t>
  </si>
  <si>
    <t xml:space="preserve">profilirebuli თუნუქი  0,5მმ </t>
  </si>
  <si>
    <t>სახურავის მოწყობა frofnastili თუნუქიT 0,5მმ (feri SemsyidvelTan SeTanxmebiT agurisferi Sindisferi))</t>
  </si>
  <si>
    <t xml:space="preserve">წყალმიმღები ღარის "ჟოლუბის" მოწყობა  </t>
  </si>
  <si>
    <t>სამაგრები</t>
  </si>
  <si>
    <t>moTuTiebuli Tunuqi, 0.55 mm</t>
  </si>
  <si>
    <t>t</t>
  </si>
  <si>
    <t xml:space="preserve">წყალმიმRები ძაბრების მოწყობა </t>
  </si>
  <si>
    <t xml:space="preserve">წყალსაწრეტი მილი დ–100 პლ. სამაგრებით  </t>
  </si>
  <si>
    <t>1,10,2</t>
  </si>
  <si>
    <t>1,10,17</t>
  </si>
  <si>
    <t>1,9,64</t>
  </si>
  <si>
    <t>ქ.ბორჯომი vajafSavelas 3  sacxovrebeli korpusis                                                                           სახურავის რეაბილიტაციის სამუშაოები</t>
  </si>
  <si>
    <t>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</si>
</sst>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₾_-;\-* #,##0.00\ _₾_-;_-* &quot;-&quot;??\ _₾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cadNusx"/>
    </font>
    <font>
      <sz val="12"/>
      <color theme="1"/>
      <name val="AcadNusx"/>
    </font>
    <font>
      <sz val="10"/>
      <color theme="1"/>
      <name val="AcadNusx"/>
    </font>
    <font>
      <sz val="10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color theme="0"/>
      <name val="AcadNusx"/>
    </font>
    <font>
      <b/>
      <sz val="10"/>
      <color theme="1"/>
      <name val="AcadNusx"/>
    </font>
    <font>
      <sz val="10"/>
      <color rgb="FFFF0000"/>
      <name val="AcadNusx"/>
    </font>
    <font>
      <b/>
      <sz val="11"/>
      <color theme="0"/>
      <name val="AcadNusx"/>
    </font>
    <font>
      <b/>
      <sz val="11"/>
      <name val="AcadNusx"/>
    </font>
    <font>
      <sz val="10"/>
      <name val="Arial"/>
      <family val="2"/>
      <charset val="204"/>
    </font>
    <font>
      <sz val="10"/>
      <color theme="0"/>
      <name val="AcadNusx"/>
    </font>
    <font>
      <b/>
      <sz val="12"/>
      <name val="AcadNusx"/>
    </font>
    <font>
      <sz val="12"/>
      <name val="AcadNusx"/>
    </font>
    <font>
      <b/>
      <sz val="10"/>
      <name val="AcadNusx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15" fillId="0" borderId="0"/>
  </cellStyleXfs>
  <cellXfs count="91">
    <xf numFmtId="0" fontId="0" fillId="0" borderId="0" xfId="0"/>
    <xf numFmtId="0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 applyProtection="1">
      <alignment horizontal="center" vertical="center" wrapText="1"/>
    </xf>
    <xf numFmtId="49" fontId="4" fillId="0" borderId="1" xfId="2" quotePrefix="1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2" applyNumberFormat="1" applyFont="1" applyFill="1" applyBorder="1" applyAlignment="1" applyProtection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9" fontId="9" fillId="6" borderId="1" xfId="0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9" fontId="9" fillId="7" borderId="1" xfId="0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 11" xfId="3"/>
    <cellStyle name="Normal 3" xfId="2"/>
  </cellStyles>
  <dxfs count="0"/>
  <tableStyles count="0" defaultTableStyle="TableStyleMedium9" defaultPivotStyle="PivotStyleLight16"/>
  <colors>
    <mruColors>
      <color rgb="FF93CDDD"/>
      <color rgb="FF6666FF"/>
      <color rgb="FF00CC66"/>
      <color rgb="FFFF99FF"/>
      <color rgb="FF00FF99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N129"/>
  <sheetViews>
    <sheetView tabSelected="1" topLeftCell="A88" zoomScale="90" zoomScaleNormal="90" workbookViewId="0">
      <selection activeCell="S116" sqref="S116"/>
    </sheetView>
  </sheetViews>
  <sheetFormatPr defaultColWidth="8.85546875" defaultRowHeight="16.5" x14ac:dyDescent="0.25"/>
  <cols>
    <col min="1" max="1" width="5.140625" style="9" customWidth="1"/>
    <col min="2" max="2" width="10.28515625" style="9" bestFit="1" customWidth="1"/>
    <col min="3" max="3" width="34.140625" style="34" customWidth="1"/>
    <col min="4" max="4" width="8" style="5" customWidth="1"/>
    <col min="5" max="5" width="8.7109375" style="27" customWidth="1"/>
    <col min="6" max="6" width="8.85546875" style="13"/>
    <col min="7" max="7" width="8.28515625" style="56" customWidth="1"/>
    <col min="8" max="8" width="13.140625" style="56" customWidth="1"/>
    <col min="9" max="9" width="9" style="56" customWidth="1"/>
    <col min="10" max="10" width="10.28515625" style="56" customWidth="1"/>
    <col min="11" max="11" width="9" style="56" customWidth="1"/>
    <col min="12" max="12" width="9.7109375" style="56" customWidth="1"/>
    <col min="13" max="13" width="15.7109375" style="56" customWidth="1"/>
    <col min="14" max="15" width="23.7109375" style="3" customWidth="1"/>
    <col min="16" max="16384" width="8.85546875" style="3"/>
  </cols>
  <sheetData>
    <row r="1" spans="1:13" ht="43.15" customHeight="1" x14ac:dyDescent="0.25">
      <c r="A1" s="84" t="s">
        <v>147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3.25" customHeight="1" x14ac:dyDescent="0.25">
      <c r="A2" s="84" t="s">
        <v>134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30.75" customHeight="1" x14ac:dyDescent="0.25">
      <c r="A3" s="83" t="s">
        <v>148</v>
      </c>
      <c r="B3" s="83" t="s">
        <v>0</v>
      </c>
      <c r="C3" s="85" t="s">
        <v>1</v>
      </c>
      <c r="D3" s="86" t="s">
        <v>2</v>
      </c>
      <c r="E3" s="87" t="s">
        <v>17</v>
      </c>
      <c r="F3" s="88" t="s">
        <v>3</v>
      </c>
      <c r="G3" s="89" t="s">
        <v>25</v>
      </c>
      <c r="H3" s="89"/>
      <c r="I3" s="89" t="s">
        <v>26</v>
      </c>
      <c r="J3" s="89"/>
      <c r="K3" s="89" t="s">
        <v>19</v>
      </c>
      <c r="L3" s="89"/>
      <c r="M3" s="89" t="s">
        <v>27</v>
      </c>
    </row>
    <row r="4" spans="1:13" ht="23.25" customHeight="1" x14ac:dyDescent="0.25">
      <c r="A4" s="83"/>
      <c r="B4" s="83"/>
      <c r="C4" s="85"/>
      <c r="D4" s="86"/>
      <c r="E4" s="87"/>
      <c r="F4" s="88"/>
      <c r="G4" s="59" t="s">
        <v>18</v>
      </c>
      <c r="H4" s="59" t="s">
        <v>4</v>
      </c>
      <c r="I4" s="59" t="s">
        <v>18</v>
      </c>
      <c r="J4" s="59" t="s">
        <v>4</v>
      </c>
      <c r="K4" s="59" t="s">
        <v>18</v>
      </c>
      <c r="L4" s="59" t="s">
        <v>4</v>
      </c>
      <c r="M4" s="89"/>
    </row>
    <row r="5" spans="1:13" x14ac:dyDescent="0.25">
      <c r="A5" s="53">
        <v>1</v>
      </c>
      <c r="B5" s="53">
        <v>2</v>
      </c>
      <c r="C5" s="55">
        <v>3</v>
      </c>
      <c r="D5" s="54">
        <v>4</v>
      </c>
      <c r="E5" s="57">
        <v>5</v>
      </c>
      <c r="F5" s="58">
        <v>6</v>
      </c>
      <c r="G5" s="57">
        <v>7</v>
      </c>
      <c r="H5" s="58">
        <v>8</v>
      </c>
      <c r="I5" s="57">
        <v>9</v>
      </c>
      <c r="J5" s="58">
        <v>10</v>
      </c>
      <c r="K5" s="57">
        <v>11</v>
      </c>
      <c r="L5" s="58">
        <v>12</v>
      </c>
      <c r="M5" s="57">
        <v>13</v>
      </c>
    </row>
    <row r="6" spans="1:13" x14ac:dyDescent="0.25">
      <c r="A6" s="53" t="s">
        <v>35</v>
      </c>
      <c r="B6" s="53"/>
      <c r="C6" s="32" t="s">
        <v>34</v>
      </c>
      <c r="D6" s="54"/>
      <c r="E6" s="57"/>
      <c r="F6" s="58"/>
      <c r="G6" s="59"/>
      <c r="H6" s="59"/>
      <c r="I6" s="59"/>
      <c r="J6" s="59"/>
      <c r="K6" s="59"/>
      <c r="L6" s="59"/>
      <c r="M6" s="59"/>
    </row>
    <row r="7" spans="1:13" ht="78.75" x14ac:dyDescent="0.25">
      <c r="A7" s="83" t="s">
        <v>35</v>
      </c>
      <c r="B7" s="53" t="s">
        <v>36</v>
      </c>
      <c r="C7" s="33" t="s">
        <v>37</v>
      </c>
      <c r="D7" s="54" t="s">
        <v>38</v>
      </c>
      <c r="E7" s="20">
        <f>26.2*13.8+4*6.3</f>
        <v>386.76</v>
      </c>
      <c r="F7" s="1">
        <v>240</v>
      </c>
      <c r="G7" s="59"/>
      <c r="H7" s="59"/>
      <c r="I7" s="59"/>
      <c r="J7" s="59"/>
      <c r="K7" s="59"/>
      <c r="L7" s="59"/>
      <c r="M7" s="59"/>
    </row>
    <row r="8" spans="1:13" x14ac:dyDescent="0.25">
      <c r="A8" s="83"/>
      <c r="B8" s="53"/>
      <c r="C8" s="55" t="s">
        <v>13</v>
      </c>
      <c r="D8" s="54" t="s">
        <v>14</v>
      </c>
      <c r="E8" s="12">
        <v>0.51500000000000001</v>
      </c>
      <c r="F8" s="2">
        <f>F7*E8</f>
        <v>123.60000000000001</v>
      </c>
      <c r="G8" s="18"/>
      <c r="H8" s="59"/>
      <c r="I8" s="18"/>
      <c r="J8" s="59">
        <f t="shared" ref="J8:J57" si="0">F8*I8</f>
        <v>0</v>
      </c>
      <c r="K8" s="18"/>
      <c r="L8" s="59"/>
      <c r="M8" s="59">
        <f t="shared" ref="M8:M61" si="1">H8+J8+L8</f>
        <v>0</v>
      </c>
    </row>
    <row r="9" spans="1:13" x14ac:dyDescent="0.25">
      <c r="A9" s="83"/>
      <c r="B9" s="53"/>
      <c r="C9" s="55" t="s">
        <v>21</v>
      </c>
      <c r="D9" s="54" t="s">
        <v>12</v>
      </c>
      <c r="E9" s="12">
        <v>3.7999999999999999E-2</v>
      </c>
      <c r="F9" s="2">
        <f>F7*E9</f>
        <v>9.1199999999999992</v>
      </c>
      <c r="G9" s="18"/>
      <c r="H9" s="59"/>
      <c r="I9" s="18"/>
      <c r="J9" s="59"/>
      <c r="K9" s="18"/>
      <c r="L9" s="59">
        <f t="shared" ref="L9:L58" si="2">F9*K9</f>
        <v>0</v>
      </c>
      <c r="M9" s="59">
        <f t="shared" si="1"/>
        <v>0</v>
      </c>
    </row>
    <row r="10" spans="1:13" ht="21" customHeight="1" x14ac:dyDescent="0.25">
      <c r="A10" s="53" t="s">
        <v>39</v>
      </c>
      <c r="B10" s="53"/>
      <c r="C10" s="33" t="s">
        <v>40</v>
      </c>
      <c r="D10" s="54"/>
      <c r="E10" s="57"/>
      <c r="F10" s="58"/>
      <c r="G10" s="59"/>
      <c r="H10" s="59"/>
      <c r="I10" s="59"/>
      <c r="J10" s="59"/>
      <c r="K10" s="59"/>
      <c r="L10" s="59"/>
      <c r="M10" s="59"/>
    </row>
    <row r="11" spans="1:13" ht="48.75" customHeight="1" x14ac:dyDescent="0.25">
      <c r="A11" s="83" t="s">
        <v>41</v>
      </c>
      <c r="B11" s="53" t="s">
        <v>42</v>
      </c>
      <c r="C11" s="30" t="s">
        <v>133</v>
      </c>
      <c r="D11" s="14"/>
      <c r="E11" s="20">
        <f>F7*0.2</f>
        <v>48</v>
      </c>
      <c r="F11" s="4"/>
      <c r="G11" s="59"/>
      <c r="H11" s="59"/>
      <c r="I11" s="59"/>
      <c r="J11" s="59"/>
      <c r="K11" s="59"/>
      <c r="L11" s="59"/>
      <c r="M11" s="59"/>
    </row>
    <row r="12" spans="1:13" ht="25.5" customHeight="1" x14ac:dyDescent="0.25">
      <c r="A12" s="83"/>
      <c r="B12" s="53"/>
      <c r="C12" s="30" t="s">
        <v>43</v>
      </c>
      <c r="D12" s="54" t="s">
        <v>44</v>
      </c>
      <c r="E12" s="12"/>
      <c r="F12" s="1">
        <v>3</v>
      </c>
      <c r="G12" s="59"/>
      <c r="H12" s="59"/>
      <c r="I12" s="59"/>
      <c r="J12" s="59"/>
      <c r="K12" s="59"/>
      <c r="L12" s="59"/>
      <c r="M12" s="59"/>
    </row>
    <row r="13" spans="1:13" x14ac:dyDescent="0.25">
      <c r="A13" s="83"/>
      <c r="B13" s="53"/>
      <c r="C13" s="55" t="s">
        <v>45</v>
      </c>
      <c r="D13" s="54" t="s">
        <v>10</v>
      </c>
      <c r="E13" s="12">
        <v>3.98</v>
      </c>
      <c r="F13" s="58">
        <f>F12*E13</f>
        <v>11.94</v>
      </c>
      <c r="G13" s="59"/>
      <c r="H13" s="59">
        <f>G13*F13</f>
        <v>0</v>
      </c>
      <c r="I13" s="59"/>
      <c r="J13" s="59"/>
      <c r="K13" s="59"/>
      <c r="L13" s="59"/>
      <c r="M13" s="59">
        <f>H13</f>
        <v>0</v>
      </c>
    </row>
    <row r="14" spans="1:13" x14ac:dyDescent="0.25">
      <c r="A14" s="83"/>
      <c r="B14" s="53"/>
      <c r="C14" s="55" t="s">
        <v>46</v>
      </c>
      <c r="D14" s="54" t="s">
        <v>10</v>
      </c>
      <c r="E14" s="12"/>
      <c r="F14" s="58">
        <v>30</v>
      </c>
      <c r="G14" s="59"/>
      <c r="H14" s="59">
        <f>G14*F14</f>
        <v>0</v>
      </c>
      <c r="I14" s="59"/>
      <c r="J14" s="59"/>
      <c r="K14" s="59"/>
      <c r="L14" s="59"/>
      <c r="M14" s="59">
        <f>H14</f>
        <v>0</v>
      </c>
    </row>
    <row r="15" spans="1:13" x14ac:dyDescent="0.25">
      <c r="A15" s="83"/>
      <c r="B15" s="53"/>
      <c r="C15" s="55" t="s">
        <v>13</v>
      </c>
      <c r="D15" s="54" t="s">
        <v>14</v>
      </c>
      <c r="E15" s="12">
        <v>23.8</v>
      </c>
      <c r="F15" s="2">
        <f>F12*E15</f>
        <v>71.400000000000006</v>
      </c>
      <c r="G15" s="18"/>
      <c r="H15" s="59"/>
      <c r="I15" s="18"/>
      <c r="J15" s="59">
        <f t="shared" si="0"/>
        <v>0</v>
      </c>
      <c r="K15" s="18"/>
      <c r="L15" s="59"/>
      <c r="M15" s="59">
        <f t="shared" si="1"/>
        <v>0</v>
      </c>
    </row>
    <row r="16" spans="1:13" x14ac:dyDescent="0.25">
      <c r="A16" s="83"/>
      <c r="B16" s="53"/>
      <c r="C16" s="55" t="s">
        <v>21</v>
      </c>
      <c r="D16" s="54" t="s">
        <v>12</v>
      </c>
      <c r="E16" s="12">
        <v>2.1</v>
      </c>
      <c r="F16" s="2">
        <f>F12*E16</f>
        <v>6.3000000000000007</v>
      </c>
      <c r="G16" s="18"/>
      <c r="H16" s="59"/>
      <c r="I16" s="18"/>
      <c r="J16" s="59"/>
      <c r="K16" s="18"/>
      <c r="L16" s="59">
        <f t="shared" si="2"/>
        <v>0</v>
      </c>
      <c r="M16" s="59">
        <f t="shared" si="1"/>
        <v>0</v>
      </c>
    </row>
    <row r="17" spans="1:13" x14ac:dyDescent="0.25">
      <c r="A17" s="83"/>
      <c r="B17" s="53" t="s">
        <v>47</v>
      </c>
      <c r="C17" s="15" t="s">
        <v>129</v>
      </c>
      <c r="D17" s="15" t="s">
        <v>48</v>
      </c>
      <c r="E17" s="21">
        <f>0.16+0.06+0.83</f>
        <v>1.05</v>
      </c>
      <c r="F17" s="2">
        <f>F12*E17</f>
        <v>3.1500000000000004</v>
      </c>
      <c r="G17" s="59"/>
      <c r="H17" s="59">
        <f t="shared" ref="H17:H61" si="3">F17*G17</f>
        <v>0</v>
      </c>
      <c r="I17" s="59"/>
      <c r="J17" s="59"/>
      <c r="K17" s="59"/>
      <c r="L17" s="59"/>
      <c r="M17" s="59">
        <f t="shared" si="1"/>
        <v>0</v>
      </c>
    </row>
    <row r="18" spans="1:13" x14ac:dyDescent="0.25">
      <c r="A18" s="83"/>
      <c r="B18" s="53" t="s">
        <v>49</v>
      </c>
      <c r="C18" s="15" t="s">
        <v>50</v>
      </c>
      <c r="D18" s="15" t="s">
        <v>10</v>
      </c>
      <c r="E18" s="21">
        <v>7.2</v>
      </c>
      <c r="F18" s="58">
        <f>F12*E18</f>
        <v>21.6</v>
      </c>
      <c r="G18" s="59"/>
      <c r="H18" s="59">
        <f t="shared" si="3"/>
        <v>0</v>
      </c>
      <c r="I18" s="59"/>
      <c r="J18" s="59"/>
      <c r="K18" s="59"/>
      <c r="L18" s="59"/>
      <c r="M18" s="59">
        <f t="shared" si="1"/>
        <v>0</v>
      </c>
    </row>
    <row r="19" spans="1:13" x14ac:dyDescent="0.25">
      <c r="A19" s="83"/>
      <c r="B19" s="53" t="s">
        <v>51</v>
      </c>
      <c r="C19" s="15" t="s">
        <v>52</v>
      </c>
      <c r="D19" s="15" t="s">
        <v>10</v>
      </c>
      <c r="E19" s="21">
        <v>1.96</v>
      </c>
      <c r="F19" s="58">
        <f>F12*E19</f>
        <v>5.88</v>
      </c>
      <c r="G19" s="59"/>
      <c r="H19" s="59">
        <f t="shared" si="3"/>
        <v>0</v>
      </c>
      <c r="I19" s="59"/>
      <c r="J19" s="59"/>
      <c r="K19" s="59"/>
      <c r="L19" s="59"/>
      <c r="M19" s="59">
        <f t="shared" si="1"/>
        <v>0</v>
      </c>
    </row>
    <row r="20" spans="1:13" x14ac:dyDescent="0.25">
      <c r="A20" s="83"/>
      <c r="B20" s="53" t="s">
        <v>53</v>
      </c>
      <c r="C20" s="15" t="s">
        <v>54</v>
      </c>
      <c r="D20" s="15" t="s">
        <v>15</v>
      </c>
      <c r="E20" s="21">
        <v>3.38</v>
      </c>
      <c r="F20" s="58">
        <f>F12*E20</f>
        <v>10.14</v>
      </c>
      <c r="G20" s="59"/>
      <c r="H20" s="59">
        <f t="shared" si="3"/>
        <v>0</v>
      </c>
      <c r="I20" s="59"/>
      <c r="J20" s="59"/>
      <c r="K20" s="59"/>
      <c r="L20" s="59"/>
      <c r="M20" s="59">
        <f t="shared" si="1"/>
        <v>0</v>
      </c>
    </row>
    <row r="21" spans="1:13" x14ac:dyDescent="0.25">
      <c r="A21" s="83"/>
      <c r="B21" s="53" t="s">
        <v>55</v>
      </c>
      <c r="C21" s="15" t="s">
        <v>56</v>
      </c>
      <c r="D21" s="15" t="s">
        <v>10</v>
      </c>
      <c r="E21" s="21">
        <v>4.38</v>
      </c>
      <c r="F21" s="58">
        <f>F12*E21</f>
        <v>13.14</v>
      </c>
      <c r="G21" s="59"/>
      <c r="H21" s="59">
        <f t="shared" si="3"/>
        <v>0</v>
      </c>
      <c r="I21" s="59"/>
      <c r="J21" s="59"/>
      <c r="K21" s="59"/>
      <c r="L21" s="59"/>
      <c r="M21" s="59">
        <f t="shared" si="1"/>
        <v>0</v>
      </c>
    </row>
    <row r="22" spans="1:13" x14ac:dyDescent="0.25">
      <c r="A22" s="83"/>
      <c r="B22" s="53"/>
      <c r="C22" s="15" t="s">
        <v>32</v>
      </c>
      <c r="D22" s="15" t="s">
        <v>12</v>
      </c>
      <c r="E22" s="21">
        <v>3.44</v>
      </c>
      <c r="F22" s="58">
        <f>F12*E22</f>
        <v>10.32</v>
      </c>
      <c r="G22" s="59"/>
      <c r="H22" s="59">
        <f t="shared" si="3"/>
        <v>0</v>
      </c>
      <c r="I22" s="59"/>
      <c r="J22" s="59"/>
      <c r="K22" s="59"/>
      <c r="L22" s="59"/>
      <c r="M22" s="59">
        <f t="shared" si="1"/>
        <v>0</v>
      </c>
    </row>
    <row r="23" spans="1:13" ht="30" customHeight="1" x14ac:dyDescent="0.25">
      <c r="A23" s="83" t="s">
        <v>57</v>
      </c>
      <c r="B23" s="53" t="s">
        <v>58</v>
      </c>
      <c r="C23" s="29" t="s">
        <v>59</v>
      </c>
      <c r="D23" s="15" t="s">
        <v>8</v>
      </c>
      <c r="E23" s="21"/>
      <c r="F23" s="1">
        <f>F12</f>
        <v>3</v>
      </c>
      <c r="G23" s="59"/>
      <c r="H23" s="59"/>
      <c r="I23" s="59"/>
      <c r="J23" s="59"/>
      <c r="K23" s="59"/>
      <c r="L23" s="59"/>
      <c r="M23" s="59"/>
    </row>
    <row r="24" spans="1:13" x14ac:dyDescent="0.25">
      <c r="A24" s="83"/>
      <c r="B24" s="53"/>
      <c r="C24" s="15" t="s">
        <v>20</v>
      </c>
      <c r="D24" s="15" t="s">
        <v>14</v>
      </c>
      <c r="E24" s="21">
        <v>0.87</v>
      </c>
      <c r="F24" s="58">
        <f>F23*E24</f>
        <v>2.61</v>
      </c>
      <c r="G24" s="59"/>
      <c r="H24" s="59"/>
      <c r="I24" s="59"/>
      <c r="J24" s="59">
        <f t="shared" si="0"/>
        <v>0</v>
      </c>
      <c r="K24" s="59"/>
      <c r="L24" s="59"/>
      <c r="M24" s="59">
        <f t="shared" si="1"/>
        <v>0</v>
      </c>
    </row>
    <row r="25" spans="1:13" x14ac:dyDescent="0.25">
      <c r="A25" s="83"/>
      <c r="B25" s="53"/>
      <c r="C25" s="15" t="s">
        <v>33</v>
      </c>
      <c r="D25" s="15" t="s">
        <v>12</v>
      </c>
      <c r="E25" s="21">
        <v>0.13</v>
      </c>
      <c r="F25" s="58">
        <f>F23*E25</f>
        <v>0.39</v>
      </c>
      <c r="G25" s="59"/>
      <c r="H25" s="59"/>
      <c r="I25" s="59"/>
      <c r="J25" s="59"/>
      <c r="K25" s="59"/>
      <c r="L25" s="59">
        <f t="shared" si="2"/>
        <v>0</v>
      </c>
      <c r="M25" s="59">
        <f t="shared" si="1"/>
        <v>0</v>
      </c>
    </row>
    <row r="26" spans="1:13" x14ac:dyDescent="0.25">
      <c r="A26" s="83"/>
      <c r="B26" s="53"/>
      <c r="C26" s="15" t="s">
        <v>60</v>
      </c>
      <c r="D26" s="15" t="s">
        <v>10</v>
      </c>
      <c r="E26" s="21">
        <v>7.2</v>
      </c>
      <c r="F26" s="58">
        <f>F23*E26</f>
        <v>21.6</v>
      </c>
      <c r="G26" s="59"/>
      <c r="H26" s="59">
        <f t="shared" si="3"/>
        <v>0</v>
      </c>
      <c r="I26" s="59"/>
      <c r="J26" s="59"/>
      <c r="K26" s="59"/>
      <c r="L26" s="59"/>
      <c r="M26" s="59">
        <f t="shared" si="1"/>
        <v>0</v>
      </c>
    </row>
    <row r="27" spans="1:13" x14ac:dyDescent="0.25">
      <c r="A27" s="83"/>
      <c r="B27" s="53"/>
      <c r="C27" s="15" t="s">
        <v>61</v>
      </c>
      <c r="D27" s="15" t="s">
        <v>10</v>
      </c>
      <c r="E27" s="21">
        <v>1.79</v>
      </c>
      <c r="F27" s="58">
        <f>F23*E27</f>
        <v>5.37</v>
      </c>
      <c r="G27" s="59"/>
      <c r="H27" s="59">
        <f t="shared" si="3"/>
        <v>0</v>
      </c>
      <c r="I27" s="59"/>
      <c r="J27" s="59"/>
      <c r="K27" s="59"/>
      <c r="L27" s="59"/>
      <c r="M27" s="59">
        <f t="shared" si="1"/>
        <v>0</v>
      </c>
    </row>
    <row r="28" spans="1:13" x14ac:dyDescent="0.25">
      <c r="A28" s="83"/>
      <c r="B28" s="53"/>
      <c r="C28" s="15" t="s">
        <v>62</v>
      </c>
      <c r="D28" s="15" t="s">
        <v>10</v>
      </c>
      <c r="E28" s="21">
        <v>1.07</v>
      </c>
      <c r="F28" s="58">
        <f>F23*E28</f>
        <v>3.21</v>
      </c>
      <c r="G28" s="59"/>
      <c r="H28" s="59">
        <f t="shared" si="3"/>
        <v>0</v>
      </c>
      <c r="I28" s="59"/>
      <c r="J28" s="59"/>
      <c r="K28" s="59"/>
      <c r="L28" s="59"/>
      <c r="M28" s="59">
        <f t="shared" si="1"/>
        <v>0</v>
      </c>
    </row>
    <row r="29" spans="1:13" x14ac:dyDescent="0.25">
      <c r="A29" s="83"/>
      <c r="B29" s="53"/>
      <c r="C29" s="15" t="s">
        <v>32</v>
      </c>
      <c r="D29" s="15" t="s">
        <v>12</v>
      </c>
      <c r="E29" s="21">
        <v>0.1</v>
      </c>
      <c r="F29" s="58">
        <f>F23*E29</f>
        <v>0.30000000000000004</v>
      </c>
      <c r="G29" s="59"/>
      <c r="H29" s="59">
        <f t="shared" si="3"/>
        <v>0</v>
      </c>
      <c r="I29" s="59"/>
      <c r="J29" s="59"/>
      <c r="K29" s="59"/>
      <c r="L29" s="59"/>
      <c r="M29" s="59">
        <f t="shared" si="1"/>
        <v>0</v>
      </c>
    </row>
    <row r="30" spans="1:13" x14ac:dyDescent="0.25">
      <c r="A30" s="83" t="s">
        <v>63</v>
      </c>
      <c r="B30" s="37" t="s">
        <v>64</v>
      </c>
      <c r="C30" s="30" t="s">
        <v>65</v>
      </c>
      <c r="D30" s="54" t="s">
        <v>38</v>
      </c>
      <c r="E30" s="22">
        <f>(16.2+27.4)/2*7.65*2+(14*6.4)/2*2+4.5*7.3</f>
        <v>455.99</v>
      </c>
      <c r="F30" s="1">
        <f>F7*1.2</f>
        <v>288</v>
      </c>
      <c r="G30" s="59"/>
      <c r="H30" s="59"/>
      <c r="I30" s="59"/>
      <c r="J30" s="59"/>
      <c r="K30" s="59"/>
      <c r="L30" s="59"/>
      <c r="M30" s="59">
        <f t="shared" si="1"/>
        <v>0</v>
      </c>
    </row>
    <row r="31" spans="1:13" x14ac:dyDescent="0.25">
      <c r="A31" s="83"/>
      <c r="B31" s="6"/>
      <c r="C31" s="16" t="s">
        <v>20</v>
      </c>
      <c r="D31" s="16" t="s">
        <v>14</v>
      </c>
      <c r="E31" s="23">
        <v>0.22700000000000001</v>
      </c>
      <c r="F31" s="10">
        <f>F30*E31</f>
        <v>65.376000000000005</v>
      </c>
      <c r="G31" s="59"/>
      <c r="H31" s="59"/>
      <c r="I31" s="59"/>
      <c r="J31" s="59">
        <f t="shared" si="0"/>
        <v>0</v>
      </c>
      <c r="K31" s="59"/>
      <c r="L31" s="59"/>
      <c r="M31" s="59">
        <f t="shared" si="1"/>
        <v>0</v>
      </c>
    </row>
    <row r="32" spans="1:13" x14ac:dyDescent="0.25">
      <c r="A32" s="83"/>
      <c r="B32" s="6"/>
      <c r="C32" s="16" t="s">
        <v>33</v>
      </c>
      <c r="D32" s="15" t="s">
        <v>12</v>
      </c>
      <c r="E32" s="23">
        <v>2.76E-2</v>
      </c>
      <c r="F32" s="10">
        <f>F30*E32</f>
        <v>7.9488000000000003</v>
      </c>
      <c r="G32" s="59"/>
      <c r="H32" s="59"/>
      <c r="I32" s="59"/>
      <c r="J32" s="59"/>
      <c r="K32" s="59"/>
      <c r="L32" s="59">
        <f t="shared" si="2"/>
        <v>0</v>
      </c>
      <c r="M32" s="59">
        <f t="shared" si="1"/>
        <v>0</v>
      </c>
    </row>
    <row r="33" spans="1:13" x14ac:dyDescent="0.25">
      <c r="A33" s="83"/>
      <c r="B33" s="37" t="s">
        <v>66</v>
      </c>
      <c r="C33" s="16" t="s">
        <v>129</v>
      </c>
      <c r="D33" s="16" t="s">
        <v>48</v>
      </c>
      <c r="E33" s="23">
        <v>0.02</v>
      </c>
      <c r="F33" s="10">
        <f>F30*E33</f>
        <v>5.76</v>
      </c>
      <c r="G33" s="59"/>
      <c r="H33" s="59">
        <f t="shared" si="3"/>
        <v>0</v>
      </c>
      <c r="I33" s="59"/>
      <c r="J33" s="59"/>
      <c r="K33" s="59"/>
      <c r="L33" s="59"/>
      <c r="M33" s="59">
        <f t="shared" si="1"/>
        <v>0</v>
      </c>
    </row>
    <row r="34" spans="1:13" x14ac:dyDescent="0.25">
      <c r="A34" s="83"/>
      <c r="B34" s="37" t="s">
        <v>49</v>
      </c>
      <c r="C34" s="16" t="s">
        <v>45</v>
      </c>
      <c r="D34" s="16" t="s">
        <v>10</v>
      </c>
      <c r="E34" s="23">
        <v>7.0000000000000007E-2</v>
      </c>
      <c r="F34" s="10">
        <f>F30*E34</f>
        <v>20.160000000000004</v>
      </c>
      <c r="G34" s="59"/>
      <c r="H34" s="59">
        <f t="shared" si="3"/>
        <v>0</v>
      </c>
      <c r="I34" s="59"/>
      <c r="J34" s="59"/>
      <c r="K34" s="59"/>
      <c r="L34" s="59"/>
      <c r="M34" s="59">
        <f t="shared" si="1"/>
        <v>0</v>
      </c>
    </row>
    <row r="35" spans="1:13" x14ac:dyDescent="0.25">
      <c r="A35" s="83"/>
      <c r="B35" s="6"/>
      <c r="C35" s="16" t="s">
        <v>32</v>
      </c>
      <c r="D35" s="15" t="s">
        <v>12</v>
      </c>
      <c r="E35" s="23">
        <v>4.4400000000000002E-2</v>
      </c>
      <c r="F35" s="10">
        <f>F30*E35</f>
        <v>12.7872</v>
      </c>
      <c r="G35" s="59"/>
      <c r="H35" s="59">
        <f t="shared" si="3"/>
        <v>0</v>
      </c>
      <c r="I35" s="59"/>
      <c r="J35" s="59"/>
      <c r="K35" s="59"/>
      <c r="L35" s="59"/>
      <c r="M35" s="59">
        <f t="shared" si="1"/>
        <v>0</v>
      </c>
    </row>
    <row r="36" spans="1:13" ht="31.5" x14ac:dyDescent="0.25">
      <c r="A36" s="83" t="s">
        <v>67</v>
      </c>
      <c r="B36" s="53" t="s">
        <v>68</v>
      </c>
      <c r="C36" s="29" t="s">
        <v>69</v>
      </c>
      <c r="D36" s="15" t="s">
        <v>15</v>
      </c>
      <c r="E36" s="24"/>
      <c r="F36" s="1">
        <f>F30</f>
        <v>288</v>
      </c>
      <c r="G36" s="59"/>
      <c r="H36" s="59"/>
      <c r="I36" s="59"/>
      <c r="J36" s="59"/>
      <c r="K36" s="59"/>
      <c r="L36" s="59"/>
      <c r="M36" s="59"/>
    </row>
    <row r="37" spans="1:13" x14ac:dyDescent="0.25">
      <c r="A37" s="83"/>
      <c r="B37" s="53"/>
      <c r="C37" s="15" t="s">
        <v>20</v>
      </c>
      <c r="D37" s="15" t="s">
        <v>14</v>
      </c>
      <c r="E37" s="21">
        <v>3.0300000000000001E-2</v>
      </c>
      <c r="F37" s="2">
        <f>F36*E37</f>
        <v>8.7263999999999999</v>
      </c>
      <c r="G37" s="59"/>
      <c r="H37" s="59"/>
      <c r="I37" s="59"/>
      <c r="J37" s="59">
        <f t="shared" si="0"/>
        <v>0</v>
      </c>
      <c r="K37" s="59"/>
      <c r="L37" s="59"/>
      <c r="M37" s="59">
        <f t="shared" si="1"/>
        <v>0</v>
      </c>
    </row>
    <row r="38" spans="1:13" x14ac:dyDescent="0.25">
      <c r="A38" s="83"/>
      <c r="B38" s="53"/>
      <c r="C38" s="15" t="s">
        <v>33</v>
      </c>
      <c r="D38" s="15" t="s">
        <v>12</v>
      </c>
      <c r="E38" s="21">
        <v>4.1000000000000003E-3</v>
      </c>
      <c r="F38" s="2">
        <f>F36*E38</f>
        <v>1.1808000000000001</v>
      </c>
      <c r="G38" s="59"/>
      <c r="H38" s="59"/>
      <c r="I38" s="59"/>
      <c r="J38" s="59"/>
      <c r="K38" s="59"/>
      <c r="L38" s="59">
        <f t="shared" si="2"/>
        <v>0</v>
      </c>
      <c r="M38" s="59">
        <f t="shared" si="1"/>
        <v>0</v>
      </c>
    </row>
    <row r="39" spans="1:13" x14ac:dyDescent="0.25">
      <c r="A39" s="83"/>
      <c r="B39" s="53"/>
      <c r="C39" s="15" t="s">
        <v>60</v>
      </c>
      <c r="D39" s="15" t="s">
        <v>10</v>
      </c>
      <c r="E39" s="21">
        <v>0.23100000000000001</v>
      </c>
      <c r="F39" s="2">
        <f>F36*E39</f>
        <v>66.528000000000006</v>
      </c>
      <c r="G39" s="59"/>
      <c r="H39" s="59">
        <f t="shared" si="3"/>
        <v>0</v>
      </c>
      <c r="I39" s="59"/>
      <c r="J39" s="59"/>
      <c r="K39" s="59"/>
      <c r="L39" s="59"/>
      <c r="M39" s="59">
        <f t="shared" si="1"/>
        <v>0</v>
      </c>
    </row>
    <row r="40" spans="1:13" x14ac:dyDescent="0.25">
      <c r="A40" s="83"/>
      <c r="B40" s="53"/>
      <c r="C40" s="15" t="s">
        <v>61</v>
      </c>
      <c r="D40" s="15" t="s">
        <v>10</v>
      </c>
      <c r="E40" s="21">
        <v>5.8000000000000003E-2</v>
      </c>
      <c r="F40" s="2">
        <f>F36*E40</f>
        <v>16.704000000000001</v>
      </c>
      <c r="G40" s="59"/>
      <c r="H40" s="59">
        <f t="shared" si="3"/>
        <v>0</v>
      </c>
      <c r="I40" s="59"/>
      <c r="J40" s="59"/>
      <c r="K40" s="59"/>
      <c r="L40" s="59"/>
      <c r="M40" s="59">
        <f t="shared" si="1"/>
        <v>0</v>
      </c>
    </row>
    <row r="41" spans="1:13" x14ac:dyDescent="0.25">
      <c r="A41" s="83"/>
      <c r="B41" s="53"/>
      <c r="C41" s="15" t="s">
        <v>62</v>
      </c>
      <c r="D41" s="15" t="s">
        <v>10</v>
      </c>
      <c r="E41" s="21">
        <v>3.5000000000000003E-2</v>
      </c>
      <c r="F41" s="2">
        <f>F36*E41</f>
        <v>10.080000000000002</v>
      </c>
      <c r="G41" s="59"/>
      <c r="H41" s="59">
        <f t="shared" si="3"/>
        <v>0</v>
      </c>
      <c r="I41" s="59"/>
      <c r="J41" s="59"/>
      <c r="K41" s="59"/>
      <c r="L41" s="59"/>
      <c r="M41" s="59">
        <f t="shared" si="1"/>
        <v>0</v>
      </c>
    </row>
    <row r="42" spans="1:13" x14ac:dyDescent="0.25">
      <c r="A42" s="83"/>
      <c r="B42" s="53"/>
      <c r="C42" s="15" t="s">
        <v>32</v>
      </c>
      <c r="D42" s="15" t="s">
        <v>12</v>
      </c>
      <c r="E42" s="21">
        <v>4.0000000000000002E-4</v>
      </c>
      <c r="F42" s="2">
        <f>F36*E42</f>
        <v>0.11520000000000001</v>
      </c>
      <c r="G42" s="59"/>
      <c r="H42" s="59">
        <f t="shared" si="3"/>
        <v>0</v>
      </c>
      <c r="I42" s="59"/>
      <c r="J42" s="59"/>
      <c r="K42" s="59"/>
      <c r="L42" s="59"/>
      <c r="M42" s="59">
        <f t="shared" si="1"/>
        <v>0</v>
      </c>
    </row>
    <row r="43" spans="1:13" ht="31.5" x14ac:dyDescent="0.25">
      <c r="A43" s="83" t="s">
        <v>70</v>
      </c>
      <c r="B43" s="7" t="s">
        <v>71</v>
      </c>
      <c r="C43" s="29" t="s">
        <v>72</v>
      </c>
      <c r="D43" s="15" t="s">
        <v>15</v>
      </c>
      <c r="E43" s="21"/>
      <c r="F43" s="60">
        <f>F36</f>
        <v>288</v>
      </c>
      <c r="G43" s="59"/>
      <c r="H43" s="59"/>
      <c r="I43" s="59"/>
      <c r="J43" s="59"/>
      <c r="K43" s="59"/>
      <c r="L43" s="59"/>
      <c r="M43" s="59">
        <f t="shared" si="1"/>
        <v>0</v>
      </c>
    </row>
    <row r="44" spans="1:13" x14ac:dyDescent="0.25">
      <c r="A44" s="83"/>
      <c r="B44" s="7"/>
      <c r="C44" s="15" t="s">
        <v>20</v>
      </c>
      <c r="D44" s="15" t="s">
        <v>14</v>
      </c>
      <c r="E44" s="21">
        <v>6.9199999999999998E-2</v>
      </c>
      <c r="F44" s="2">
        <f>F43*E44</f>
        <v>19.929600000000001</v>
      </c>
      <c r="G44" s="59"/>
      <c r="H44" s="59"/>
      <c r="I44" s="59"/>
      <c r="J44" s="59">
        <f t="shared" si="0"/>
        <v>0</v>
      </c>
      <c r="K44" s="59"/>
      <c r="L44" s="59"/>
      <c r="M44" s="59">
        <f t="shared" si="1"/>
        <v>0</v>
      </c>
    </row>
    <row r="45" spans="1:13" x14ac:dyDescent="0.25">
      <c r="A45" s="83"/>
      <c r="B45" s="7"/>
      <c r="C45" s="15" t="s">
        <v>33</v>
      </c>
      <c r="D45" s="15" t="s">
        <v>12</v>
      </c>
      <c r="E45" s="21">
        <v>1.6000000000000001E-3</v>
      </c>
      <c r="F45" s="2">
        <f>F43*E45</f>
        <v>0.46080000000000004</v>
      </c>
      <c r="G45" s="59"/>
      <c r="H45" s="59"/>
      <c r="I45" s="59"/>
      <c r="J45" s="59"/>
      <c r="K45" s="59"/>
      <c r="L45" s="59">
        <f t="shared" si="2"/>
        <v>0</v>
      </c>
      <c r="M45" s="59">
        <f t="shared" si="1"/>
        <v>0</v>
      </c>
    </row>
    <row r="46" spans="1:13" x14ac:dyDescent="0.25">
      <c r="A46" s="83"/>
      <c r="B46" s="7" t="s">
        <v>51</v>
      </c>
      <c r="C46" s="15" t="s">
        <v>73</v>
      </c>
      <c r="D46" s="15" t="s">
        <v>10</v>
      </c>
      <c r="E46" s="21">
        <v>0.4</v>
      </c>
      <c r="F46" s="2">
        <f>F43*E46</f>
        <v>115.2</v>
      </c>
      <c r="G46" s="59"/>
      <c r="H46" s="59">
        <f t="shared" si="3"/>
        <v>0</v>
      </c>
      <c r="I46" s="59"/>
      <c r="J46" s="59"/>
      <c r="K46" s="59"/>
      <c r="L46" s="59"/>
      <c r="M46" s="59">
        <f t="shared" si="1"/>
        <v>0</v>
      </c>
    </row>
    <row r="47" spans="1:13" ht="78.75" x14ac:dyDescent="0.25">
      <c r="A47" s="83" t="s">
        <v>74</v>
      </c>
      <c r="B47" s="37" t="s">
        <v>75</v>
      </c>
      <c r="C47" s="30" t="s">
        <v>137</v>
      </c>
      <c r="D47" s="54" t="s">
        <v>38</v>
      </c>
      <c r="E47" s="22">
        <f>(16.2+27.4)/2*7.65*2+(14*6.4)/2*2+4.5*7.3</f>
        <v>455.99</v>
      </c>
      <c r="F47" s="1">
        <f>F30</f>
        <v>288</v>
      </c>
      <c r="G47" s="59"/>
      <c r="H47" s="59"/>
      <c r="I47" s="59"/>
      <c r="J47" s="59"/>
      <c r="K47" s="59"/>
      <c r="L47" s="59"/>
      <c r="M47" s="59"/>
    </row>
    <row r="48" spans="1:13" x14ac:dyDescent="0.25">
      <c r="A48" s="83"/>
      <c r="B48" s="6"/>
      <c r="C48" s="15" t="s">
        <v>20</v>
      </c>
      <c r="D48" s="15" t="s">
        <v>14</v>
      </c>
      <c r="E48" s="21">
        <v>0.42899999999999999</v>
      </c>
      <c r="F48" s="2">
        <f>F47*E48</f>
        <v>123.55199999999999</v>
      </c>
      <c r="G48" s="59"/>
      <c r="H48" s="59"/>
      <c r="I48" s="59"/>
      <c r="J48" s="59">
        <f t="shared" si="0"/>
        <v>0</v>
      </c>
      <c r="K48" s="59"/>
      <c r="L48" s="59"/>
      <c r="M48" s="59">
        <f t="shared" si="1"/>
        <v>0</v>
      </c>
    </row>
    <row r="49" spans="1:13" x14ac:dyDescent="0.25">
      <c r="A49" s="83"/>
      <c r="B49" s="6"/>
      <c r="C49" s="15" t="s">
        <v>33</v>
      </c>
      <c r="D49" s="15" t="s">
        <v>12</v>
      </c>
      <c r="E49" s="21">
        <v>2.64E-2</v>
      </c>
      <c r="F49" s="2">
        <f>F47*E49</f>
        <v>7.6032000000000002</v>
      </c>
      <c r="G49" s="59"/>
      <c r="H49" s="59"/>
      <c r="I49" s="59"/>
      <c r="J49" s="59"/>
      <c r="K49" s="59"/>
      <c r="L49" s="59">
        <f t="shared" si="2"/>
        <v>0</v>
      </c>
      <c r="M49" s="59">
        <f t="shared" si="1"/>
        <v>0</v>
      </c>
    </row>
    <row r="50" spans="1:13" ht="31.5" x14ac:dyDescent="0.25">
      <c r="A50" s="83"/>
      <c r="B50" s="53" t="s">
        <v>76</v>
      </c>
      <c r="C50" s="55" t="s">
        <v>136</v>
      </c>
      <c r="D50" s="54" t="s">
        <v>38</v>
      </c>
      <c r="E50" s="57">
        <v>1.2</v>
      </c>
      <c r="F50" s="58">
        <f>F47*E50</f>
        <v>345.59999999999997</v>
      </c>
      <c r="G50" s="59"/>
      <c r="H50" s="59">
        <f t="shared" si="3"/>
        <v>0</v>
      </c>
      <c r="I50" s="59"/>
      <c r="J50" s="59"/>
      <c r="K50" s="59"/>
      <c r="L50" s="59"/>
      <c r="M50" s="59">
        <f t="shared" si="1"/>
        <v>0</v>
      </c>
    </row>
    <row r="51" spans="1:13" x14ac:dyDescent="0.25">
      <c r="A51" s="83"/>
      <c r="B51" s="37" t="s">
        <v>77</v>
      </c>
      <c r="C51" s="55" t="s">
        <v>78</v>
      </c>
      <c r="D51" s="54" t="s">
        <v>79</v>
      </c>
      <c r="E51" s="57">
        <v>6</v>
      </c>
      <c r="F51" s="58">
        <f>F47*E51</f>
        <v>1728</v>
      </c>
      <c r="G51" s="59"/>
      <c r="H51" s="59">
        <f t="shared" si="3"/>
        <v>0</v>
      </c>
      <c r="I51" s="59"/>
      <c r="J51" s="59"/>
      <c r="K51" s="59"/>
      <c r="L51" s="59"/>
      <c r="M51" s="59">
        <f t="shared" si="1"/>
        <v>0</v>
      </c>
    </row>
    <row r="52" spans="1:13" x14ac:dyDescent="0.25">
      <c r="A52" s="83"/>
      <c r="B52" s="37" t="s">
        <v>80</v>
      </c>
      <c r="C52" s="55" t="s">
        <v>108</v>
      </c>
      <c r="D52" s="54" t="s">
        <v>11</v>
      </c>
      <c r="E52" s="12">
        <v>2.0000000000000001E-4</v>
      </c>
      <c r="F52" s="58">
        <f>F47*E52</f>
        <v>5.7600000000000005E-2</v>
      </c>
      <c r="G52" s="59"/>
      <c r="H52" s="59">
        <f t="shared" si="3"/>
        <v>0</v>
      </c>
      <c r="I52" s="59"/>
      <c r="J52" s="59"/>
      <c r="K52" s="59"/>
      <c r="L52" s="59"/>
      <c r="M52" s="59">
        <f t="shared" si="1"/>
        <v>0</v>
      </c>
    </row>
    <row r="53" spans="1:13" x14ac:dyDescent="0.25">
      <c r="A53" s="83"/>
      <c r="B53" s="37" t="s">
        <v>81</v>
      </c>
      <c r="C53" s="55" t="s">
        <v>82</v>
      </c>
      <c r="D53" s="54" t="s">
        <v>10</v>
      </c>
      <c r="E53" s="12">
        <v>0.05</v>
      </c>
      <c r="F53" s="58">
        <f>F47*E53</f>
        <v>14.4</v>
      </c>
      <c r="G53" s="59"/>
      <c r="H53" s="59">
        <f t="shared" si="3"/>
        <v>0</v>
      </c>
      <c r="I53" s="59"/>
      <c r="J53" s="59"/>
      <c r="K53" s="59"/>
      <c r="L53" s="59"/>
      <c r="M53" s="59">
        <f t="shared" si="1"/>
        <v>0</v>
      </c>
    </row>
    <row r="54" spans="1:13" x14ac:dyDescent="0.25">
      <c r="A54" s="83"/>
      <c r="B54" s="53"/>
      <c r="C54" s="55" t="s">
        <v>83</v>
      </c>
      <c r="D54" s="54" t="s">
        <v>10</v>
      </c>
      <c r="E54" s="57">
        <v>0.17</v>
      </c>
      <c r="F54" s="58">
        <f>F47*E54</f>
        <v>48.96</v>
      </c>
      <c r="G54" s="59"/>
      <c r="H54" s="59">
        <f t="shared" si="3"/>
        <v>0</v>
      </c>
      <c r="I54" s="59"/>
      <c r="J54" s="59"/>
      <c r="K54" s="59"/>
      <c r="L54" s="59"/>
      <c r="M54" s="59">
        <f t="shared" si="1"/>
        <v>0</v>
      </c>
    </row>
    <row r="55" spans="1:13" x14ac:dyDescent="0.25">
      <c r="A55" s="83"/>
      <c r="B55" s="53"/>
      <c r="C55" s="55" t="s">
        <v>32</v>
      </c>
      <c r="D55" s="54" t="s">
        <v>12</v>
      </c>
      <c r="E55" s="57">
        <v>6.3600000000000004E-2</v>
      </c>
      <c r="F55" s="58">
        <f>F47*E55</f>
        <v>18.316800000000001</v>
      </c>
      <c r="G55" s="59"/>
      <c r="H55" s="59">
        <f t="shared" si="3"/>
        <v>0</v>
      </c>
      <c r="I55" s="59"/>
      <c r="J55" s="59"/>
      <c r="K55" s="59"/>
      <c r="L55" s="59"/>
      <c r="M55" s="59">
        <f t="shared" si="1"/>
        <v>0</v>
      </c>
    </row>
    <row r="56" spans="1:13" x14ac:dyDescent="0.25">
      <c r="A56" s="83" t="s">
        <v>84</v>
      </c>
      <c r="B56" s="53" t="s">
        <v>85</v>
      </c>
      <c r="C56" s="30" t="s">
        <v>86</v>
      </c>
      <c r="D56" s="54" t="s">
        <v>5</v>
      </c>
      <c r="E56" s="22">
        <f>16.2+9.5*4</f>
        <v>54.2</v>
      </c>
      <c r="F56" s="1">
        <v>50</v>
      </c>
      <c r="G56" s="59"/>
      <c r="H56" s="59"/>
      <c r="I56" s="59"/>
      <c r="J56" s="59"/>
      <c r="K56" s="59"/>
      <c r="L56" s="59"/>
      <c r="M56" s="59"/>
    </row>
    <row r="57" spans="1:13" x14ac:dyDescent="0.25">
      <c r="A57" s="83"/>
      <c r="B57" s="53"/>
      <c r="C57" s="15" t="s">
        <v>20</v>
      </c>
      <c r="D57" s="54" t="s">
        <v>14</v>
      </c>
      <c r="E57" s="21">
        <v>0.83</v>
      </c>
      <c r="F57" s="2">
        <f>F56*E57</f>
        <v>41.5</v>
      </c>
      <c r="G57" s="59"/>
      <c r="H57" s="59"/>
      <c r="I57" s="59"/>
      <c r="J57" s="59">
        <f t="shared" si="0"/>
        <v>0</v>
      </c>
      <c r="K57" s="59"/>
      <c r="L57" s="59"/>
      <c r="M57" s="59">
        <f t="shared" si="1"/>
        <v>0</v>
      </c>
    </row>
    <row r="58" spans="1:13" x14ac:dyDescent="0.25">
      <c r="A58" s="83"/>
      <c r="B58" s="53"/>
      <c r="C58" s="15" t="s">
        <v>21</v>
      </c>
      <c r="D58" s="54" t="s">
        <v>12</v>
      </c>
      <c r="E58" s="21">
        <v>4.1000000000000003E-3</v>
      </c>
      <c r="F58" s="2">
        <f>F56*E58</f>
        <v>0.20500000000000002</v>
      </c>
      <c r="G58" s="59"/>
      <c r="H58" s="59"/>
      <c r="I58" s="59"/>
      <c r="J58" s="59"/>
      <c r="K58" s="59"/>
      <c r="L58" s="59">
        <f t="shared" si="2"/>
        <v>0</v>
      </c>
      <c r="M58" s="59">
        <f t="shared" si="1"/>
        <v>0</v>
      </c>
    </row>
    <row r="59" spans="1:13" ht="31.5" x14ac:dyDescent="0.25">
      <c r="A59" s="83"/>
      <c r="B59" s="53" t="s">
        <v>87</v>
      </c>
      <c r="C59" s="15" t="s">
        <v>130</v>
      </c>
      <c r="D59" s="54" t="s">
        <v>88</v>
      </c>
      <c r="E59" s="57">
        <v>1.1000000000000001</v>
      </c>
      <c r="F59" s="58">
        <f>F56*E59</f>
        <v>55.000000000000007</v>
      </c>
      <c r="G59" s="59"/>
      <c r="H59" s="59">
        <f t="shared" si="3"/>
        <v>0</v>
      </c>
      <c r="I59" s="59"/>
      <c r="J59" s="59"/>
      <c r="K59" s="59"/>
      <c r="L59" s="59"/>
      <c r="M59" s="59">
        <f t="shared" si="1"/>
        <v>0</v>
      </c>
    </row>
    <row r="60" spans="1:13" x14ac:dyDescent="0.25">
      <c r="A60" s="83"/>
      <c r="B60" s="53" t="s">
        <v>77</v>
      </c>
      <c r="C60" s="55" t="s">
        <v>78</v>
      </c>
      <c r="D60" s="54" t="s">
        <v>79</v>
      </c>
      <c r="E60" s="57">
        <v>3</v>
      </c>
      <c r="F60" s="58">
        <f>F56*E60</f>
        <v>150</v>
      </c>
      <c r="G60" s="59"/>
      <c r="H60" s="59">
        <f t="shared" si="3"/>
        <v>0</v>
      </c>
      <c r="I60" s="59"/>
      <c r="J60" s="59"/>
      <c r="K60" s="59"/>
      <c r="L60" s="59"/>
      <c r="M60" s="59">
        <f t="shared" si="1"/>
        <v>0</v>
      </c>
    </row>
    <row r="61" spans="1:13" x14ac:dyDescent="0.25">
      <c r="A61" s="83"/>
      <c r="B61" s="53"/>
      <c r="C61" s="55" t="s">
        <v>32</v>
      </c>
      <c r="D61" s="54" t="s">
        <v>12</v>
      </c>
      <c r="E61" s="57">
        <v>7.8E-2</v>
      </c>
      <c r="F61" s="58">
        <f>F56*E61</f>
        <v>3.9</v>
      </c>
      <c r="G61" s="59"/>
      <c r="H61" s="59">
        <f t="shared" si="3"/>
        <v>0</v>
      </c>
      <c r="I61" s="59"/>
      <c r="J61" s="59"/>
      <c r="K61" s="59"/>
      <c r="L61" s="59"/>
      <c r="M61" s="59">
        <f t="shared" si="1"/>
        <v>0</v>
      </c>
    </row>
    <row r="62" spans="1:13" ht="33" x14ac:dyDescent="0.25">
      <c r="A62" s="86" t="s">
        <v>89</v>
      </c>
      <c r="B62" s="38" t="s">
        <v>90</v>
      </c>
      <c r="C62" s="39" t="s">
        <v>138</v>
      </c>
      <c r="D62" s="53" t="s">
        <v>5</v>
      </c>
      <c r="E62" s="4">
        <f>(5.5+5.5)*2 +(19.6+1.2+18.7+1.2)*2</f>
        <v>103.4</v>
      </c>
      <c r="F62" s="61">
        <v>40</v>
      </c>
      <c r="G62" s="58"/>
      <c r="H62" s="40"/>
      <c r="I62" s="58"/>
      <c r="J62" s="40"/>
      <c r="K62" s="59"/>
      <c r="L62" s="59"/>
      <c r="M62" s="59"/>
    </row>
    <row r="63" spans="1:13" x14ac:dyDescent="0.25">
      <c r="A63" s="86"/>
      <c r="B63" s="53"/>
      <c r="C63" s="41" t="s">
        <v>20</v>
      </c>
      <c r="D63" s="53" t="s">
        <v>14</v>
      </c>
      <c r="E63" s="42">
        <v>0.28599999999999998</v>
      </c>
      <c r="F63" s="10">
        <f>F62*E63</f>
        <v>11.44</v>
      </c>
      <c r="G63" s="58"/>
      <c r="H63" s="40"/>
      <c r="I63" s="49"/>
      <c r="J63" s="40">
        <f t="shared" ref="J63:J77" si="4">F63*I63</f>
        <v>0</v>
      </c>
      <c r="K63" s="49"/>
      <c r="L63" s="59"/>
      <c r="M63" s="59">
        <f t="shared" ref="M63:M70" si="5">H63+J63+L63</f>
        <v>0</v>
      </c>
    </row>
    <row r="64" spans="1:13" x14ac:dyDescent="0.25">
      <c r="A64" s="86"/>
      <c r="B64" s="53"/>
      <c r="C64" s="41" t="s">
        <v>21</v>
      </c>
      <c r="D64" s="53" t="s">
        <v>12</v>
      </c>
      <c r="E64" s="42">
        <v>4.1000000000000003E-3</v>
      </c>
      <c r="F64" s="10">
        <f>F62*E64</f>
        <v>0.16400000000000001</v>
      </c>
      <c r="G64" s="58"/>
      <c r="H64" s="40"/>
      <c r="I64" s="50"/>
      <c r="J64" s="40"/>
      <c r="K64" s="49"/>
      <c r="L64" s="59">
        <f t="shared" ref="L64" si="6">F64*K64</f>
        <v>0</v>
      </c>
      <c r="M64" s="59">
        <f t="shared" si="5"/>
        <v>0</v>
      </c>
    </row>
    <row r="65" spans="1:13" ht="33" x14ac:dyDescent="0.25">
      <c r="A65" s="86"/>
      <c r="B65" s="53"/>
      <c r="C65" s="43" t="s">
        <v>91</v>
      </c>
      <c r="D65" s="53" t="s">
        <v>38</v>
      </c>
      <c r="E65" s="2">
        <v>1.1000000000000001</v>
      </c>
      <c r="F65" s="44">
        <f>F62*E65</f>
        <v>44</v>
      </c>
      <c r="G65" s="50"/>
      <c r="H65" s="40">
        <f t="shared" ref="H65:H70" si="7">F65*G65</f>
        <v>0</v>
      </c>
      <c r="I65" s="50"/>
      <c r="J65" s="40"/>
      <c r="K65" s="49"/>
      <c r="L65" s="59"/>
      <c r="M65" s="59">
        <f t="shared" si="5"/>
        <v>0</v>
      </c>
    </row>
    <row r="66" spans="1:13" x14ac:dyDescent="0.25">
      <c r="A66" s="86"/>
      <c r="B66" s="53"/>
      <c r="C66" s="43" t="s">
        <v>139</v>
      </c>
      <c r="D66" s="53" t="s">
        <v>79</v>
      </c>
      <c r="E66" s="4">
        <f>F62/0.5*2</f>
        <v>160</v>
      </c>
      <c r="F66" s="44">
        <f>E66</f>
        <v>160</v>
      </c>
      <c r="G66" s="50"/>
      <c r="H66" s="40">
        <f t="shared" si="7"/>
        <v>0</v>
      </c>
      <c r="I66" s="50"/>
      <c r="J66" s="40"/>
      <c r="K66" s="49"/>
      <c r="L66" s="59"/>
      <c r="M66" s="59">
        <f t="shared" si="5"/>
        <v>0</v>
      </c>
    </row>
    <row r="67" spans="1:13" ht="33" x14ac:dyDescent="0.25">
      <c r="A67" s="86"/>
      <c r="B67" s="53" t="s">
        <v>80</v>
      </c>
      <c r="C67" s="41" t="s">
        <v>140</v>
      </c>
      <c r="D67" s="45" t="s">
        <v>141</v>
      </c>
      <c r="E67" s="42">
        <v>2.3E-3</v>
      </c>
      <c r="F67" s="44">
        <f>F62*E67</f>
        <v>9.1999999999999998E-2</v>
      </c>
      <c r="G67" s="50"/>
      <c r="H67" s="40">
        <f t="shared" si="7"/>
        <v>0</v>
      </c>
      <c r="I67" s="50"/>
      <c r="J67" s="40"/>
      <c r="K67" s="49"/>
      <c r="L67" s="59"/>
      <c r="M67" s="59">
        <f t="shared" si="5"/>
        <v>0</v>
      </c>
    </row>
    <row r="68" spans="1:13" x14ac:dyDescent="0.25">
      <c r="A68" s="86"/>
      <c r="B68" s="53" t="s">
        <v>49</v>
      </c>
      <c r="C68" s="41" t="s">
        <v>45</v>
      </c>
      <c r="D68" s="45" t="s">
        <v>10</v>
      </c>
      <c r="E68" s="42">
        <v>3.7999999999999999E-2</v>
      </c>
      <c r="F68" s="44">
        <f>F62*E68</f>
        <v>1.52</v>
      </c>
      <c r="G68" s="50"/>
      <c r="H68" s="40">
        <f t="shared" si="7"/>
        <v>0</v>
      </c>
      <c r="I68" s="50"/>
      <c r="J68" s="40"/>
      <c r="K68" s="49"/>
      <c r="L68" s="59"/>
      <c r="M68" s="59">
        <f t="shared" si="5"/>
        <v>0</v>
      </c>
    </row>
    <row r="69" spans="1:13" x14ac:dyDescent="0.25">
      <c r="A69" s="86"/>
      <c r="B69" s="53" t="s">
        <v>92</v>
      </c>
      <c r="C69" s="41" t="s">
        <v>93</v>
      </c>
      <c r="D69" s="45" t="s">
        <v>10</v>
      </c>
      <c r="E69" s="42">
        <v>3.7999999999999999E-2</v>
      </c>
      <c r="F69" s="44">
        <f>F62*E69</f>
        <v>1.52</v>
      </c>
      <c r="G69" s="50"/>
      <c r="H69" s="40">
        <f t="shared" si="7"/>
        <v>0</v>
      </c>
      <c r="I69" s="50"/>
      <c r="J69" s="40"/>
      <c r="K69" s="50"/>
      <c r="L69" s="59"/>
      <c r="M69" s="59">
        <f t="shared" si="5"/>
        <v>0</v>
      </c>
    </row>
    <row r="70" spans="1:13" x14ac:dyDescent="0.25">
      <c r="A70" s="86"/>
      <c r="B70" s="53" t="s">
        <v>94</v>
      </c>
      <c r="C70" s="41" t="s">
        <v>82</v>
      </c>
      <c r="D70" s="45" t="s">
        <v>10</v>
      </c>
      <c r="E70" s="42">
        <v>1.69</v>
      </c>
      <c r="F70" s="10">
        <f>F62*E70</f>
        <v>67.599999999999994</v>
      </c>
      <c r="G70" s="50"/>
      <c r="H70" s="40">
        <f t="shared" si="7"/>
        <v>0</v>
      </c>
      <c r="I70" s="50"/>
      <c r="J70" s="40"/>
      <c r="K70" s="49"/>
      <c r="L70" s="59"/>
      <c r="M70" s="59">
        <f t="shared" si="5"/>
        <v>0</v>
      </c>
    </row>
    <row r="71" spans="1:13" ht="33" x14ac:dyDescent="0.25">
      <c r="A71" s="85" t="s">
        <v>95</v>
      </c>
      <c r="B71" s="46" t="s">
        <v>96</v>
      </c>
      <c r="C71" s="39" t="s">
        <v>142</v>
      </c>
      <c r="D71" s="37" t="s">
        <v>79</v>
      </c>
      <c r="E71" s="2"/>
      <c r="F71" s="62">
        <v>6</v>
      </c>
      <c r="G71" s="51"/>
      <c r="H71" s="40"/>
      <c r="I71" s="51"/>
      <c r="J71" s="40"/>
      <c r="K71" s="52"/>
      <c r="L71" s="59"/>
      <c r="M71" s="59"/>
    </row>
    <row r="72" spans="1:13" x14ac:dyDescent="0.25">
      <c r="A72" s="85"/>
      <c r="B72" s="37"/>
      <c r="C72" s="47" t="s">
        <v>20</v>
      </c>
      <c r="D72" s="45" t="s">
        <v>14</v>
      </c>
      <c r="E72" s="42">
        <v>1.51</v>
      </c>
      <c r="F72" s="10">
        <f>F71*E72</f>
        <v>9.06</v>
      </c>
      <c r="G72" s="51"/>
      <c r="H72" s="40"/>
      <c r="I72" s="52"/>
      <c r="J72" s="40">
        <f t="shared" si="4"/>
        <v>0</v>
      </c>
      <c r="K72" s="52"/>
      <c r="L72" s="59"/>
      <c r="M72" s="59">
        <f t="shared" ref="M72:M83" si="8">H72+J72+L72</f>
        <v>0</v>
      </c>
    </row>
    <row r="73" spans="1:13" x14ac:dyDescent="0.25">
      <c r="A73" s="85"/>
      <c r="B73" s="37"/>
      <c r="C73" s="47" t="s">
        <v>97</v>
      </c>
      <c r="D73" s="45" t="s">
        <v>12</v>
      </c>
      <c r="E73" s="42">
        <v>0.02</v>
      </c>
      <c r="F73" s="10">
        <f>F71*E73</f>
        <v>0.12</v>
      </c>
      <c r="G73" s="51"/>
      <c r="H73" s="40"/>
      <c r="I73" s="51"/>
      <c r="J73" s="40"/>
      <c r="K73" s="52"/>
      <c r="L73" s="59">
        <f t="shared" ref="L73:L78" si="9">F73*K73</f>
        <v>0</v>
      </c>
      <c r="M73" s="59">
        <f t="shared" si="8"/>
        <v>0</v>
      </c>
    </row>
    <row r="74" spans="1:13" ht="27" x14ac:dyDescent="0.25">
      <c r="A74" s="85"/>
      <c r="B74" s="37" t="s">
        <v>98</v>
      </c>
      <c r="C74" s="47" t="s">
        <v>99</v>
      </c>
      <c r="D74" s="45" t="s">
        <v>100</v>
      </c>
      <c r="E74" s="42">
        <v>1</v>
      </c>
      <c r="F74" s="10">
        <f>F71*E74</f>
        <v>6</v>
      </c>
      <c r="G74" s="51"/>
      <c r="H74" s="40">
        <f t="shared" ref="H74:H83" si="10">F74*G74</f>
        <v>0</v>
      </c>
      <c r="I74" s="51"/>
      <c r="J74" s="40"/>
      <c r="K74" s="51"/>
      <c r="L74" s="59"/>
      <c r="M74" s="59">
        <f t="shared" si="8"/>
        <v>0</v>
      </c>
    </row>
    <row r="75" spans="1:13" x14ac:dyDescent="0.25">
      <c r="A75" s="85"/>
      <c r="B75" s="37"/>
      <c r="C75" s="47" t="s">
        <v>101</v>
      </c>
      <c r="D75" s="45" t="s">
        <v>12</v>
      </c>
      <c r="E75" s="42">
        <v>0.28999999999999998</v>
      </c>
      <c r="F75" s="10">
        <f>F71*E75</f>
        <v>1.7399999999999998</v>
      </c>
      <c r="G75" s="51"/>
      <c r="H75" s="40">
        <f t="shared" si="10"/>
        <v>0</v>
      </c>
      <c r="I75" s="51"/>
      <c r="J75" s="40"/>
      <c r="K75" s="52"/>
      <c r="L75" s="59"/>
      <c r="M75" s="59">
        <f t="shared" si="8"/>
        <v>0</v>
      </c>
    </row>
    <row r="76" spans="1:13" ht="33" x14ac:dyDescent="0.25">
      <c r="A76" s="85" t="s">
        <v>102</v>
      </c>
      <c r="B76" s="46" t="s">
        <v>103</v>
      </c>
      <c r="C76" s="39" t="s">
        <v>143</v>
      </c>
      <c r="D76" s="37" t="s">
        <v>88</v>
      </c>
      <c r="E76" s="2"/>
      <c r="F76" s="62">
        <f>F71*6</f>
        <v>36</v>
      </c>
      <c r="G76" s="51"/>
      <c r="H76" s="40"/>
      <c r="I76" s="51"/>
      <c r="J76" s="40"/>
      <c r="K76" s="52"/>
      <c r="L76" s="59"/>
      <c r="M76" s="59"/>
    </row>
    <row r="77" spans="1:13" x14ac:dyDescent="0.25">
      <c r="A77" s="85"/>
      <c r="B77" s="37"/>
      <c r="C77" s="47" t="s">
        <v>20</v>
      </c>
      <c r="D77" s="45" t="s">
        <v>14</v>
      </c>
      <c r="E77" s="42">
        <v>0.74</v>
      </c>
      <c r="F77" s="11">
        <f>F76*E77</f>
        <v>26.64</v>
      </c>
      <c r="G77" s="51"/>
      <c r="H77" s="40"/>
      <c r="I77" s="52"/>
      <c r="J77" s="40">
        <f t="shared" si="4"/>
        <v>0</v>
      </c>
      <c r="K77" s="52"/>
      <c r="L77" s="59"/>
      <c r="M77" s="59">
        <f t="shared" si="8"/>
        <v>0</v>
      </c>
    </row>
    <row r="78" spans="1:13" x14ac:dyDescent="0.25">
      <c r="A78" s="85"/>
      <c r="B78" s="37"/>
      <c r="C78" s="47" t="s">
        <v>104</v>
      </c>
      <c r="D78" s="45" t="s">
        <v>12</v>
      </c>
      <c r="E78" s="42">
        <v>6.6199999999999995E-2</v>
      </c>
      <c r="F78" s="11">
        <f>F76*E78</f>
        <v>2.3832</v>
      </c>
      <c r="G78" s="51"/>
      <c r="H78" s="40"/>
      <c r="I78" s="51"/>
      <c r="J78" s="40"/>
      <c r="K78" s="52"/>
      <c r="L78" s="59">
        <f t="shared" si="9"/>
        <v>0</v>
      </c>
      <c r="M78" s="59">
        <f t="shared" si="8"/>
        <v>0</v>
      </c>
    </row>
    <row r="79" spans="1:13" ht="27" x14ac:dyDescent="0.25">
      <c r="A79" s="85"/>
      <c r="B79" s="37" t="s">
        <v>98</v>
      </c>
      <c r="C79" s="47" t="s">
        <v>105</v>
      </c>
      <c r="D79" s="48" t="s">
        <v>106</v>
      </c>
      <c r="E79" s="42">
        <v>1.05</v>
      </c>
      <c r="F79" s="11">
        <f>F76*E79</f>
        <v>37.800000000000004</v>
      </c>
      <c r="G79" s="51"/>
      <c r="H79" s="40">
        <f t="shared" si="10"/>
        <v>0</v>
      </c>
      <c r="I79" s="51"/>
      <c r="J79" s="40"/>
      <c r="K79" s="18"/>
      <c r="L79" s="59"/>
      <c r="M79" s="59">
        <f t="shared" si="8"/>
        <v>0</v>
      </c>
    </row>
    <row r="80" spans="1:13" x14ac:dyDescent="0.25">
      <c r="A80" s="85"/>
      <c r="B80" s="53" t="s">
        <v>144</v>
      </c>
      <c r="C80" s="47" t="s">
        <v>45</v>
      </c>
      <c r="D80" s="45" t="s">
        <v>10</v>
      </c>
      <c r="E80" s="42">
        <v>0.128</v>
      </c>
      <c r="F80" s="11">
        <f>F76*E80</f>
        <v>4.6080000000000005</v>
      </c>
      <c r="G80" s="51"/>
      <c r="H80" s="40">
        <f t="shared" si="10"/>
        <v>0</v>
      </c>
      <c r="I80" s="2"/>
      <c r="J80" s="40"/>
      <c r="K80" s="18"/>
      <c r="L80" s="59"/>
      <c r="M80" s="59">
        <f t="shared" si="8"/>
        <v>0</v>
      </c>
    </row>
    <row r="81" spans="1:13" x14ac:dyDescent="0.25">
      <c r="A81" s="85"/>
      <c r="B81" s="53" t="s">
        <v>145</v>
      </c>
      <c r="C81" s="47" t="s">
        <v>93</v>
      </c>
      <c r="D81" s="45" t="s">
        <v>10</v>
      </c>
      <c r="E81" s="42">
        <v>0.128</v>
      </c>
      <c r="F81" s="11">
        <f>F76*E81</f>
        <v>4.6080000000000005</v>
      </c>
      <c r="G81" s="51"/>
      <c r="H81" s="40">
        <f t="shared" si="10"/>
        <v>0</v>
      </c>
      <c r="I81" s="2"/>
      <c r="J81" s="40"/>
      <c r="K81" s="18"/>
      <c r="L81" s="59"/>
      <c r="M81" s="59">
        <f t="shared" si="8"/>
        <v>0</v>
      </c>
    </row>
    <row r="82" spans="1:13" x14ac:dyDescent="0.25">
      <c r="A82" s="85"/>
      <c r="B82" s="53" t="s">
        <v>146</v>
      </c>
      <c r="C82" s="47" t="s">
        <v>82</v>
      </c>
      <c r="D82" s="45" t="s">
        <v>10</v>
      </c>
      <c r="E82" s="42">
        <v>0.112</v>
      </c>
      <c r="F82" s="11">
        <f>F76*E82</f>
        <v>4.032</v>
      </c>
      <c r="G82" s="51"/>
      <c r="H82" s="40">
        <f t="shared" si="10"/>
        <v>0</v>
      </c>
      <c r="I82" s="2"/>
      <c r="J82" s="40"/>
      <c r="K82" s="18"/>
      <c r="L82" s="59"/>
      <c r="M82" s="59">
        <f t="shared" si="8"/>
        <v>0</v>
      </c>
    </row>
    <row r="83" spans="1:13" x14ac:dyDescent="0.25">
      <c r="A83" s="85"/>
      <c r="B83" s="53"/>
      <c r="C83" s="47" t="s">
        <v>101</v>
      </c>
      <c r="D83" s="45" t="s">
        <v>12</v>
      </c>
      <c r="E83" s="42">
        <v>0.13300000000000001</v>
      </c>
      <c r="F83" s="11">
        <f>F76*E83</f>
        <v>4.7880000000000003</v>
      </c>
      <c r="G83" s="50"/>
      <c r="H83" s="40">
        <f t="shared" si="10"/>
        <v>0</v>
      </c>
      <c r="I83" s="58"/>
      <c r="J83" s="40"/>
      <c r="K83" s="58"/>
      <c r="L83" s="59"/>
      <c r="M83" s="59">
        <f t="shared" si="8"/>
        <v>0</v>
      </c>
    </row>
    <row r="84" spans="1:13" ht="47.25" x14ac:dyDescent="0.25">
      <c r="A84" s="83" t="s">
        <v>107</v>
      </c>
      <c r="B84" s="53" t="s">
        <v>85</v>
      </c>
      <c r="C84" s="30" t="s">
        <v>131</v>
      </c>
      <c r="D84" s="54" t="s">
        <v>88</v>
      </c>
      <c r="E84" s="22"/>
      <c r="F84" s="1">
        <v>30</v>
      </c>
      <c r="G84" s="59"/>
      <c r="H84" s="59"/>
      <c r="I84" s="59"/>
      <c r="J84" s="59"/>
      <c r="K84" s="59"/>
      <c r="L84" s="59"/>
      <c r="M84" s="59"/>
    </row>
    <row r="85" spans="1:13" x14ac:dyDescent="0.25">
      <c r="A85" s="83"/>
      <c r="B85" s="53"/>
      <c r="C85" s="15" t="s">
        <v>20</v>
      </c>
      <c r="D85" s="54" t="s">
        <v>14</v>
      </c>
      <c r="E85" s="21">
        <v>0.83</v>
      </c>
      <c r="F85" s="2">
        <f>F84*E85</f>
        <v>24.9</v>
      </c>
      <c r="G85" s="59"/>
      <c r="H85" s="59"/>
      <c r="I85" s="59"/>
      <c r="J85" s="59">
        <f t="shared" ref="J85:J104" si="11">F85*I85</f>
        <v>0</v>
      </c>
      <c r="K85" s="59"/>
      <c r="L85" s="59"/>
      <c r="M85" s="59">
        <f t="shared" ref="M85:M107" si="12">H85+J85+L85</f>
        <v>0</v>
      </c>
    </row>
    <row r="86" spans="1:13" x14ac:dyDescent="0.25">
      <c r="A86" s="83"/>
      <c r="B86" s="53"/>
      <c r="C86" s="15" t="s">
        <v>21</v>
      </c>
      <c r="D86" s="54" t="s">
        <v>12</v>
      </c>
      <c r="E86" s="21">
        <v>4.1000000000000003E-3</v>
      </c>
      <c r="F86" s="2">
        <f>F84*E86</f>
        <v>0.12300000000000001</v>
      </c>
      <c r="G86" s="59"/>
      <c r="H86" s="59"/>
      <c r="I86" s="59"/>
      <c r="J86" s="59"/>
      <c r="K86" s="59"/>
      <c r="L86" s="59">
        <f>K86*F86</f>
        <v>0</v>
      </c>
      <c r="M86" s="59">
        <f t="shared" si="12"/>
        <v>0</v>
      </c>
    </row>
    <row r="87" spans="1:13" x14ac:dyDescent="0.25">
      <c r="A87" s="83"/>
      <c r="B87" s="53" t="s">
        <v>76</v>
      </c>
      <c r="C87" s="55" t="s">
        <v>108</v>
      </c>
      <c r="D87" s="54" t="s">
        <v>9</v>
      </c>
      <c r="E87" s="57">
        <v>1.3</v>
      </c>
      <c r="F87" s="58">
        <f>F84*E87</f>
        <v>39</v>
      </c>
      <c r="G87" s="59"/>
      <c r="H87" s="59">
        <f t="shared" ref="H87:H107" si="13">F87*G87</f>
        <v>0</v>
      </c>
      <c r="I87" s="59"/>
      <c r="J87" s="59"/>
      <c r="K87" s="59"/>
      <c r="L87" s="59"/>
      <c r="M87" s="59">
        <f t="shared" si="12"/>
        <v>0</v>
      </c>
    </row>
    <row r="88" spans="1:13" x14ac:dyDescent="0.25">
      <c r="A88" s="83"/>
      <c r="B88" s="53" t="s">
        <v>77</v>
      </c>
      <c r="C88" s="55" t="s">
        <v>78</v>
      </c>
      <c r="D88" s="54" t="s">
        <v>79</v>
      </c>
      <c r="E88" s="57">
        <v>6</v>
      </c>
      <c r="F88" s="58">
        <f>F84*E88</f>
        <v>180</v>
      </c>
      <c r="G88" s="59"/>
      <c r="H88" s="59">
        <f t="shared" si="13"/>
        <v>0</v>
      </c>
      <c r="I88" s="59"/>
      <c r="J88" s="59"/>
      <c r="K88" s="59"/>
      <c r="L88" s="59"/>
      <c r="M88" s="59">
        <f t="shared" si="12"/>
        <v>0</v>
      </c>
    </row>
    <row r="89" spans="1:13" x14ac:dyDescent="0.25">
      <c r="A89" s="83"/>
      <c r="B89" s="53"/>
      <c r="C89" s="55" t="s">
        <v>32</v>
      </c>
      <c r="D89" s="54" t="s">
        <v>12</v>
      </c>
      <c r="E89" s="57">
        <v>7.8E-2</v>
      </c>
      <c r="F89" s="58">
        <f>F84*E89</f>
        <v>2.34</v>
      </c>
      <c r="G89" s="59"/>
      <c r="H89" s="59">
        <f t="shared" si="13"/>
        <v>0</v>
      </c>
      <c r="I89" s="59"/>
      <c r="J89" s="59"/>
      <c r="K89" s="59"/>
      <c r="L89" s="59"/>
      <c r="M89" s="59">
        <f t="shared" si="12"/>
        <v>0</v>
      </c>
    </row>
    <row r="90" spans="1:13" ht="31.5" hidden="1" x14ac:dyDescent="0.25">
      <c r="A90" s="83" t="s">
        <v>109</v>
      </c>
      <c r="B90" s="53" t="s">
        <v>110</v>
      </c>
      <c r="C90" s="30" t="s">
        <v>111</v>
      </c>
      <c r="D90" s="54" t="s">
        <v>9</v>
      </c>
      <c r="E90" s="20">
        <f>0</f>
        <v>0</v>
      </c>
      <c r="F90" s="1">
        <v>0</v>
      </c>
      <c r="G90" s="59"/>
      <c r="H90" s="59">
        <f t="shared" si="13"/>
        <v>0</v>
      </c>
      <c r="I90" s="59"/>
      <c r="J90" s="59"/>
      <c r="K90" s="59"/>
      <c r="L90" s="59"/>
      <c r="M90" s="59">
        <f t="shared" si="12"/>
        <v>0</v>
      </c>
    </row>
    <row r="91" spans="1:13" hidden="1" x14ac:dyDescent="0.25">
      <c r="A91" s="83"/>
      <c r="B91" s="53"/>
      <c r="C91" s="15" t="s">
        <v>20</v>
      </c>
      <c r="D91" s="54" t="s">
        <v>14</v>
      </c>
      <c r="E91" s="21">
        <v>0.72499999999999998</v>
      </c>
      <c r="F91" s="2">
        <f>F90*E91</f>
        <v>0</v>
      </c>
      <c r="G91" s="59"/>
      <c r="H91" s="59">
        <f t="shared" si="13"/>
        <v>0</v>
      </c>
      <c r="I91" s="59"/>
      <c r="J91" s="59"/>
      <c r="K91" s="59"/>
      <c r="L91" s="59"/>
      <c r="M91" s="59">
        <f t="shared" si="12"/>
        <v>0</v>
      </c>
    </row>
    <row r="92" spans="1:13" hidden="1" x14ac:dyDescent="0.25">
      <c r="A92" s="83"/>
      <c r="B92" s="53"/>
      <c r="C92" s="15" t="s">
        <v>21</v>
      </c>
      <c r="D92" s="54" t="s">
        <v>12</v>
      </c>
      <c r="E92" s="21">
        <v>3.5700000000000003E-2</v>
      </c>
      <c r="F92" s="2">
        <f>F90*E92</f>
        <v>0</v>
      </c>
      <c r="G92" s="59"/>
      <c r="H92" s="59">
        <f t="shared" si="13"/>
        <v>0</v>
      </c>
      <c r="I92" s="59"/>
      <c r="J92" s="59"/>
      <c r="K92" s="59"/>
      <c r="L92" s="59"/>
      <c r="M92" s="59">
        <f t="shared" si="12"/>
        <v>0</v>
      </c>
    </row>
    <row r="93" spans="1:13" hidden="1" x14ac:dyDescent="0.25">
      <c r="A93" s="83"/>
      <c r="B93" s="53" t="s">
        <v>112</v>
      </c>
      <c r="C93" s="16" t="s">
        <v>113</v>
      </c>
      <c r="D93" s="16" t="s">
        <v>48</v>
      </c>
      <c r="E93" s="23">
        <v>1.3599999999999999E-2</v>
      </c>
      <c r="F93" s="10">
        <f>F90*E93</f>
        <v>0</v>
      </c>
      <c r="G93" s="59"/>
      <c r="H93" s="59">
        <f t="shared" si="13"/>
        <v>0</v>
      </c>
      <c r="I93" s="59"/>
      <c r="J93" s="59"/>
      <c r="K93" s="59"/>
      <c r="L93" s="59"/>
      <c r="M93" s="59">
        <f t="shared" si="12"/>
        <v>0</v>
      </c>
    </row>
    <row r="94" spans="1:13" hidden="1" x14ac:dyDescent="0.25">
      <c r="A94" s="83"/>
      <c r="B94" s="53" t="s">
        <v>114</v>
      </c>
      <c r="C94" s="55" t="s">
        <v>115</v>
      </c>
      <c r="D94" s="16" t="s">
        <v>116</v>
      </c>
      <c r="E94" s="57">
        <v>1.5800000000000002E-2</v>
      </c>
      <c r="F94" s="58">
        <f>F90*E94</f>
        <v>0</v>
      </c>
      <c r="G94" s="59"/>
      <c r="H94" s="59">
        <f t="shared" si="13"/>
        <v>0</v>
      </c>
      <c r="I94" s="59"/>
      <c r="J94" s="59"/>
      <c r="K94" s="59"/>
      <c r="L94" s="59"/>
      <c r="M94" s="59">
        <f t="shared" si="12"/>
        <v>0</v>
      </c>
    </row>
    <row r="95" spans="1:13" hidden="1" x14ac:dyDescent="0.25">
      <c r="A95" s="83"/>
      <c r="B95" s="53"/>
      <c r="C95" s="55" t="s">
        <v>32</v>
      </c>
      <c r="D95" s="54" t="s">
        <v>12</v>
      </c>
      <c r="E95" s="57">
        <v>3.04E-2</v>
      </c>
      <c r="F95" s="58">
        <f>F90*E95</f>
        <v>0</v>
      </c>
      <c r="G95" s="59"/>
      <c r="H95" s="59">
        <f t="shared" si="13"/>
        <v>0</v>
      </c>
      <c r="I95" s="59"/>
      <c r="J95" s="59"/>
      <c r="K95" s="59"/>
      <c r="L95" s="59"/>
      <c r="M95" s="59">
        <f t="shared" si="12"/>
        <v>0</v>
      </c>
    </row>
    <row r="96" spans="1:13" hidden="1" x14ac:dyDescent="0.25">
      <c r="A96" s="28"/>
      <c r="B96" s="53"/>
      <c r="C96" s="55"/>
      <c r="D96" s="54"/>
      <c r="E96" s="57"/>
      <c r="F96" s="58"/>
      <c r="G96" s="59"/>
      <c r="H96" s="59">
        <f t="shared" si="13"/>
        <v>0</v>
      </c>
      <c r="I96" s="59"/>
      <c r="J96" s="59"/>
      <c r="K96" s="59"/>
      <c r="L96" s="59"/>
      <c r="M96" s="59">
        <f t="shared" si="12"/>
        <v>0</v>
      </c>
    </row>
    <row r="97" spans="1:13" ht="31.5" hidden="1" x14ac:dyDescent="0.25">
      <c r="A97" s="83" t="s">
        <v>117</v>
      </c>
      <c r="B97" s="53" t="s">
        <v>118</v>
      </c>
      <c r="C97" s="30" t="s">
        <v>119</v>
      </c>
      <c r="D97" s="54" t="s">
        <v>9</v>
      </c>
      <c r="E97" s="20">
        <f>0</f>
        <v>0</v>
      </c>
      <c r="F97" s="1">
        <v>0</v>
      </c>
      <c r="G97" s="59"/>
      <c r="H97" s="59">
        <f t="shared" si="13"/>
        <v>0</v>
      </c>
      <c r="I97" s="59"/>
      <c r="J97" s="59"/>
      <c r="K97" s="59"/>
      <c r="L97" s="59"/>
      <c r="M97" s="59">
        <f t="shared" si="12"/>
        <v>0</v>
      </c>
    </row>
    <row r="98" spans="1:13" ht="31.5" hidden="1" x14ac:dyDescent="0.25">
      <c r="A98" s="83"/>
      <c r="B98" s="53"/>
      <c r="C98" s="55" t="s">
        <v>120</v>
      </c>
      <c r="D98" s="54" t="s">
        <v>9</v>
      </c>
      <c r="E98" s="25"/>
      <c r="F98" s="1">
        <f>F97</f>
        <v>0</v>
      </c>
      <c r="G98" s="59"/>
      <c r="H98" s="59">
        <f t="shared" si="13"/>
        <v>0</v>
      </c>
      <c r="I98" s="59"/>
      <c r="J98" s="59"/>
      <c r="K98" s="59"/>
      <c r="L98" s="59"/>
      <c r="M98" s="59">
        <f t="shared" si="12"/>
        <v>0</v>
      </c>
    </row>
    <row r="99" spans="1:13" hidden="1" x14ac:dyDescent="0.25">
      <c r="A99" s="83"/>
      <c r="B99" s="53"/>
      <c r="C99" s="15" t="s">
        <v>20</v>
      </c>
      <c r="D99" s="54" t="s">
        <v>14</v>
      </c>
      <c r="E99" s="21">
        <v>0.81699999999999995</v>
      </c>
      <c r="F99" s="2">
        <f>F97*E99</f>
        <v>0</v>
      </c>
      <c r="G99" s="59"/>
      <c r="H99" s="59">
        <f t="shared" si="13"/>
        <v>0</v>
      </c>
      <c r="I99" s="59"/>
      <c r="J99" s="59"/>
      <c r="K99" s="59"/>
      <c r="L99" s="59"/>
      <c r="M99" s="59">
        <f t="shared" si="12"/>
        <v>0</v>
      </c>
    </row>
    <row r="100" spans="1:13" hidden="1" x14ac:dyDescent="0.25">
      <c r="A100" s="83"/>
      <c r="B100" s="53"/>
      <c r="C100" s="15" t="s">
        <v>21</v>
      </c>
      <c r="D100" s="54" t="s">
        <v>12</v>
      </c>
      <c r="E100" s="21">
        <v>8.9999999999999993E-3</v>
      </c>
      <c r="F100" s="2">
        <f>F97*E100</f>
        <v>0</v>
      </c>
      <c r="G100" s="59"/>
      <c r="H100" s="59">
        <f t="shared" si="13"/>
        <v>0</v>
      </c>
      <c r="I100" s="59"/>
      <c r="J100" s="59"/>
      <c r="K100" s="59"/>
      <c r="L100" s="59"/>
      <c r="M100" s="59">
        <f t="shared" si="12"/>
        <v>0</v>
      </c>
    </row>
    <row r="101" spans="1:13" hidden="1" x14ac:dyDescent="0.25">
      <c r="A101" s="83"/>
      <c r="B101" s="53" t="s">
        <v>121</v>
      </c>
      <c r="C101" s="55" t="s">
        <v>122</v>
      </c>
      <c r="D101" s="54" t="s">
        <v>10</v>
      </c>
      <c r="E101" s="57">
        <v>0.38</v>
      </c>
      <c r="F101" s="58">
        <f>F97*E101</f>
        <v>0</v>
      </c>
      <c r="G101" s="59"/>
      <c r="H101" s="59">
        <f t="shared" si="13"/>
        <v>0</v>
      </c>
      <c r="I101" s="59"/>
      <c r="J101" s="59"/>
      <c r="K101" s="59"/>
      <c r="L101" s="59"/>
      <c r="M101" s="59">
        <f t="shared" si="12"/>
        <v>0</v>
      </c>
    </row>
    <row r="102" spans="1:13" hidden="1" x14ac:dyDescent="0.25">
      <c r="A102" s="83"/>
      <c r="B102" s="53"/>
      <c r="C102" s="55" t="s">
        <v>32</v>
      </c>
      <c r="D102" s="54" t="s">
        <v>12</v>
      </c>
      <c r="E102" s="57">
        <v>1.7000000000000001E-2</v>
      </c>
      <c r="F102" s="58">
        <f>F97*E102</f>
        <v>0</v>
      </c>
      <c r="G102" s="59"/>
      <c r="H102" s="59">
        <f t="shared" si="13"/>
        <v>0</v>
      </c>
      <c r="I102" s="59"/>
      <c r="J102" s="59"/>
      <c r="K102" s="59"/>
      <c r="L102" s="59"/>
      <c r="M102" s="59">
        <f t="shared" si="12"/>
        <v>0</v>
      </c>
    </row>
    <row r="103" spans="1:13" ht="31.5" x14ac:dyDescent="0.25">
      <c r="A103" s="83" t="s">
        <v>126</v>
      </c>
      <c r="B103" s="53" t="s">
        <v>85</v>
      </c>
      <c r="C103" s="30" t="s">
        <v>124</v>
      </c>
      <c r="D103" s="54" t="s">
        <v>5</v>
      </c>
      <c r="E103" s="22">
        <f>(27.4+14)*2*2+7.3*2</f>
        <v>180.2</v>
      </c>
      <c r="F103" s="1">
        <v>30</v>
      </c>
      <c r="G103" s="59"/>
      <c r="H103" s="59"/>
      <c r="I103" s="59"/>
      <c r="J103" s="59"/>
      <c r="K103" s="59"/>
      <c r="L103" s="59"/>
      <c r="M103" s="59">
        <f t="shared" si="12"/>
        <v>0</v>
      </c>
    </row>
    <row r="104" spans="1:13" ht="21.75" customHeight="1" x14ac:dyDescent="0.25">
      <c r="A104" s="83"/>
      <c r="B104" s="53"/>
      <c r="C104" s="15" t="s">
        <v>20</v>
      </c>
      <c r="D104" s="15" t="s">
        <v>14</v>
      </c>
      <c r="E104" s="21">
        <v>0.83</v>
      </c>
      <c r="F104" s="11">
        <f>F103*E104</f>
        <v>24.9</v>
      </c>
      <c r="G104" s="18"/>
      <c r="H104" s="59"/>
      <c r="I104" s="18"/>
      <c r="J104" s="59">
        <f t="shared" si="11"/>
        <v>0</v>
      </c>
      <c r="K104" s="18"/>
      <c r="L104" s="59"/>
      <c r="M104" s="59">
        <f t="shared" si="12"/>
        <v>0</v>
      </c>
    </row>
    <row r="105" spans="1:13" x14ac:dyDescent="0.25">
      <c r="A105" s="83"/>
      <c r="B105" s="53"/>
      <c r="C105" s="15" t="s">
        <v>104</v>
      </c>
      <c r="D105" s="15" t="s">
        <v>12</v>
      </c>
      <c r="E105" s="21">
        <v>4.1000000000000003E-3</v>
      </c>
      <c r="F105" s="11">
        <f>F103*E105</f>
        <v>0.12300000000000001</v>
      </c>
      <c r="G105" s="18"/>
      <c r="H105" s="59"/>
      <c r="I105" s="18"/>
      <c r="J105" s="59"/>
      <c r="K105" s="18"/>
      <c r="L105" s="59">
        <f t="shared" ref="L105:L107" si="14">F105*K105</f>
        <v>0</v>
      </c>
      <c r="M105" s="59">
        <f t="shared" si="12"/>
        <v>0</v>
      </c>
    </row>
    <row r="106" spans="1:13" x14ac:dyDescent="0.25">
      <c r="A106" s="83"/>
      <c r="B106" s="53" t="s">
        <v>123</v>
      </c>
      <c r="C106" s="55" t="s">
        <v>132</v>
      </c>
      <c r="D106" s="54"/>
      <c r="E106" s="23">
        <v>1</v>
      </c>
      <c r="F106" s="10">
        <f>F103*E106</f>
        <v>30</v>
      </c>
      <c r="G106" s="59"/>
      <c r="H106" s="59">
        <f t="shared" si="13"/>
        <v>0</v>
      </c>
      <c r="I106" s="59"/>
      <c r="J106" s="59"/>
      <c r="K106" s="59"/>
      <c r="L106" s="59">
        <f t="shared" si="14"/>
        <v>0</v>
      </c>
      <c r="M106" s="59">
        <f t="shared" si="12"/>
        <v>0</v>
      </c>
    </row>
    <row r="107" spans="1:13" x14ac:dyDescent="0.25">
      <c r="A107" s="83"/>
      <c r="B107" s="53"/>
      <c r="C107" s="15" t="s">
        <v>101</v>
      </c>
      <c r="D107" s="15" t="s">
        <v>12</v>
      </c>
      <c r="E107" s="21">
        <v>7.8E-2</v>
      </c>
      <c r="F107" s="11">
        <f>F103*E107</f>
        <v>2.34</v>
      </c>
      <c r="G107" s="59"/>
      <c r="H107" s="59">
        <f t="shared" si="13"/>
        <v>0</v>
      </c>
      <c r="I107" s="59"/>
      <c r="J107" s="59"/>
      <c r="K107" s="59"/>
      <c r="L107" s="59">
        <f t="shared" si="14"/>
        <v>0</v>
      </c>
      <c r="M107" s="59">
        <f t="shared" si="12"/>
        <v>0</v>
      </c>
    </row>
    <row r="108" spans="1:13" ht="66" customHeight="1" x14ac:dyDescent="0.25">
      <c r="A108" s="90" t="s">
        <v>127</v>
      </c>
      <c r="B108" s="8" t="s">
        <v>28</v>
      </c>
      <c r="C108" s="30" t="s">
        <v>125</v>
      </c>
      <c r="D108" s="54" t="s">
        <v>11</v>
      </c>
      <c r="E108" s="12"/>
      <c r="F108" s="1">
        <v>5</v>
      </c>
      <c r="G108" s="59"/>
      <c r="H108" s="59"/>
      <c r="I108" s="59"/>
      <c r="J108" s="59"/>
      <c r="K108" s="59"/>
      <c r="L108" s="59"/>
      <c r="M108" s="59"/>
    </row>
    <row r="109" spans="1:13" x14ac:dyDescent="0.25">
      <c r="A109" s="90"/>
      <c r="B109" s="53"/>
      <c r="C109" s="17" t="s">
        <v>20</v>
      </c>
      <c r="D109" s="17" t="s">
        <v>14</v>
      </c>
      <c r="E109" s="26">
        <v>1.85</v>
      </c>
      <c r="F109" s="11">
        <f>F108*E109</f>
        <v>9.25</v>
      </c>
      <c r="G109" s="19"/>
      <c r="H109" s="59"/>
      <c r="I109" s="19"/>
      <c r="J109" s="59">
        <f t="shared" ref="J109:J111" si="15">F109*I109</f>
        <v>0</v>
      </c>
      <c r="K109" s="59"/>
      <c r="L109" s="59"/>
      <c r="M109" s="59">
        <f t="shared" ref="M109:M112" si="16">H109+J109+L109</f>
        <v>0</v>
      </c>
    </row>
    <row r="110" spans="1:13" ht="47.25" customHeight="1" x14ac:dyDescent="0.25">
      <c r="A110" s="90"/>
      <c r="B110" s="8"/>
      <c r="C110" s="31" t="s">
        <v>29</v>
      </c>
      <c r="D110" s="54" t="s">
        <v>11</v>
      </c>
      <c r="E110" s="26"/>
      <c r="F110" s="63">
        <f>F108</f>
        <v>5</v>
      </c>
      <c r="G110" s="19"/>
      <c r="H110" s="59"/>
      <c r="I110" s="19"/>
      <c r="J110" s="59"/>
      <c r="K110" s="19"/>
      <c r="L110" s="59"/>
      <c r="M110" s="59"/>
    </row>
    <row r="111" spans="1:13" ht="18" customHeight="1" x14ac:dyDescent="0.25">
      <c r="A111" s="90"/>
      <c r="B111" s="8"/>
      <c r="C111" s="17" t="s">
        <v>24</v>
      </c>
      <c r="D111" s="17" t="s">
        <v>14</v>
      </c>
      <c r="E111" s="26">
        <v>0.53</v>
      </c>
      <c r="F111" s="11">
        <f>F110*E111</f>
        <v>2.6500000000000004</v>
      </c>
      <c r="G111" s="19"/>
      <c r="H111" s="59"/>
      <c r="I111" s="19"/>
      <c r="J111" s="59">
        <f t="shared" si="15"/>
        <v>0</v>
      </c>
      <c r="K111" s="19"/>
      <c r="L111" s="59"/>
      <c r="M111" s="59">
        <f t="shared" si="16"/>
        <v>0</v>
      </c>
    </row>
    <row r="112" spans="1:13" ht="31.5" customHeight="1" x14ac:dyDescent="0.25">
      <c r="A112" s="90"/>
      <c r="B112" s="53" t="s">
        <v>16</v>
      </c>
      <c r="C112" s="29" t="s">
        <v>128</v>
      </c>
      <c r="D112" s="54" t="s">
        <v>11</v>
      </c>
      <c r="E112" s="26"/>
      <c r="F112" s="63">
        <f>F108</f>
        <v>5</v>
      </c>
      <c r="G112" s="19"/>
      <c r="H112" s="59"/>
      <c r="I112" s="19"/>
      <c r="J112" s="59"/>
      <c r="K112" s="19"/>
      <c r="L112" s="59">
        <f t="shared" ref="L112" si="17">F112*K112</f>
        <v>0</v>
      </c>
      <c r="M112" s="59">
        <f t="shared" si="16"/>
        <v>0</v>
      </c>
    </row>
    <row r="113" spans="1:14" ht="16.5" customHeight="1" x14ac:dyDescent="0.25">
      <c r="A113" s="64"/>
      <c r="B113" s="64"/>
      <c r="C113" s="65"/>
      <c r="D113" s="66"/>
      <c r="E113" s="67"/>
      <c r="F113" s="68"/>
      <c r="G113" s="69"/>
      <c r="H113" s="69">
        <f>SUM(H7:H112)</f>
        <v>0</v>
      </c>
      <c r="I113" s="69"/>
      <c r="J113" s="69">
        <f>SUM(J7:J112)</f>
        <v>0</v>
      </c>
      <c r="K113" s="69"/>
      <c r="L113" s="69">
        <f>SUM(L7:L112)</f>
        <v>0</v>
      </c>
      <c r="M113" s="69">
        <f>SUM(M7:M112)</f>
        <v>0</v>
      </c>
    </row>
    <row r="114" spans="1:14" ht="28.5" customHeight="1" x14ac:dyDescent="0.25">
      <c r="A114" s="75"/>
      <c r="B114" s="75"/>
      <c r="C114" s="76" t="s">
        <v>30</v>
      </c>
      <c r="D114" s="77"/>
      <c r="E114" s="78"/>
      <c r="F114" s="35"/>
      <c r="G114" s="80"/>
      <c r="H114" s="80"/>
      <c r="I114" s="80"/>
      <c r="J114" s="80"/>
      <c r="K114" s="80"/>
      <c r="L114" s="80"/>
      <c r="M114" s="80">
        <f>H113*F114</f>
        <v>0</v>
      </c>
    </row>
    <row r="115" spans="1:14" ht="18" customHeight="1" x14ac:dyDescent="0.25">
      <c r="A115" s="75"/>
      <c r="B115" s="75"/>
      <c r="C115" s="76"/>
      <c r="D115" s="77"/>
      <c r="E115" s="78"/>
      <c r="F115" s="79"/>
      <c r="G115" s="80"/>
      <c r="H115" s="80"/>
      <c r="I115" s="80"/>
      <c r="J115" s="80" t="s">
        <v>4</v>
      </c>
      <c r="K115" s="80"/>
      <c r="L115" s="80"/>
      <c r="M115" s="80">
        <f>M113+M114</f>
        <v>0</v>
      </c>
    </row>
    <row r="116" spans="1:14" ht="20.25" customHeight="1" x14ac:dyDescent="0.25">
      <c r="A116" s="75"/>
      <c r="B116" s="75"/>
      <c r="C116" s="76" t="s">
        <v>23</v>
      </c>
      <c r="D116" s="77"/>
      <c r="E116" s="78"/>
      <c r="F116" s="35"/>
      <c r="G116" s="80"/>
      <c r="H116" s="80"/>
      <c r="I116" s="80"/>
      <c r="J116" s="80"/>
      <c r="K116" s="80"/>
      <c r="L116" s="80"/>
      <c r="M116" s="80">
        <f>M115*F116</f>
        <v>0</v>
      </c>
    </row>
    <row r="117" spans="1:14" ht="17.25" customHeight="1" x14ac:dyDescent="0.25">
      <c r="A117" s="75"/>
      <c r="B117" s="75"/>
      <c r="C117" s="76"/>
      <c r="D117" s="77"/>
      <c r="E117" s="78"/>
      <c r="F117" s="79"/>
      <c r="G117" s="80"/>
      <c r="H117" s="80"/>
      <c r="I117" s="80"/>
      <c r="J117" s="80" t="s">
        <v>4</v>
      </c>
      <c r="K117" s="80"/>
      <c r="L117" s="80"/>
      <c r="M117" s="80">
        <f>M115+M116</f>
        <v>0</v>
      </c>
    </row>
    <row r="118" spans="1:14" ht="20.25" customHeight="1" x14ac:dyDescent="0.25">
      <c r="A118" s="75"/>
      <c r="B118" s="75"/>
      <c r="C118" s="76" t="s">
        <v>22</v>
      </c>
      <c r="D118" s="77"/>
      <c r="E118" s="78"/>
      <c r="F118" s="35"/>
      <c r="G118" s="80"/>
      <c r="H118" s="80"/>
      <c r="I118" s="80"/>
      <c r="J118" s="80"/>
      <c r="K118" s="80"/>
      <c r="L118" s="80"/>
      <c r="M118" s="80">
        <f>M117*F118</f>
        <v>0</v>
      </c>
    </row>
    <row r="119" spans="1:14" ht="15.75" customHeight="1" x14ac:dyDescent="0.25">
      <c r="A119" s="75"/>
      <c r="B119" s="75"/>
      <c r="C119" s="76"/>
      <c r="D119" s="77"/>
      <c r="E119" s="78"/>
      <c r="F119" s="79"/>
      <c r="G119" s="80"/>
      <c r="H119" s="80"/>
      <c r="I119" s="80"/>
      <c r="J119" s="80" t="s">
        <v>4</v>
      </c>
      <c r="K119" s="80"/>
      <c r="L119" s="80"/>
      <c r="M119" s="80">
        <f>M117+M118</f>
        <v>0</v>
      </c>
    </row>
    <row r="120" spans="1:14" ht="28.5" customHeight="1" x14ac:dyDescent="0.25">
      <c r="A120" s="75"/>
      <c r="B120" s="75"/>
      <c r="C120" s="76" t="s">
        <v>6</v>
      </c>
      <c r="D120" s="77"/>
      <c r="E120" s="78"/>
      <c r="F120" s="35">
        <v>0.03</v>
      </c>
      <c r="G120" s="80"/>
      <c r="H120" s="80"/>
      <c r="I120" s="80"/>
      <c r="J120" s="80"/>
      <c r="K120" s="80"/>
      <c r="L120" s="80"/>
      <c r="M120" s="80">
        <f>M119*F120</f>
        <v>0</v>
      </c>
    </row>
    <row r="121" spans="1:14" ht="17.25" customHeight="1" x14ac:dyDescent="0.25">
      <c r="A121" s="75"/>
      <c r="B121" s="75"/>
      <c r="C121" s="76"/>
      <c r="D121" s="77"/>
      <c r="E121" s="78"/>
      <c r="F121" s="79"/>
      <c r="G121" s="80"/>
      <c r="H121" s="80"/>
      <c r="I121" s="80"/>
      <c r="J121" s="80" t="s">
        <v>4</v>
      </c>
      <c r="K121" s="80"/>
      <c r="L121" s="80"/>
      <c r="M121" s="80">
        <f>M119+M120</f>
        <v>0</v>
      </c>
    </row>
    <row r="122" spans="1:14" ht="20.25" customHeight="1" x14ac:dyDescent="0.25">
      <c r="A122" s="75"/>
      <c r="B122" s="75"/>
      <c r="C122" s="76" t="s">
        <v>7</v>
      </c>
      <c r="D122" s="77"/>
      <c r="E122" s="78"/>
      <c r="F122" s="35">
        <v>0.18</v>
      </c>
      <c r="G122" s="80"/>
      <c r="H122" s="80"/>
      <c r="I122" s="80"/>
      <c r="J122" s="80" t="s">
        <v>135</v>
      </c>
      <c r="K122" s="80"/>
      <c r="L122" s="80"/>
      <c r="M122" s="80">
        <f>M121*F122</f>
        <v>0</v>
      </c>
    </row>
    <row r="123" spans="1:14" ht="22.5" customHeight="1" x14ac:dyDescent="0.25">
      <c r="A123" s="70"/>
      <c r="B123" s="70"/>
      <c r="C123" s="65" t="s">
        <v>31</v>
      </c>
      <c r="D123" s="71"/>
      <c r="E123" s="72"/>
      <c r="F123" s="73"/>
      <c r="G123" s="74"/>
      <c r="H123" s="74"/>
      <c r="I123" s="74"/>
      <c r="J123" s="74" t="s">
        <v>4</v>
      </c>
      <c r="K123" s="74"/>
      <c r="L123" s="74"/>
      <c r="M123" s="69">
        <f>M121+M122</f>
        <v>0</v>
      </c>
    </row>
    <row r="124" spans="1:14" ht="21.75" customHeight="1" x14ac:dyDescent="0.25">
      <c r="H124" s="81"/>
      <c r="I124" s="82"/>
      <c r="J124" s="82"/>
      <c r="K124" s="82"/>
    </row>
    <row r="125" spans="1:14" ht="21.75" customHeight="1" x14ac:dyDescent="0.25">
      <c r="N125" s="36"/>
    </row>
    <row r="126" spans="1:14" ht="21.75" customHeight="1" x14ac:dyDescent="0.25"/>
    <row r="127" spans="1:14" ht="21.75" customHeight="1" x14ac:dyDescent="0.25"/>
    <row r="128" spans="1:14" ht="21.75" customHeight="1" x14ac:dyDescent="0.25"/>
    <row r="129" spans="3:11" x14ac:dyDescent="0.25">
      <c r="C129" s="3"/>
      <c r="H129" s="3"/>
      <c r="I129" s="3"/>
      <c r="J129" s="3"/>
      <c r="K129" s="3"/>
    </row>
  </sheetData>
  <mergeCells count="29">
    <mergeCell ref="A84:A89"/>
    <mergeCell ref="A90:A95"/>
    <mergeCell ref="A97:A102"/>
    <mergeCell ref="A62:A70"/>
    <mergeCell ref="A71:A75"/>
    <mergeCell ref="A76:A83"/>
    <mergeCell ref="A36:A42"/>
    <mergeCell ref="A43:A46"/>
    <mergeCell ref="A47:A55"/>
    <mergeCell ref="A56:A61"/>
    <mergeCell ref="A7:A9"/>
    <mergeCell ref="A11:A22"/>
    <mergeCell ref="A23:A29"/>
    <mergeCell ref="H124:K124"/>
    <mergeCell ref="A30:A35"/>
    <mergeCell ref="A103:A107"/>
    <mergeCell ref="A1:M1"/>
    <mergeCell ref="A2:M2"/>
    <mergeCell ref="A3:A4"/>
    <mergeCell ref="B3:B4"/>
    <mergeCell ref="C3:C4"/>
    <mergeCell ref="D3:D4"/>
    <mergeCell ref="E3:E4"/>
    <mergeCell ref="F3:F4"/>
    <mergeCell ref="G3:H3"/>
    <mergeCell ref="M3:M4"/>
    <mergeCell ref="A108:A112"/>
    <mergeCell ref="I3:J3"/>
    <mergeCell ref="K3:L3"/>
  </mergeCells>
  <pageMargins left="0.25" right="0.25" top="0.75" bottom="0.75" header="0.3" footer="0.3"/>
  <pageSetup paperSize="9" scale="95" fitToHeight="0" orientation="landscape" r:id="rId1"/>
  <headerFooter>
    <oddHeader>&amp;R&amp;P--&amp;N]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ხარჯთაღრიცხვა!Print_Area</vt:lpstr>
      <vt:lpstr>ხარჯთაღრიცხვა!Print_Titles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2019-10-15T08:44:28Z</dcterms:modified>
</cp:coreProperties>
</file>