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GVIRJISHVILI\Desktop\"/>
    </mc:Choice>
  </mc:AlternateContent>
  <bookViews>
    <workbookView xWindow="0" yWindow="0" windowWidth="28800" windowHeight="12300" tabRatio="795"/>
  </bookViews>
  <sheets>
    <sheet name="დანართი N1-2" sheetId="45" r:id="rId1"/>
    <sheet name="დანართი N1-3" sheetId="69" r:id="rId2"/>
  </sheets>
  <definedNames>
    <definedName name="_xlnm.Print_Area" localSheetId="1">'დანართი N1-3'!$A$1:$M$106</definedName>
    <definedName name="_xlnm.Print_Titles" localSheetId="0">'დანართი N1-2'!$6:$6</definedName>
  </definedNames>
  <calcPr calcId="162913"/>
</workbook>
</file>

<file path=xl/calcChain.xml><?xml version="1.0" encoding="utf-8"?>
<calcChain xmlns="http://schemas.openxmlformats.org/spreadsheetml/2006/main">
  <c r="F99" i="69" l="1"/>
  <c r="F98" i="69"/>
  <c r="E97" i="69"/>
  <c r="F97" i="69" s="1"/>
  <c r="E96" i="69"/>
  <c r="F96" i="69" s="1"/>
  <c r="E95" i="69"/>
  <c r="F95" i="69" s="1"/>
  <c r="F93" i="69"/>
  <c r="E91" i="69"/>
  <c r="F91" i="69" s="1"/>
  <c r="E90" i="69"/>
  <c r="F90" i="69" s="1"/>
  <c r="E89" i="69"/>
  <c r="F89" i="69" s="1"/>
  <c r="E88" i="69"/>
  <c r="F88" i="69" s="1"/>
  <c r="E87" i="69"/>
  <c r="F87" i="69" s="1"/>
  <c r="E86" i="69"/>
  <c r="F86" i="69" s="1"/>
  <c r="F84" i="69"/>
  <c r="F83" i="69"/>
  <c r="F82" i="69"/>
  <c r="F81" i="69"/>
  <c r="F80" i="69"/>
  <c r="F79" i="69"/>
  <c r="F77" i="69"/>
  <c r="F76" i="69"/>
  <c r="F75" i="69"/>
  <c r="F74" i="69"/>
  <c r="F73" i="69"/>
  <c r="F71" i="69"/>
  <c r="F70" i="69"/>
  <c r="F69" i="69"/>
  <c r="F68" i="69"/>
  <c r="F67" i="69"/>
  <c r="F66" i="69"/>
  <c r="F64" i="69"/>
  <c r="F63" i="69"/>
  <c r="F62" i="69"/>
  <c r="F61" i="69"/>
  <c r="F60" i="69"/>
  <c r="F58" i="69"/>
  <c r="F57" i="69"/>
  <c r="F56" i="69"/>
  <c r="F55" i="69"/>
  <c r="F54" i="69"/>
  <c r="F53" i="69"/>
  <c r="F52" i="69"/>
  <c r="F51" i="69"/>
  <c r="F50" i="69"/>
  <c r="F49" i="69"/>
  <c r="F48" i="69"/>
  <c r="F44" i="69"/>
  <c r="F43" i="69"/>
  <c r="F42" i="69"/>
  <c r="F41" i="69"/>
  <c r="F39" i="69"/>
  <c r="F38" i="69"/>
  <c r="F37" i="69"/>
  <c r="F36" i="69"/>
  <c r="F35" i="69"/>
  <c r="F34" i="69"/>
  <c r="F33" i="69"/>
  <c r="F32" i="69"/>
  <c r="F31" i="69"/>
  <c r="F30" i="69"/>
  <c r="F29" i="69"/>
  <c r="F27" i="69"/>
  <c r="F26" i="69"/>
  <c r="F25" i="69"/>
  <c r="F23" i="69"/>
  <c r="F21" i="69"/>
  <c r="F20" i="69"/>
  <c r="F18" i="69"/>
  <c r="F17" i="69"/>
  <c r="F16" i="69"/>
  <c r="F15" i="69"/>
  <c r="F13" i="69"/>
  <c r="F12" i="69"/>
  <c r="F11" i="69"/>
  <c r="F10" i="69"/>
  <c r="F9" i="69"/>
  <c r="H11" i="45" l="1"/>
  <c r="D17" i="45" l="1"/>
  <c r="D19" i="45" s="1"/>
  <c r="H12" i="45" l="1"/>
  <c r="H17" i="45" s="1"/>
  <c r="H19" i="45" s="1"/>
  <c r="G21" i="45" l="1"/>
  <c r="D21" i="45" l="1"/>
  <c r="D25" i="45" s="1"/>
  <c r="D27" i="45" s="1"/>
  <c r="H21" i="45"/>
  <c r="G24" i="45" l="1"/>
  <c r="G25" i="45" l="1"/>
  <c r="H24" i="45"/>
  <c r="H25" i="45" s="1"/>
  <c r="G26" i="45" l="1"/>
  <c r="G27" i="45" s="1"/>
  <c r="H26" i="45"/>
  <c r="H27" i="45" s="1"/>
</calcChain>
</file>

<file path=xl/sharedStrings.xml><?xml version="1.0" encoding="utf-8"?>
<sst xmlns="http://schemas.openxmlformats.org/spreadsheetml/2006/main" count="310" uniqueCount="147">
  <si>
    <t>#</t>
  </si>
  <si>
    <t>sul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</si>
  <si>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</si>
  <si>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</si>
  <si>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</si>
  <si>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</si>
  <si>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</si>
  <si>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</si>
  <si>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</si>
  <si>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</si>
  <si>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r>
      <t xml:space="preserve">     Tavi 1.     </t>
    </r>
    <r>
      <rPr>
        <u/>
        <sz val="10"/>
        <rFont val="AcadNusx"/>
      </rPr>
      <t>mSeneblobisaTvis teritoriis momzadeba</t>
    </r>
  </si>
  <si>
    <t>_</t>
  </si>
  <si>
    <t>samuSaoebi da danaxarjebi ar aris</t>
  </si>
  <si>
    <t>Tavi 3 sagzao samosi</t>
  </si>
  <si>
    <t>Tavi 6. gzebis mowyoba da sagzao mowyobiloba</t>
  </si>
  <si>
    <t>Tavi 7. sagzao da avtosatransporto samsaxuri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</si>
  <si>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</si>
  <si>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</si>
  <si>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</si>
  <si>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</si>
  <si>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</si>
  <si>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</si>
  <si>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</si>
  <si>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 xml:space="preserve">Tavi 12. saproeqto_saZiebo samuSaobi </t>
  </si>
  <si>
    <t>d.R.g. _ 18%</t>
  </si>
  <si>
    <t>sul nakrebi xarjTaRricxvis angariSiT</t>
  </si>
  <si>
    <t>Tavi 2. miwis vakisi</t>
  </si>
  <si>
    <t>Tavi 4. xelovnuri nagebobebi</t>
  </si>
  <si>
    <t>Tavi 5. gadakveTebi da mierTebebi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</si>
  <si>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</si>
  <si>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</si>
  <si>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</si>
  <si>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</si>
  <si>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</si>
  <si>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</si>
  <si>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</si>
  <si>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</si>
  <si>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</si>
  <si>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</si>
  <si>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</si>
  <si>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</si>
  <si>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</si>
  <si>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</si>
  <si>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</si>
  <si>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m/sT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</si>
  <si>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</si>
  <si>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</si>
  <si>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</si>
  <si>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</si>
  <si>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</si>
  <si>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r>
      <t>m</t>
    </r>
    <r>
      <rPr>
        <vertAlign val="superscript"/>
        <sz val="10"/>
        <rFont val="AcadNusx"/>
      </rPr>
      <t>3</t>
    </r>
  </si>
  <si>
    <t>samuSaoebi nayarSi</t>
  </si>
  <si>
    <t>1000 m3</t>
  </si>
  <si>
    <t>bitumi</t>
  </si>
  <si>
    <t>sxva masalebi</t>
  </si>
  <si>
    <r>
      <t>100 m</t>
    </r>
    <r>
      <rPr>
        <vertAlign val="superscript"/>
        <sz val="10"/>
        <rFont val="AcadNusx"/>
      </rPr>
      <t>3</t>
    </r>
  </si>
  <si>
    <t>buldozeri 108 cx. Z.</t>
  </si>
  <si>
    <t>man/sT</t>
  </si>
  <si>
    <r>
      <t>eqskavatori 0,5 m</t>
    </r>
    <r>
      <rPr>
        <vertAlign val="superscript"/>
        <sz val="10"/>
        <rFont val="AcadNusx"/>
      </rPr>
      <t>3</t>
    </r>
  </si>
  <si>
    <t>erT. fasi</t>
  </si>
  <si>
    <t>daxerx. mas. III xar. 40-60 mm</t>
  </si>
  <si>
    <t>gauTvaliswinebeli samuSaoebi da danaxarjebi _ 3%</t>
  </si>
  <si>
    <t>30-5-1</t>
  </si>
  <si>
    <t>amwe pnevmosvliT 25 t</t>
  </si>
  <si>
    <t>Zelebi II xar. 70 mm</t>
  </si>
  <si>
    <t>daxerx. mas. II xar. 40-60 mm</t>
  </si>
  <si>
    <t>samSeneblo WanWikebi</t>
  </si>
  <si>
    <t>kavebi</t>
  </si>
  <si>
    <t>kg</t>
  </si>
  <si>
    <t>morebi</t>
  </si>
  <si>
    <t>4-1</t>
  </si>
  <si>
    <t>sul Tavi 4-is mixedviT</t>
  </si>
  <si>
    <t>cementis xsnari m-150</t>
  </si>
  <si>
    <t>30-51-3</t>
  </si>
  <si>
    <t>wasacxebi hidroizolacia cxeli bitumiT (2 fena)</t>
  </si>
  <si>
    <r>
      <t>100 m</t>
    </r>
    <r>
      <rPr>
        <vertAlign val="superscript"/>
        <sz val="10"/>
        <rFont val="AcadNusx"/>
      </rPr>
      <t>2</t>
    </r>
  </si>
  <si>
    <t>2019-I</t>
  </si>
  <si>
    <t>fari yalibis</t>
  </si>
  <si>
    <t>m2</t>
  </si>
  <si>
    <t>1-25-3</t>
  </si>
  <si>
    <r>
      <t>m</t>
    </r>
    <r>
      <rPr>
        <vertAlign val="superscript"/>
        <sz val="10"/>
        <rFont val="AcadNusx"/>
      </rPr>
      <t>2</t>
    </r>
  </si>
  <si>
    <t>1-22-16</t>
  </si>
  <si>
    <t>6-1-2</t>
  </si>
  <si>
    <t>6g gruntis damuSaveba da datvirTva eqskavatoriT TviTmclelebze</t>
  </si>
  <si>
    <t>kar.fasi</t>
  </si>
  <si>
    <t>RorRi (zidva 5 km-ze)</t>
  </si>
  <si>
    <t xml:space="preserve">gruntis gadazidva nayarSi TviTmclelebiT 5 km-ze </t>
  </si>
  <si>
    <r>
      <t xml:space="preserve"> m</t>
    </r>
    <r>
      <rPr>
        <vertAlign val="superscript"/>
        <sz val="10"/>
        <rFont val="AcadNusx"/>
      </rPr>
      <t>3</t>
    </r>
  </si>
  <si>
    <t xml:space="preserve">Sromis danaxarji  </t>
  </si>
  <si>
    <t>qarx.fas.</t>
  </si>
  <si>
    <t>37-66-2</t>
  </si>
  <si>
    <t xml:space="preserve">armaturis Reroebis dawyoba koleqtoris tanisTvis </t>
  </si>
  <si>
    <t>amwe muxluxa svliT 10 t</t>
  </si>
  <si>
    <t xml:space="preserve"> 2019-I     gv.1 p.28</t>
  </si>
  <si>
    <t>А3 kl. armaturis Rirebuleba</t>
  </si>
  <si>
    <t xml:space="preserve"> 2019-I     gv.1 p.26</t>
  </si>
  <si>
    <t>А1 kl. armaturis Rirebuleba</t>
  </si>
  <si>
    <t>37-64-3</t>
  </si>
  <si>
    <r>
      <t xml:space="preserve">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 (zidva 10 km-ze)</t>
    </r>
  </si>
  <si>
    <t>daxerx. mas. IV xar. 40-60 mm</t>
  </si>
  <si>
    <t>daxerx. mas. IV xar. 25-32 mm</t>
  </si>
  <si>
    <t>Zelakebi III xar. 70 mm</t>
  </si>
  <si>
    <t>30-51-2</t>
  </si>
  <si>
    <t>asakravi hidroizolacia</t>
  </si>
  <si>
    <t>jutis qsovili</t>
  </si>
  <si>
    <t>30-3-2</t>
  </si>
  <si>
    <t>xreSi (zidva 5 km-ze)</t>
  </si>
  <si>
    <t>daxerx.Mmas. III xar. 40-60 mm</t>
  </si>
  <si>
    <t>liTonis elementebis  transportireba krebuliT gaTvaliswinebuli 20 km-is zemoT, 180 km-ze</t>
  </si>
  <si>
    <t>pk 4+76-ze r/b marTkuTxa kveTis koleqtoris mowyoba, 2*2 m</t>
  </si>
  <si>
    <t>1-11-16</t>
  </si>
  <si>
    <t>6g gruntis damuSaveba eqskavatoriT, gverdze gadayriT</t>
  </si>
  <si>
    <t>1-80-4</t>
  </si>
  <si>
    <t>6g gruntis xeliT damuSaveba gverdze gadayriT</t>
  </si>
  <si>
    <t>xreSovani sagebi koleqtoris tanis qveS</t>
  </si>
  <si>
    <r>
      <t xml:space="preserve">koleqtoris saZirkvlis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</si>
  <si>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               (zidva 10 km-ze)</t>
    </r>
  </si>
  <si>
    <r>
      <t xml:space="preserve">koleqtoris tanis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</si>
  <si>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7-50-2</t>
  </si>
  <si>
    <t>seqciebs Soris nakerebis amotenva bitumiT gaJRenTili ZenZiT</t>
  </si>
  <si>
    <t>100 m</t>
  </si>
  <si>
    <t>ZenZi</t>
  </si>
  <si>
    <t>2015-Ikv.</t>
  </si>
  <si>
    <t>pergamini</t>
  </si>
  <si>
    <r>
      <t xml:space="preserve">seqciebis Tavze dasasxmeli 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</si>
  <si>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>6-8-2,3</t>
  </si>
  <si>
    <t>koleqtoris Tavze cementis xsnariT damcavi fenis mowyoba, sisqiT 5 sm</t>
  </si>
  <si>
    <t>100 m2</t>
  </si>
  <si>
    <t>daxerx.Mmas. III xar. 25-32 mm</t>
  </si>
  <si>
    <t>1-81-4</t>
  </si>
  <si>
    <t>ukuCayra qviSa-xreSovani gruntiT</t>
  </si>
  <si>
    <t>22-5-14 miT.83 tnp.2.10              k-0.6</t>
  </si>
  <si>
    <t>wylis nakadis mosacileblad liTonis droebiTi milis montaJi da demontaJi 3-jer gadaadgilebiT, Semdgom bazaSi dabrunebiT</t>
  </si>
  <si>
    <t>km</t>
  </si>
  <si>
    <t xml:space="preserve"> 2019-I sndaw              IV-4-82                    I naw               gv.6 p.42</t>
  </si>
  <si>
    <t>pk 4+76-ze r/b koleqtoris mowyoba, 2*2 m</t>
  </si>
  <si>
    <t>droebiTi milis motana bazidan obieqtze, samuSaos dasrulebis Semdeg ukan dabruneba</t>
  </si>
  <si>
    <t xml:space="preserve">axalcixeSi r/b marTkuTxa kveTis koleqtoris 2*2 m mowyoba, pk 4+76-ze </t>
  </si>
  <si>
    <t>პრეტენდენტის დასახელება</t>
  </si>
  <si>
    <t>დანართი N1-2</t>
  </si>
  <si>
    <t>ახალციხის მუნიციპალიტეტში შოთა რუსთაველის ქუჩაზე ახალი კოლექტორის მოწყობის (პკ 4+76-ზე (L=50.48 მ, ხვრეტით 1,5*1,5მ) და 4+76-ზე (L=32,30 მ, ხვრეტით 2,0*2,0მ)) სამუშაოების განფასება</t>
  </si>
  <si>
    <t>შენიშვნა: გაუთვალისწინებელი სამუშაოების პროცენტული მაჩვენებელი არ უნდა იყოს წარმოდგენილი მითითებულზე ნაკლები, დანართების №1 დან №1-3  წარმოუდგენლობა ან და თუ წარდგენილ ხარჯთაღრიცხვაში განუფასებელი პოზიცი(ებ)ის რაოდენობა აღემატება განსაფასებელი პოზიციების 1%-ს  გამოიწვევს პრეტენდენტის დისკვალიფიკაციას.</t>
  </si>
  <si>
    <t>დანართი N1-3</t>
  </si>
  <si>
    <t>zednadebi xarjebi</t>
  </si>
  <si>
    <t>%</t>
  </si>
  <si>
    <t>saxarjTaRricxvo mogeba</t>
  </si>
  <si>
    <t>sul xarjTaRricxviT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</si>
</sst>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8" formatCode="0.0000000"/>
  </numFmts>
  <fonts count="18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b/>
      <i/>
      <sz val="12"/>
      <name val="AcadMtavr"/>
    </font>
    <font>
      <i/>
      <sz val="10"/>
      <name val="AcadNusx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9"/>
      <name val="AcadNusx"/>
    </font>
    <font>
      <sz val="11"/>
      <name val="Calibri"/>
      <family val="2"/>
      <scheme val="minor"/>
    </font>
    <font>
      <vertAlign val="superscript"/>
      <sz val="10"/>
      <name val="AcadNusx"/>
    </font>
    <font>
      <sz val="10"/>
      <name val="Arial"/>
      <family val="2"/>
    </font>
    <font>
      <b/>
      <sz val="10"/>
      <name val="AcadMtav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5" fillId="0" borderId="0"/>
    <xf numFmtId="0" fontId="15" fillId="0" borderId="0"/>
  </cellStyleXfs>
  <cellXfs count="133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0" fontId="5" fillId="0" borderId="0" xfId="0" applyFont="1"/>
    <xf numFmtId="2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wrapText="1"/>
    </xf>
    <xf numFmtId="0" fontId="1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1" fillId="0" borderId="1" xfId="0" applyNumberFormat="1" applyFont="1" applyFill="1" applyBorder="1" applyAlignment="1">
      <alignment horizontal="left" vertical="center" wrapText="1"/>
    </xf>
    <xf numFmtId="164" fontId="1" fillId="2" borderId="1" xfId="1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vertical="center"/>
    </xf>
    <xf numFmtId="167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4" applyFont="1" applyAlignment="1" applyProtection="1">
      <alignment horizontal="center"/>
    </xf>
    <xf numFmtId="0" fontId="17" fillId="0" borderId="0" xfId="0" applyFont="1" applyAlignment="1">
      <alignment horizontal="left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/>
    <xf numFmtId="1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2" borderId="0" xfId="4" applyFont="1" applyFill="1" applyAlignment="1" applyProtection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7" xfId="0" applyNumberFormat="1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">
    <cellStyle name="Normal" xfId="0" builtinId="0"/>
    <cellStyle name="Normal 10" xfId="4"/>
    <cellStyle name="Обычный 2" xfId="2"/>
    <cellStyle name="Обычный 2 2" xfId="3"/>
    <cellStyle name="Обычный_Лист1" xfId="1"/>
  </cellStyles>
  <dxfs count="3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2"/>
  <sheetViews>
    <sheetView tabSelected="1" topLeftCell="A13" zoomScaleNormal="100" workbookViewId="0">
      <selection activeCell="A29" sqref="A29:H29"/>
    </sheetView>
  </sheetViews>
  <sheetFormatPr defaultRowHeight="15" x14ac:dyDescent="0.25"/>
  <cols>
    <col min="3" max="3" width="54.5703125" customWidth="1"/>
    <col min="4" max="5" width="11.7109375" customWidth="1"/>
    <col min="6" max="6" width="15.140625" customWidth="1"/>
    <col min="7" max="7" width="12.28515625" customWidth="1"/>
    <col min="8" max="8" width="31.5703125" customWidth="1"/>
  </cols>
  <sheetData>
    <row r="1" spans="1:13" s="94" customFormat="1" ht="24" customHeight="1" x14ac:dyDescent="0.25">
      <c r="A1" s="112" t="s">
        <v>138</v>
      </c>
      <c r="B1" s="112"/>
      <c r="C1" s="112"/>
      <c r="G1" s="113" t="s">
        <v>139</v>
      </c>
      <c r="H1" s="113"/>
    </row>
    <row r="2" spans="1:13" s="10" customFormat="1" ht="45.75" customHeight="1" x14ac:dyDescent="0.25">
      <c r="A2" s="114" t="s">
        <v>140</v>
      </c>
      <c r="B2" s="114"/>
      <c r="C2" s="114"/>
      <c r="D2" s="114"/>
      <c r="E2" s="114"/>
      <c r="F2" s="114"/>
      <c r="G2" s="114"/>
      <c r="H2" s="114"/>
      <c r="I2" s="11"/>
      <c r="J2" s="11"/>
      <c r="K2" s="11"/>
      <c r="L2" s="11"/>
      <c r="M2" s="11"/>
    </row>
    <row r="3" spans="1:13" x14ac:dyDescent="0.25">
      <c r="A3" s="115" t="s">
        <v>137</v>
      </c>
      <c r="B3" s="115"/>
      <c r="C3" s="115"/>
      <c r="D3" s="115"/>
      <c r="E3" s="115"/>
      <c r="F3" s="115"/>
      <c r="G3" s="115"/>
      <c r="H3" s="115"/>
    </row>
    <row r="4" spans="1:13" ht="24.75" customHeight="1" x14ac:dyDescent="0.25">
      <c r="A4" s="116" t="s">
        <v>0</v>
      </c>
      <c r="B4" s="116" t="s">
        <v>2</v>
      </c>
      <c r="C4" s="116" t="s">
        <v>3</v>
      </c>
      <c r="D4" s="116" t="s">
        <v>4</v>
      </c>
      <c r="E4" s="116"/>
      <c r="F4" s="116"/>
      <c r="G4" s="116"/>
      <c r="H4" s="116" t="s">
        <v>5</v>
      </c>
    </row>
    <row r="5" spans="1:13" ht="67.5" x14ac:dyDescent="0.25">
      <c r="A5" s="116"/>
      <c r="B5" s="116"/>
      <c r="C5" s="116"/>
      <c r="D5" s="83" t="s">
        <v>6</v>
      </c>
      <c r="E5" s="83" t="s">
        <v>7</v>
      </c>
      <c r="F5" s="83" t="s">
        <v>8</v>
      </c>
      <c r="G5" s="83" t="s">
        <v>9</v>
      </c>
      <c r="H5" s="116"/>
    </row>
    <row r="6" spans="1:13" x14ac:dyDescent="0.25">
      <c r="A6" s="81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</row>
    <row r="7" spans="1:13" ht="18.75" customHeight="1" x14ac:dyDescent="0.25">
      <c r="A7" s="7"/>
      <c r="B7" s="111" t="s">
        <v>10</v>
      </c>
      <c r="C7" s="111"/>
      <c r="D7" s="107" t="s">
        <v>12</v>
      </c>
      <c r="E7" s="108"/>
      <c r="F7" s="108"/>
      <c r="G7" s="108"/>
      <c r="H7" s="109"/>
    </row>
    <row r="8" spans="1:13" ht="17.25" customHeight="1" x14ac:dyDescent="0.25">
      <c r="A8" s="104" t="s">
        <v>26</v>
      </c>
      <c r="B8" s="105"/>
      <c r="C8" s="106"/>
      <c r="D8" s="107" t="s">
        <v>12</v>
      </c>
      <c r="E8" s="108"/>
      <c r="F8" s="108"/>
      <c r="G8" s="108"/>
      <c r="H8" s="109"/>
    </row>
    <row r="9" spans="1:13" ht="17.25" customHeight="1" x14ac:dyDescent="0.25">
      <c r="A9" s="104" t="s">
        <v>13</v>
      </c>
      <c r="B9" s="105"/>
      <c r="C9" s="106"/>
      <c r="D9" s="107" t="s">
        <v>12</v>
      </c>
      <c r="E9" s="108"/>
      <c r="F9" s="108"/>
      <c r="G9" s="108"/>
      <c r="H9" s="109"/>
    </row>
    <row r="10" spans="1:13" ht="17.25" customHeight="1" x14ac:dyDescent="0.25">
      <c r="A10" s="104" t="s">
        <v>27</v>
      </c>
      <c r="B10" s="105"/>
      <c r="C10" s="106"/>
      <c r="D10" s="107"/>
      <c r="E10" s="108"/>
      <c r="F10" s="108"/>
      <c r="G10" s="108"/>
      <c r="H10" s="109"/>
    </row>
    <row r="11" spans="1:13" s="1" customFormat="1" ht="17.25" customHeight="1" x14ac:dyDescent="0.25">
      <c r="A11" s="12">
        <v>1</v>
      </c>
      <c r="B11" s="13" t="s">
        <v>70</v>
      </c>
      <c r="C11" s="5" t="s">
        <v>135</v>
      </c>
      <c r="D11" s="8"/>
      <c r="E11" s="6" t="s">
        <v>11</v>
      </c>
      <c r="F11" s="6" t="s">
        <v>11</v>
      </c>
      <c r="G11" s="6" t="s">
        <v>11</v>
      </c>
      <c r="H11" s="8">
        <f t="shared" ref="H11" si="0">D11</f>
        <v>0</v>
      </c>
    </row>
    <row r="12" spans="1:13" s="1" customFormat="1" ht="17.25" customHeight="1" x14ac:dyDescent="0.25">
      <c r="A12" s="12"/>
      <c r="B12" s="14"/>
      <c r="C12" s="5" t="s">
        <v>71</v>
      </c>
      <c r="D12" s="8"/>
      <c r="E12" s="6" t="s">
        <v>11</v>
      </c>
      <c r="F12" s="6" t="s">
        <v>11</v>
      </c>
      <c r="G12" s="6"/>
      <c r="H12" s="8">
        <f>SUM(H11:H11)</f>
        <v>0</v>
      </c>
    </row>
    <row r="13" spans="1:13" s="1" customFormat="1" ht="17.25" customHeight="1" x14ac:dyDescent="0.25">
      <c r="A13" s="104" t="s">
        <v>28</v>
      </c>
      <c r="B13" s="105"/>
      <c r="C13" s="106"/>
      <c r="D13" s="107" t="s">
        <v>12</v>
      </c>
      <c r="E13" s="108"/>
      <c r="F13" s="108"/>
      <c r="G13" s="108"/>
      <c r="H13" s="109"/>
    </row>
    <row r="14" spans="1:13" ht="17.25" customHeight="1" x14ac:dyDescent="0.25">
      <c r="A14" s="104" t="s">
        <v>14</v>
      </c>
      <c r="B14" s="105"/>
      <c r="C14" s="106"/>
      <c r="D14" s="107" t="s">
        <v>12</v>
      </c>
      <c r="E14" s="108"/>
      <c r="F14" s="108"/>
      <c r="G14" s="108"/>
      <c r="H14" s="109"/>
    </row>
    <row r="15" spans="1:13" ht="17.25" customHeight="1" x14ac:dyDescent="0.25">
      <c r="A15" s="104" t="s">
        <v>15</v>
      </c>
      <c r="B15" s="105"/>
      <c r="C15" s="106"/>
      <c r="D15" s="107" t="s">
        <v>12</v>
      </c>
      <c r="E15" s="108"/>
      <c r="F15" s="108"/>
      <c r="G15" s="108"/>
      <c r="H15" s="109"/>
    </row>
    <row r="16" spans="1:13" ht="17.25" customHeight="1" x14ac:dyDescent="0.25">
      <c r="A16" s="104" t="s">
        <v>16</v>
      </c>
      <c r="B16" s="105"/>
      <c r="C16" s="106"/>
      <c r="D16" s="107" t="s">
        <v>12</v>
      </c>
      <c r="E16" s="108"/>
      <c r="F16" s="108"/>
      <c r="G16" s="108"/>
      <c r="H16" s="109"/>
    </row>
    <row r="17" spans="1:10" ht="17.25" customHeight="1" x14ac:dyDescent="0.25">
      <c r="A17" s="12"/>
      <c r="B17" s="14"/>
      <c r="C17" s="5" t="s">
        <v>17</v>
      </c>
      <c r="D17" s="8">
        <f>D12</f>
        <v>0</v>
      </c>
      <c r="E17" s="6"/>
      <c r="F17" s="6"/>
      <c r="G17" s="6"/>
      <c r="H17" s="8">
        <f>H12</f>
        <v>0</v>
      </c>
    </row>
    <row r="18" spans="1:10" ht="17.25" customHeight="1" x14ac:dyDescent="0.25">
      <c r="A18" s="104" t="s">
        <v>18</v>
      </c>
      <c r="B18" s="105"/>
      <c r="C18" s="106"/>
      <c r="D18" s="107" t="s">
        <v>12</v>
      </c>
      <c r="E18" s="108"/>
      <c r="F18" s="108"/>
      <c r="G18" s="108"/>
      <c r="H18" s="109"/>
    </row>
    <row r="19" spans="1:10" ht="17.25" customHeight="1" x14ac:dyDescent="0.25">
      <c r="A19" s="12"/>
      <c r="B19" s="14"/>
      <c r="C19" s="5" t="s">
        <v>19</v>
      </c>
      <c r="D19" s="8">
        <f>D17</f>
        <v>0</v>
      </c>
      <c r="E19" s="6" t="s">
        <v>11</v>
      </c>
      <c r="F19" s="6" t="s">
        <v>11</v>
      </c>
      <c r="G19" s="8"/>
      <c r="H19" s="8">
        <f>H17</f>
        <v>0</v>
      </c>
    </row>
    <row r="20" spans="1:10" ht="17.25" customHeight="1" x14ac:dyDescent="0.25">
      <c r="A20" s="104" t="s">
        <v>20</v>
      </c>
      <c r="B20" s="105"/>
      <c r="C20" s="106"/>
      <c r="D20" s="107" t="s">
        <v>12</v>
      </c>
      <c r="E20" s="108"/>
      <c r="F20" s="108"/>
      <c r="G20" s="108"/>
      <c r="H20" s="109"/>
    </row>
    <row r="21" spans="1:10" ht="17.25" customHeight="1" x14ac:dyDescent="0.25">
      <c r="A21" s="12"/>
      <c r="B21" s="14"/>
      <c r="C21" s="5" t="s">
        <v>21</v>
      </c>
      <c r="D21" s="8">
        <f>D19</f>
        <v>0</v>
      </c>
      <c r="E21" s="6" t="s">
        <v>11</v>
      </c>
      <c r="F21" s="6" t="s">
        <v>11</v>
      </c>
      <c r="G21" s="6">
        <f>G19</f>
        <v>0</v>
      </c>
      <c r="H21" s="8">
        <f>H19</f>
        <v>0</v>
      </c>
    </row>
    <row r="22" spans="1:10" ht="17.25" customHeight="1" x14ac:dyDescent="0.25">
      <c r="A22" s="15"/>
      <c r="B22" s="16"/>
      <c r="C22" s="15" t="s">
        <v>22</v>
      </c>
      <c r="D22" s="107" t="s">
        <v>12</v>
      </c>
      <c r="E22" s="108"/>
      <c r="F22" s="108"/>
      <c r="G22" s="108"/>
      <c r="H22" s="109"/>
    </row>
    <row r="23" spans="1:10" ht="17.25" customHeight="1" x14ac:dyDescent="0.25">
      <c r="A23" s="15"/>
      <c r="B23" s="16"/>
      <c r="C23" s="15" t="s">
        <v>23</v>
      </c>
      <c r="D23" s="107" t="s">
        <v>12</v>
      </c>
      <c r="E23" s="108"/>
      <c r="F23" s="108"/>
      <c r="G23" s="108"/>
      <c r="H23" s="109"/>
      <c r="I23" s="61"/>
      <c r="J23" s="61"/>
    </row>
    <row r="24" spans="1:10" ht="96" customHeight="1" x14ac:dyDescent="0.25">
      <c r="A24" s="23">
        <v>2</v>
      </c>
      <c r="B24" s="23"/>
      <c r="C24" s="84" t="s">
        <v>61</v>
      </c>
      <c r="D24" s="85" t="s">
        <v>11</v>
      </c>
      <c r="E24" s="85" t="s">
        <v>11</v>
      </c>
      <c r="F24" s="85" t="s">
        <v>11</v>
      </c>
      <c r="G24" s="54">
        <f>ROUND(0.03*H21,2)</f>
        <v>0</v>
      </c>
      <c r="H24" s="93">
        <f>SUM(G24)</f>
        <v>0</v>
      </c>
    </row>
    <row r="25" spans="1:10" x14ac:dyDescent="0.25">
      <c r="A25" s="86"/>
      <c r="B25" s="86"/>
      <c r="C25" s="23" t="s">
        <v>1</v>
      </c>
      <c r="D25" s="54">
        <f>D21</f>
        <v>0</v>
      </c>
      <c r="E25" s="85" t="s">
        <v>11</v>
      </c>
      <c r="F25" s="85" t="s">
        <v>11</v>
      </c>
      <c r="G25" s="54">
        <f>G21+G24</f>
        <v>0</v>
      </c>
      <c r="H25" s="93">
        <f>H21+H24</f>
        <v>0</v>
      </c>
    </row>
    <row r="26" spans="1:10" ht="85.5" customHeight="1" x14ac:dyDescent="0.25">
      <c r="A26" s="23">
        <v>3</v>
      </c>
      <c r="B26" s="23"/>
      <c r="C26" s="23" t="s">
        <v>24</v>
      </c>
      <c r="D26" s="85" t="s">
        <v>11</v>
      </c>
      <c r="E26" s="85" t="s">
        <v>11</v>
      </c>
      <c r="F26" s="85" t="s">
        <v>11</v>
      </c>
      <c r="G26" s="54">
        <f>ROUND(0.18*H25,2)</f>
        <v>0</v>
      </c>
      <c r="H26" s="93">
        <f>ROUND(H25*0.18,2)</f>
        <v>0</v>
      </c>
    </row>
    <row r="27" spans="1:10" x14ac:dyDescent="0.25">
      <c r="A27" s="83"/>
      <c r="B27" s="87"/>
      <c r="C27" s="83" t="s">
        <v>25</v>
      </c>
      <c r="D27" s="54">
        <f>D25</f>
        <v>0</v>
      </c>
      <c r="E27" s="85" t="s">
        <v>11</v>
      </c>
      <c r="F27" s="85" t="s">
        <v>11</v>
      </c>
      <c r="G27" s="54">
        <f>SUM(G25:G26)</f>
        <v>0</v>
      </c>
      <c r="H27" s="92">
        <f>SUM(H25:H26)</f>
        <v>0</v>
      </c>
    </row>
    <row r="28" spans="1:10" x14ac:dyDescent="0.25">
      <c r="A28" s="9"/>
      <c r="B28" s="9"/>
      <c r="C28" s="17"/>
      <c r="D28" s="9"/>
      <c r="E28" s="9"/>
      <c r="F28" s="9"/>
      <c r="G28" s="9"/>
      <c r="H28" s="9"/>
    </row>
    <row r="29" spans="1:10" s="95" customFormat="1" ht="53.25" customHeight="1" x14ac:dyDescent="0.25">
      <c r="A29" s="110" t="s">
        <v>141</v>
      </c>
      <c r="B29" s="110"/>
      <c r="C29" s="110"/>
      <c r="D29" s="110"/>
      <c r="E29" s="110"/>
      <c r="F29" s="110"/>
      <c r="G29" s="110"/>
      <c r="H29" s="110"/>
    </row>
    <row r="30" spans="1:10" x14ac:dyDescent="0.25">
      <c r="A30" s="9"/>
      <c r="B30" s="103"/>
      <c r="C30" s="103"/>
      <c r="D30" s="9"/>
      <c r="E30" s="9"/>
      <c r="F30" s="103"/>
      <c r="G30" s="103"/>
      <c r="H30" s="103"/>
    </row>
    <row r="31" spans="1:10" x14ac:dyDescent="0.25">
      <c r="C31" s="1"/>
    </row>
    <row r="32" spans="1:10" x14ac:dyDescent="0.25">
      <c r="C32" s="18"/>
    </row>
  </sheetData>
  <mergeCells count="34">
    <mergeCell ref="A1:C1"/>
    <mergeCell ref="G1:H1"/>
    <mergeCell ref="A2:H2"/>
    <mergeCell ref="A3:H3"/>
    <mergeCell ref="A4:A5"/>
    <mergeCell ref="B4:B5"/>
    <mergeCell ref="C4:C5"/>
    <mergeCell ref="D4:G4"/>
    <mergeCell ref="H4:H5"/>
    <mergeCell ref="A13:C13"/>
    <mergeCell ref="D13:H13"/>
    <mergeCell ref="A14:C14"/>
    <mergeCell ref="D14:H14"/>
    <mergeCell ref="B7:C7"/>
    <mergeCell ref="D7:H7"/>
    <mergeCell ref="A9:C9"/>
    <mergeCell ref="D9:H9"/>
    <mergeCell ref="A8:C8"/>
    <mergeCell ref="D8:H8"/>
    <mergeCell ref="A10:C10"/>
    <mergeCell ref="D10:H10"/>
    <mergeCell ref="B30:C30"/>
    <mergeCell ref="F30:H30"/>
    <mergeCell ref="A15:C15"/>
    <mergeCell ref="D15:H15"/>
    <mergeCell ref="A16:C16"/>
    <mergeCell ref="D16:H16"/>
    <mergeCell ref="A18:C18"/>
    <mergeCell ref="D18:H18"/>
    <mergeCell ref="A20:C20"/>
    <mergeCell ref="D20:H20"/>
    <mergeCell ref="D22:H22"/>
    <mergeCell ref="D23:H23"/>
    <mergeCell ref="A29:H29"/>
  </mergeCells>
  <conditionalFormatting sqref="A29 I29:IU29">
    <cfRule type="cellIs" dxfId="29" priority="2" stopIfTrue="1" operator="equal">
      <formula>8223.307275</formula>
    </cfRule>
  </conditionalFormatting>
  <conditionalFormatting sqref="A29 I29:IO29">
    <cfRule type="cellIs" dxfId="28" priority="1" stopIfTrue="1" operator="equal">
      <formula>8223.307275</formula>
    </cfRule>
  </conditionalFormatting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6"/>
  <sheetViews>
    <sheetView view="pageBreakPreview" topLeftCell="A93" zoomScale="70" zoomScaleNormal="115" zoomScaleSheetLayoutView="70" workbookViewId="0">
      <selection activeCell="S114" sqref="S114"/>
    </sheetView>
  </sheetViews>
  <sheetFormatPr defaultRowHeight="15" x14ac:dyDescent="0.25"/>
  <cols>
    <col min="1" max="1" width="3" style="38" customWidth="1"/>
    <col min="2" max="2" width="8.7109375" style="38" customWidth="1"/>
    <col min="3" max="3" width="44" style="72" customWidth="1"/>
    <col min="4" max="4" width="7.140625" style="38" customWidth="1"/>
    <col min="5" max="5" width="9.42578125" style="38" customWidth="1"/>
    <col min="6" max="6" width="7.85546875" style="38" customWidth="1"/>
    <col min="7" max="7" width="8.7109375" style="38" customWidth="1"/>
    <col min="8" max="8" width="9.140625" style="38"/>
    <col min="9" max="9" width="8.5703125" style="38" customWidth="1"/>
    <col min="10" max="10" width="8.28515625" style="38" customWidth="1"/>
    <col min="11" max="11" width="9.140625" style="38" customWidth="1"/>
    <col min="12" max="12" width="8.28515625" style="38" customWidth="1"/>
    <col min="13" max="13" width="9.28515625" style="38" customWidth="1"/>
    <col min="14" max="256" width="9.140625" style="38"/>
    <col min="257" max="257" width="3.7109375" style="38" customWidth="1"/>
    <col min="258" max="258" width="8.7109375" style="38" customWidth="1"/>
    <col min="259" max="259" width="30.28515625" style="38" customWidth="1"/>
    <col min="260" max="260" width="8.42578125" style="38" customWidth="1"/>
    <col min="261" max="261" width="12" style="38" customWidth="1"/>
    <col min="262" max="262" width="11" style="38" customWidth="1"/>
    <col min="263" max="265" width="9.140625" style="38"/>
    <col min="266" max="266" width="8.28515625" style="38" customWidth="1"/>
    <col min="267" max="267" width="10.140625" style="38" customWidth="1"/>
    <col min="268" max="268" width="10.5703125" style="38" customWidth="1"/>
    <col min="269" max="269" width="8.140625" style="38" customWidth="1"/>
    <col min="270" max="512" width="9.140625" style="38"/>
    <col min="513" max="513" width="3.7109375" style="38" customWidth="1"/>
    <col min="514" max="514" width="8.7109375" style="38" customWidth="1"/>
    <col min="515" max="515" width="30.28515625" style="38" customWidth="1"/>
    <col min="516" max="516" width="8.42578125" style="38" customWidth="1"/>
    <col min="517" max="517" width="12" style="38" customWidth="1"/>
    <col min="518" max="518" width="11" style="38" customWidth="1"/>
    <col min="519" max="521" width="9.140625" style="38"/>
    <col min="522" max="522" width="8.28515625" style="38" customWidth="1"/>
    <col min="523" max="523" width="10.140625" style="38" customWidth="1"/>
    <col min="524" max="524" width="10.5703125" style="38" customWidth="1"/>
    <col min="525" max="525" width="8.140625" style="38" customWidth="1"/>
    <col min="526" max="768" width="9.140625" style="38"/>
    <col min="769" max="769" width="3.7109375" style="38" customWidth="1"/>
    <col min="770" max="770" width="8.7109375" style="38" customWidth="1"/>
    <col min="771" max="771" width="30.28515625" style="38" customWidth="1"/>
    <col min="772" max="772" width="8.42578125" style="38" customWidth="1"/>
    <col min="773" max="773" width="12" style="38" customWidth="1"/>
    <col min="774" max="774" width="11" style="38" customWidth="1"/>
    <col min="775" max="777" width="9.140625" style="38"/>
    <col min="778" max="778" width="8.28515625" style="38" customWidth="1"/>
    <col min="779" max="779" width="10.140625" style="38" customWidth="1"/>
    <col min="780" max="780" width="10.5703125" style="38" customWidth="1"/>
    <col min="781" max="781" width="8.140625" style="38" customWidth="1"/>
    <col min="782" max="1024" width="9.140625" style="38"/>
    <col min="1025" max="1025" width="3.7109375" style="38" customWidth="1"/>
    <col min="1026" max="1026" width="8.7109375" style="38" customWidth="1"/>
    <col min="1027" max="1027" width="30.28515625" style="38" customWidth="1"/>
    <col min="1028" max="1028" width="8.42578125" style="38" customWidth="1"/>
    <col min="1029" max="1029" width="12" style="38" customWidth="1"/>
    <col min="1030" max="1030" width="11" style="38" customWidth="1"/>
    <col min="1031" max="1033" width="9.140625" style="38"/>
    <col min="1034" max="1034" width="8.28515625" style="38" customWidth="1"/>
    <col min="1035" max="1035" width="10.140625" style="38" customWidth="1"/>
    <col min="1036" max="1036" width="10.5703125" style="38" customWidth="1"/>
    <col min="1037" max="1037" width="8.140625" style="38" customWidth="1"/>
    <col min="1038" max="1280" width="9.140625" style="38"/>
    <col min="1281" max="1281" width="3.7109375" style="38" customWidth="1"/>
    <col min="1282" max="1282" width="8.7109375" style="38" customWidth="1"/>
    <col min="1283" max="1283" width="30.28515625" style="38" customWidth="1"/>
    <col min="1284" max="1284" width="8.42578125" style="38" customWidth="1"/>
    <col min="1285" max="1285" width="12" style="38" customWidth="1"/>
    <col min="1286" max="1286" width="11" style="38" customWidth="1"/>
    <col min="1287" max="1289" width="9.140625" style="38"/>
    <col min="1290" max="1290" width="8.28515625" style="38" customWidth="1"/>
    <col min="1291" max="1291" width="10.140625" style="38" customWidth="1"/>
    <col min="1292" max="1292" width="10.5703125" style="38" customWidth="1"/>
    <col min="1293" max="1293" width="8.140625" style="38" customWidth="1"/>
    <col min="1294" max="1536" width="9.140625" style="38"/>
    <col min="1537" max="1537" width="3.7109375" style="38" customWidth="1"/>
    <col min="1538" max="1538" width="8.7109375" style="38" customWidth="1"/>
    <col min="1539" max="1539" width="30.28515625" style="38" customWidth="1"/>
    <col min="1540" max="1540" width="8.42578125" style="38" customWidth="1"/>
    <col min="1541" max="1541" width="12" style="38" customWidth="1"/>
    <col min="1542" max="1542" width="11" style="38" customWidth="1"/>
    <col min="1543" max="1545" width="9.140625" style="38"/>
    <col min="1546" max="1546" width="8.28515625" style="38" customWidth="1"/>
    <col min="1547" max="1547" width="10.140625" style="38" customWidth="1"/>
    <col min="1548" max="1548" width="10.5703125" style="38" customWidth="1"/>
    <col min="1549" max="1549" width="8.140625" style="38" customWidth="1"/>
    <col min="1550" max="1792" width="9.140625" style="38"/>
    <col min="1793" max="1793" width="3.7109375" style="38" customWidth="1"/>
    <col min="1794" max="1794" width="8.7109375" style="38" customWidth="1"/>
    <col min="1795" max="1795" width="30.28515625" style="38" customWidth="1"/>
    <col min="1796" max="1796" width="8.42578125" style="38" customWidth="1"/>
    <col min="1797" max="1797" width="12" style="38" customWidth="1"/>
    <col min="1798" max="1798" width="11" style="38" customWidth="1"/>
    <col min="1799" max="1801" width="9.140625" style="38"/>
    <col min="1802" max="1802" width="8.28515625" style="38" customWidth="1"/>
    <col min="1803" max="1803" width="10.140625" style="38" customWidth="1"/>
    <col min="1804" max="1804" width="10.5703125" style="38" customWidth="1"/>
    <col min="1805" max="1805" width="8.140625" style="38" customWidth="1"/>
    <col min="1806" max="2048" width="9.140625" style="38"/>
    <col min="2049" max="2049" width="3.7109375" style="38" customWidth="1"/>
    <col min="2050" max="2050" width="8.7109375" style="38" customWidth="1"/>
    <col min="2051" max="2051" width="30.28515625" style="38" customWidth="1"/>
    <col min="2052" max="2052" width="8.42578125" style="38" customWidth="1"/>
    <col min="2053" max="2053" width="12" style="38" customWidth="1"/>
    <col min="2054" max="2054" width="11" style="38" customWidth="1"/>
    <col min="2055" max="2057" width="9.140625" style="38"/>
    <col min="2058" max="2058" width="8.28515625" style="38" customWidth="1"/>
    <col min="2059" max="2059" width="10.140625" style="38" customWidth="1"/>
    <col min="2060" max="2060" width="10.5703125" style="38" customWidth="1"/>
    <col min="2061" max="2061" width="8.140625" style="38" customWidth="1"/>
    <col min="2062" max="2304" width="9.140625" style="38"/>
    <col min="2305" max="2305" width="3.7109375" style="38" customWidth="1"/>
    <col min="2306" max="2306" width="8.7109375" style="38" customWidth="1"/>
    <col min="2307" max="2307" width="30.28515625" style="38" customWidth="1"/>
    <col min="2308" max="2308" width="8.42578125" style="38" customWidth="1"/>
    <col min="2309" max="2309" width="12" style="38" customWidth="1"/>
    <col min="2310" max="2310" width="11" style="38" customWidth="1"/>
    <col min="2311" max="2313" width="9.140625" style="38"/>
    <col min="2314" max="2314" width="8.28515625" style="38" customWidth="1"/>
    <col min="2315" max="2315" width="10.140625" style="38" customWidth="1"/>
    <col min="2316" max="2316" width="10.5703125" style="38" customWidth="1"/>
    <col min="2317" max="2317" width="8.140625" style="38" customWidth="1"/>
    <col min="2318" max="2560" width="9.140625" style="38"/>
    <col min="2561" max="2561" width="3.7109375" style="38" customWidth="1"/>
    <col min="2562" max="2562" width="8.7109375" style="38" customWidth="1"/>
    <col min="2563" max="2563" width="30.28515625" style="38" customWidth="1"/>
    <col min="2564" max="2564" width="8.42578125" style="38" customWidth="1"/>
    <col min="2565" max="2565" width="12" style="38" customWidth="1"/>
    <col min="2566" max="2566" width="11" style="38" customWidth="1"/>
    <col min="2567" max="2569" width="9.140625" style="38"/>
    <col min="2570" max="2570" width="8.28515625" style="38" customWidth="1"/>
    <col min="2571" max="2571" width="10.140625" style="38" customWidth="1"/>
    <col min="2572" max="2572" width="10.5703125" style="38" customWidth="1"/>
    <col min="2573" max="2573" width="8.140625" style="38" customWidth="1"/>
    <col min="2574" max="2816" width="9.140625" style="38"/>
    <col min="2817" max="2817" width="3.7109375" style="38" customWidth="1"/>
    <col min="2818" max="2818" width="8.7109375" style="38" customWidth="1"/>
    <col min="2819" max="2819" width="30.28515625" style="38" customWidth="1"/>
    <col min="2820" max="2820" width="8.42578125" style="38" customWidth="1"/>
    <col min="2821" max="2821" width="12" style="38" customWidth="1"/>
    <col min="2822" max="2822" width="11" style="38" customWidth="1"/>
    <col min="2823" max="2825" width="9.140625" style="38"/>
    <col min="2826" max="2826" width="8.28515625" style="38" customWidth="1"/>
    <col min="2827" max="2827" width="10.140625" style="38" customWidth="1"/>
    <col min="2828" max="2828" width="10.5703125" style="38" customWidth="1"/>
    <col min="2829" max="2829" width="8.140625" style="38" customWidth="1"/>
    <col min="2830" max="3072" width="9.140625" style="38"/>
    <col min="3073" max="3073" width="3.7109375" style="38" customWidth="1"/>
    <col min="3074" max="3074" width="8.7109375" style="38" customWidth="1"/>
    <col min="3075" max="3075" width="30.28515625" style="38" customWidth="1"/>
    <col min="3076" max="3076" width="8.42578125" style="38" customWidth="1"/>
    <col min="3077" max="3077" width="12" style="38" customWidth="1"/>
    <col min="3078" max="3078" width="11" style="38" customWidth="1"/>
    <col min="3079" max="3081" width="9.140625" style="38"/>
    <col min="3082" max="3082" width="8.28515625" style="38" customWidth="1"/>
    <col min="3083" max="3083" width="10.140625" style="38" customWidth="1"/>
    <col min="3084" max="3084" width="10.5703125" style="38" customWidth="1"/>
    <col min="3085" max="3085" width="8.140625" style="38" customWidth="1"/>
    <col min="3086" max="3328" width="9.140625" style="38"/>
    <col min="3329" max="3329" width="3.7109375" style="38" customWidth="1"/>
    <col min="3330" max="3330" width="8.7109375" style="38" customWidth="1"/>
    <col min="3331" max="3331" width="30.28515625" style="38" customWidth="1"/>
    <col min="3332" max="3332" width="8.42578125" style="38" customWidth="1"/>
    <col min="3333" max="3333" width="12" style="38" customWidth="1"/>
    <col min="3334" max="3334" width="11" style="38" customWidth="1"/>
    <col min="3335" max="3337" width="9.140625" style="38"/>
    <col min="3338" max="3338" width="8.28515625" style="38" customWidth="1"/>
    <col min="3339" max="3339" width="10.140625" style="38" customWidth="1"/>
    <col min="3340" max="3340" width="10.5703125" style="38" customWidth="1"/>
    <col min="3341" max="3341" width="8.140625" style="38" customWidth="1"/>
    <col min="3342" max="3584" width="9.140625" style="38"/>
    <col min="3585" max="3585" width="3.7109375" style="38" customWidth="1"/>
    <col min="3586" max="3586" width="8.7109375" style="38" customWidth="1"/>
    <col min="3587" max="3587" width="30.28515625" style="38" customWidth="1"/>
    <col min="3588" max="3588" width="8.42578125" style="38" customWidth="1"/>
    <col min="3589" max="3589" width="12" style="38" customWidth="1"/>
    <col min="3590" max="3590" width="11" style="38" customWidth="1"/>
    <col min="3591" max="3593" width="9.140625" style="38"/>
    <col min="3594" max="3594" width="8.28515625" style="38" customWidth="1"/>
    <col min="3595" max="3595" width="10.140625" style="38" customWidth="1"/>
    <col min="3596" max="3596" width="10.5703125" style="38" customWidth="1"/>
    <col min="3597" max="3597" width="8.140625" style="38" customWidth="1"/>
    <col min="3598" max="3840" width="9.140625" style="38"/>
    <col min="3841" max="3841" width="3.7109375" style="38" customWidth="1"/>
    <col min="3842" max="3842" width="8.7109375" style="38" customWidth="1"/>
    <col min="3843" max="3843" width="30.28515625" style="38" customWidth="1"/>
    <col min="3844" max="3844" width="8.42578125" style="38" customWidth="1"/>
    <col min="3845" max="3845" width="12" style="38" customWidth="1"/>
    <col min="3846" max="3846" width="11" style="38" customWidth="1"/>
    <col min="3847" max="3849" width="9.140625" style="38"/>
    <col min="3850" max="3850" width="8.28515625" style="38" customWidth="1"/>
    <col min="3851" max="3851" width="10.140625" style="38" customWidth="1"/>
    <col min="3852" max="3852" width="10.5703125" style="38" customWidth="1"/>
    <col min="3853" max="3853" width="8.140625" style="38" customWidth="1"/>
    <col min="3854" max="4096" width="9.140625" style="38"/>
    <col min="4097" max="4097" width="3.7109375" style="38" customWidth="1"/>
    <col min="4098" max="4098" width="8.7109375" style="38" customWidth="1"/>
    <col min="4099" max="4099" width="30.28515625" style="38" customWidth="1"/>
    <col min="4100" max="4100" width="8.42578125" style="38" customWidth="1"/>
    <col min="4101" max="4101" width="12" style="38" customWidth="1"/>
    <col min="4102" max="4102" width="11" style="38" customWidth="1"/>
    <col min="4103" max="4105" width="9.140625" style="38"/>
    <col min="4106" max="4106" width="8.28515625" style="38" customWidth="1"/>
    <col min="4107" max="4107" width="10.140625" style="38" customWidth="1"/>
    <col min="4108" max="4108" width="10.5703125" style="38" customWidth="1"/>
    <col min="4109" max="4109" width="8.140625" style="38" customWidth="1"/>
    <col min="4110" max="4352" width="9.140625" style="38"/>
    <col min="4353" max="4353" width="3.7109375" style="38" customWidth="1"/>
    <col min="4354" max="4354" width="8.7109375" style="38" customWidth="1"/>
    <col min="4355" max="4355" width="30.28515625" style="38" customWidth="1"/>
    <col min="4356" max="4356" width="8.42578125" style="38" customWidth="1"/>
    <col min="4357" max="4357" width="12" style="38" customWidth="1"/>
    <col min="4358" max="4358" width="11" style="38" customWidth="1"/>
    <col min="4359" max="4361" width="9.140625" style="38"/>
    <col min="4362" max="4362" width="8.28515625" style="38" customWidth="1"/>
    <col min="4363" max="4363" width="10.140625" style="38" customWidth="1"/>
    <col min="4364" max="4364" width="10.5703125" style="38" customWidth="1"/>
    <col min="4365" max="4365" width="8.140625" style="38" customWidth="1"/>
    <col min="4366" max="4608" width="9.140625" style="38"/>
    <col min="4609" max="4609" width="3.7109375" style="38" customWidth="1"/>
    <col min="4610" max="4610" width="8.7109375" style="38" customWidth="1"/>
    <col min="4611" max="4611" width="30.28515625" style="38" customWidth="1"/>
    <col min="4612" max="4612" width="8.42578125" style="38" customWidth="1"/>
    <col min="4613" max="4613" width="12" style="38" customWidth="1"/>
    <col min="4614" max="4614" width="11" style="38" customWidth="1"/>
    <col min="4615" max="4617" width="9.140625" style="38"/>
    <col min="4618" max="4618" width="8.28515625" style="38" customWidth="1"/>
    <col min="4619" max="4619" width="10.140625" style="38" customWidth="1"/>
    <col min="4620" max="4620" width="10.5703125" style="38" customWidth="1"/>
    <col min="4621" max="4621" width="8.140625" style="38" customWidth="1"/>
    <col min="4622" max="4864" width="9.140625" style="38"/>
    <col min="4865" max="4865" width="3.7109375" style="38" customWidth="1"/>
    <col min="4866" max="4866" width="8.7109375" style="38" customWidth="1"/>
    <col min="4867" max="4867" width="30.28515625" style="38" customWidth="1"/>
    <col min="4868" max="4868" width="8.42578125" style="38" customWidth="1"/>
    <col min="4869" max="4869" width="12" style="38" customWidth="1"/>
    <col min="4870" max="4870" width="11" style="38" customWidth="1"/>
    <col min="4871" max="4873" width="9.140625" style="38"/>
    <col min="4874" max="4874" width="8.28515625" style="38" customWidth="1"/>
    <col min="4875" max="4875" width="10.140625" style="38" customWidth="1"/>
    <col min="4876" max="4876" width="10.5703125" style="38" customWidth="1"/>
    <col min="4877" max="4877" width="8.140625" style="38" customWidth="1"/>
    <col min="4878" max="5120" width="9.140625" style="38"/>
    <col min="5121" max="5121" width="3.7109375" style="38" customWidth="1"/>
    <col min="5122" max="5122" width="8.7109375" style="38" customWidth="1"/>
    <col min="5123" max="5123" width="30.28515625" style="38" customWidth="1"/>
    <col min="5124" max="5124" width="8.42578125" style="38" customWidth="1"/>
    <col min="5125" max="5125" width="12" style="38" customWidth="1"/>
    <col min="5126" max="5126" width="11" style="38" customWidth="1"/>
    <col min="5127" max="5129" width="9.140625" style="38"/>
    <col min="5130" max="5130" width="8.28515625" style="38" customWidth="1"/>
    <col min="5131" max="5131" width="10.140625" style="38" customWidth="1"/>
    <col min="5132" max="5132" width="10.5703125" style="38" customWidth="1"/>
    <col min="5133" max="5133" width="8.140625" style="38" customWidth="1"/>
    <col min="5134" max="5376" width="9.140625" style="38"/>
    <col min="5377" max="5377" width="3.7109375" style="38" customWidth="1"/>
    <col min="5378" max="5378" width="8.7109375" style="38" customWidth="1"/>
    <col min="5379" max="5379" width="30.28515625" style="38" customWidth="1"/>
    <col min="5380" max="5380" width="8.42578125" style="38" customWidth="1"/>
    <col min="5381" max="5381" width="12" style="38" customWidth="1"/>
    <col min="5382" max="5382" width="11" style="38" customWidth="1"/>
    <col min="5383" max="5385" width="9.140625" style="38"/>
    <col min="5386" max="5386" width="8.28515625" style="38" customWidth="1"/>
    <col min="5387" max="5387" width="10.140625" style="38" customWidth="1"/>
    <col min="5388" max="5388" width="10.5703125" style="38" customWidth="1"/>
    <col min="5389" max="5389" width="8.140625" style="38" customWidth="1"/>
    <col min="5390" max="5632" width="9.140625" style="38"/>
    <col min="5633" max="5633" width="3.7109375" style="38" customWidth="1"/>
    <col min="5634" max="5634" width="8.7109375" style="38" customWidth="1"/>
    <col min="5635" max="5635" width="30.28515625" style="38" customWidth="1"/>
    <col min="5636" max="5636" width="8.42578125" style="38" customWidth="1"/>
    <col min="5637" max="5637" width="12" style="38" customWidth="1"/>
    <col min="5638" max="5638" width="11" style="38" customWidth="1"/>
    <col min="5639" max="5641" width="9.140625" style="38"/>
    <col min="5642" max="5642" width="8.28515625" style="38" customWidth="1"/>
    <col min="5643" max="5643" width="10.140625" style="38" customWidth="1"/>
    <col min="5644" max="5644" width="10.5703125" style="38" customWidth="1"/>
    <col min="5645" max="5645" width="8.140625" style="38" customWidth="1"/>
    <col min="5646" max="5888" width="9.140625" style="38"/>
    <col min="5889" max="5889" width="3.7109375" style="38" customWidth="1"/>
    <col min="5890" max="5890" width="8.7109375" style="38" customWidth="1"/>
    <col min="5891" max="5891" width="30.28515625" style="38" customWidth="1"/>
    <col min="5892" max="5892" width="8.42578125" style="38" customWidth="1"/>
    <col min="5893" max="5893" width="12" style="38" customWidth="1"/>
    <col min="5894" max="5894" width="11" style="38" customWidth="1"/>
    <col min="5895" max="5897" width="9.140625" style="38"/>
    <col min="5898" max="5898" width="8.28515625" style="38" customWidth="1"/>
    <col min="5899" max="5899" width="10.140625" style="38" customWidth="1"/>
    <col min="5900" max="5900" width="10.5703125" style="38" customWidth="1"/>
    <col min="5901" max="5901" width="8.140625" style="38" customWidth="1"/>
    <col min="5902" max="6144" width="9.140625" style="38"/>
    <col min="6145" max="6145" width="3.7109375" style="38" customWidth="1"/>
    <col min="6146" max="6146" width="8.7109375" style="38" customWidth="1"/>
    <col min="6147" max="6147" width="30.28515625" style="38" customWidth="1"/>
    <col min="6148" max="6148" width="8.42578125" style="38" customWidth="1"/>
    <col min="6149" max="6149" width="12" style="38" customWidth="1"/>
    <col min="6150" max="6150" width="11" style="38" customWidth="1"/>
    <col min="6151" max="6153" width="9.140625" style="38"/>
    <col min="6154" max="6154" width="8.28515625" style="38" customWidth="1"/>
    <col min="6155" max="6155" width="10.140625" style="38" customWidth="1"/>
    <col min="6156" max="6156" width="10.5703125" style="38" customWidth="1"/>
    <col min="6157" max="6157" width="8.140625" style="38" customWidth="1"/>
    <col min="6158" max="6400" width="9.140625" style="38"/>
    <col min="6401" max="6401" width="3.7109375" style="38" customWidth="1"/>
    <col min="6402" max="6402" width="8.7109375" style="38" customWidth="1"/>
    <col min="6403" max="6403" width="30.28515625" style="38" customWidth="1"/>
    <col min="6404" max="6404" width="8.42578125" style="38" customWidth="1"/>
    <col min="6405" max="6405" width="12" style="38" customWidth="1"/>
    <col min="6406" max="6406" width="11" style="38" customWidth="1"/>
    <col min="6407" max="6409" width="9.140625" style="38"/>
    <col min="6410" max="6410" width="8.28515625" style="38" customWidth="1"/>
    <col min="6411" max="6411" width="10.140625" style="38" customWidth="1"/>
    <col min="6412" max="6412" width="10.5703125" style="38" customWidth="1"/>
    <col min="6413" max="6413" width="8.140625" style="38" customWidth="1"/>
    <col min="6414" max="6656" width="9.140625" style="38"/>
    <col min="6657" max="6657" width="3.7109375" style="38" customWidth="1"/>
    <col min="6658" max="6658" width="8.7109375" style="38" customWidth="1"/>
    <col min="6659" max="6659" width="30.28515625" style="38" customWidth="1"/>
    <col min="6660" max="6660" width="8.42578125" style="38" customWidth="1"/>
    <col min="6661" max="6661" width="12" style="38" customWidth="1"/>
    <col min="6662" max="6662" width="11" style="38" customWidth="1"/>
    <col min="6663" max="6665" width="9.140625" style="38"/>
    <col min="6666" max="6666" width="8.28515625" style="38" customWidth="1"/>
    <col min="6667" max="6667" width="10.140625" style="38" customWidth="1"/>
    <col min="6668" max="6668" width="10.5703125" style="38" customWidth="1"/>
    <col min="6669" max="6669" width="8.140625" style="38" customWidth="1"/>
    <col min="6670" max="6912" width="9.140625" style="38"/>
    <col min="6913" max="6913" width="3.7109375" style="38" customWidth="1"/>
    <col min="6914" max="6914" width="8.7109375" style="38" customWidth="1"/>
    <col min="6915" max="6915" width="30.28515625" style="38" customWidth="1"/>
    <col min="6916" max="6916" width="8.42578125" style="38" customWidth="1"/>
    <col min="6917" max="6917" width="12" style="38" customWidth="1"/>
    <col min="6918" max="6918" width="11" style="38" customWidth="1"/>
    <col min="6919" max="6921" width="9.140625" style="38"/>
    <col min="6922" max="6922" width="8.28515625" style="38" customWidth="1"/>
    <col min="6923" max="6923" width="10.140625" style="38" customWidth="1"/>
    <col min="6924" max="6924" width="10.5703125" style="38" customWidth="1"/>
    <col min="6925" max="6925" width="8.140625" style="38" customWidth="1"/>
    <col min="6926" max="7168" width="9.140625" style="38"/>
    <col min="7169" max="7169" width="3.7109375" style="38" customWidth="1"/>
    <col min="7170" max="7170" width="8.7109375" style="38" customWidth="1"/>
    <col min="7171" max="7171" width="30.28515625" style="38" customWidth="1"/>
    <col min="7172" max="7172" width="8.42578125" style="38" customWidth="1"/>
    <col min="7173" max="7173" width="12" style="38" customWidth="1"/>
    <col min="7174" max="7174" width="11" style="38" customWidth="1"/>
    <col min="7175" max="7177" width="9.140625" style="38"/>
    <col min="7178" max="7178" width="8.28515625" style="38" customWidth="1"/>
    <col min="7179" max="7179" width="10.140625" style="38" customWidth="1"/>
    <col min="7180" max="7180" width="10.5703125" style="38" customWidth="1"/>
    <col min="7181" max="7181" width="8.140625" style="38" customWidth="1"/>
    <col min="7182" max="7424" width="9.140625" style="38"/>
    <col min="7425" max="7425" width="3.7109375" style="38" customWidth="1"/>
    <col min="7426" max="7426" width="8.7109375" style="38" customWidth="1"/>
    <col min="7427" max="7427" width="30.28515625" style="38" customWidth="1"/>
    <col min="7428" max="7428" width="8.42578125" style="38" customWidth="1"/>
    <col min="7429" max="7429" width="12" style="38" customWidth="1"/>
    <col min="7430" max="7430" width="11" style="38" customWidth="1"/>
    <col min="7431" max="7433" width="9.140625" style="38"/>
    <col min="7434" max="7434" width="8.28515625" style="38" customWidth="1"/>
    <col min="7435" max="7435" width="10.140625" style="38" customWidth="1"/>
    <col min="7436" max="7436" width="10.5703125" style="38" customWidth="1"/>
    <col min="7437" max="7437" width="8.140625" style="38" customWidth="1"/>
    <col min="7438" max="7680" width="9.140625" style="38"/>
    <col min="7681" max="7681" width="3.7109375" style="38" customWidth="1"/>
    <col min="7682" max="7682" width="8.7109375" style="38" customWidth="1"/>
    <col min="7683" max="7683" width="30.28515625" style="38" customWidth="1"/>
    <col min="7684" max="7684" width="8.42578125" style="38" customWidth="1"/>
    <col min="7685" max="7685" width="12" style="38" customWidth="1"/>
    <col min="7686" max="7686" width="11" style="38" customWidth="1"/>
    <col min="7687" max="7689" width="9.140625" style="38"/>
    <col min="7690" max="7690" width="8.28515625" style="38" customWidth="1"/>
    <col min="7691" max="7691" width="10.140625" style="38" customWidth="1"/>
    <col min="7692" max="7692" width="10.5703125" style="38" customWidth="1"/>
    <col min="7693" max="7693" width="8.140625" style="38" customWidth="1"/>
    <col min="7694" max="7936" width="9.140625" style="38"/>
    <col min="7937" max="7937" width="3.7109375" style="38" customWidth="1"/>
    <col min="7938" max="7938" width="8.7109375" style="38" customWidth="1"/>
    <col min="7939" max="7939" width="30.28515625" style="38" customWidth="1"/>
    <col min="7940" max="7940" width="8.42578125" style="38" customWidth="1"/>
    <col min="7941" max="7941" width="12" style="38" customWidth="1"/>
    <col min="7942" max="7942" width="11" style="38" customWidth="1"/>
    <col min="7943" max="7945" width="9.140625" style="38"/>
    <col min="7946" max="7946" width="8.28515625" style="38" customWidth="1"/>
    <col min="7947" max="7947" width="10.140625" style="38" customWidth="1"/>
    <col min="7948" max="7948" width="10.5703125" style="38" customWidth="1"/>
    <col min="7949" max="7949" width="8.140625" style="38" customWidth="1"/>
    <col min="7950" max="8192" width="9.140625" style="38"/>
    <col min="8193" max="8193" width="3.7109375" style="38" customWidth="1"/>
    <col min="8194" max="8194" width="8.7109375" style="38" customWidth="1"/>
    <col min="8195" max="8195" width="30.28515625" style="38" customWidth="1"/>
    <col min="8196" max="8196" width="8.42578125" style="38" customWidth="1"/>
    <col min="8197" max="8197" width="12" style="38" customWidth="1"/>
    <col min="8198" max="8198" width="11" style="38" customWidth="1"/>
    <col min="8199" max="8201" width="9.140625" style="38"/>
    <col min="8202" max="8202" width="8.28515625" style="38" customWidth="1"/>
    <col min="8203" max="8203" width="10.140625" style="38" customWidth="1"/>
    <col min="8204" max="8204" width="10.5703125" style="38" customWidth="1"/>
    <col min="8205" max="8205" width="8.140625" style="38" customWidth="1"/>
    <col min="8206" max="8448" width="9.140625" style="38"/>
    <col min="8449" max="8449" width="3.7109375" style="38" customWidth="1"/>
    <col min="8450" max="8450" width="8.7109375" style="38" customWidth="1"/>
    <col min="8451" max="8451" width="30.28515625" style="38" customWidth="1"/>
    <col min="8452" max="8452" width="8.42578125" style="38" customWidth="1"/>
    <col min="8453" max="8453" width="12" style="38" customWidth="1"/>
    <col min="8454" max="8454" width="11" style="38" customWidth="1"/>
    <col min="8455" max="8457" width="9.140625" style="38"/>
    <col min="8458" max="8458" width="8.28515625" style="38" customWidth="1"/>
    <col min="8459" max="8459" width="10.140625" style="38" customWidth="1"/>
    <col min="8460" max="8460" width="10.5703125" style="38" customWidth="1"/>
    <col min="8461" max="8461" width="8.140625" style="38" customWidth="1"/>
    <col min="8462" max="8704" width="9.140625" style="38"/>
    <col min="8705" max="8705" width="3.7109375" style="38" customWidth="1"/>
    <col min="8706" max="8706" width="8.7109375" style="38" customWidth="1"/>
    <col min="8707" max="8707" width="30.28515625" style="38" customWidth="1"/>
    <col min="8708" max="8708" width="8.42578125" style="38" customWidth="1"/>
    <col min="8709" max="8709" width="12" style="38" customWidth="1"/>
    <col min="8710" max="8710" width="11" style="38" customWidth="1"/>
    <col min="8711" max="8713" width="9.140625" style="38"/>
    <col min="8714" max="8714" width="8.28515625" style="38" customWidth="1"/>
    <col min="8715" max="8715" width="10.140625" style="38" customWidth="1"/>
    <col min="8716" max="8716" width="10.5703125" style="38" customWidth="1"/>
    <col min="8717" max="8717" width="8.140625" style="38" customWidth="1"/>
    <col min="8718" max="8960" width="9.140625" style="38"/>
    <col min="8961" max="8961" width="3.7109375" style="38" customWidth="1"/>
    <col min="8962" max="8962" width="8.7109375" style="38" customWidth="1"/>
    <col min="8963" max="8963" width="30.28515625" style="38" customWidth="1"/>
    <col min="8964" max="8964" width="8.42578125" style="38" customWidth="1"/>
    <col min="8965" max="8965" width="12" style="38" customWidth="1"/>
    <col min="8966" max="8966" width="11" style="38" customWidth="1"/>
    <col min="8967" max="8969" width="9.140625" style="38"/>
    <col min="8970" max="8970" width="8.28515625" style="38" customWidth="1"/>
    <col min="8971" max="8971" width="10.140625" style="38" customWidth="1"/>
    <col min="8972" max="8972" width="10.5703125" style="38" customWidth="1"/>
    <col min="8973" max="8973" width="8.140625" style="38" customWidth="1"/>
    <col min="8974" max="9216" width="9.140625" style="38"/>
    <col min="9217" max="9217" width="3.7109375" style="38" customWidth="1"/>
    <col min="9218" max="9218" width="8.7109375" style="38" customWidth="1"/>
    <col min="9219" max="9219" width="30.28515625" style="38" customWidth="1"/>
    <col min="9220" max="9220" width="8.42578125" style="38" customWidth="1"/>
    <col min="9221" max="9221" width="12" style="38" customWidth="1"/>
    <col min="9222" max="9222" width="11" style="38" customWidth="1"/>
    <col min="9223" max="9225" width="9.140625" style="38"/>
    <col min="9226" max="9226" width="8.28515625" style="38" customWidth="1"/>
    <col min="9227" max="9227" width="10.140625" style="38" customWidth="1"/>
    <col min="9228" max="9228" width="10.5703125" style="38" customWidth="1"/>
    <col min="9229" max="9229" width="8.140625" style="38" customWidth="1"/>
    <col min="9230" max="9472" width="9.140625" style="38"/>
    <col min="9473" max="9473" width="3.7109375" style="38" customWidth="1"/>
    <col min="9474" max="9474" width="8.7109375" style="38" customWidth="1"/>
    <col min="9475" max="9475" width="30.28515625" style="38" customWidth="1"/>
    <col min="9476" max="9476" width="8.42578125" style="38" customWidth="1"/>
    <col min="9477" max="9477" width="12" style="38" customWidth="1"/>
    <col min="9478" max="9478" width="11" style="38" customWidth="1"/>
    <col min="9479" max="9481" width="9.140625" style="38"/>
    <col min="9482" max="9482" width="8.28515625" style="38" customWidth="1"/>
    <col min="9483" max="9483" width="10.140625" style="38" customWidth="1"/>
    <col min="9484" max="9484" width="10.5703125" style="38" customWidth="1"/>
    <col min="9485" max="9485" width="8.140625" style="38" customWidth="1"/>
    <col min="9486" max="9728" width="9.140625" style="38"/>
    <col min="9729" max="9729" width="3.7109375" style="38" customWidth="1"/>
    <col min="9730" max="9730" width="8.7109375" style="38" customWidth="1"/>
    <col min="9731" max="9731" width="30.28515625" style="38" customWidth="1"/>
    <col min="9732" max="9732" width="8.42578125" style="38" customWidth="1"/>
    <col min="9733" max="9733" width="12" style="38" customWidth="1"/>
    <col min="9734" max="9734" width="11" style="38" customWidth="1"/>
    <col min="9735" max="9737" width="9.140625" style="38"/>
    <col min="9738" max="9738" width="8.28515625" style="38" customWidth="1"/>
    <col min="9739" max="9739" width="10.140625" style="38" customWidth="1"/>
    <col min="9740" max="9740" width="10.5703125" style="38" customWidth="1"/>
    <col min="9741" max="9741" width="8.140625" style="38" customWidth="1"/>
    <col min="9742" max="9984" width="9.140625" style="38"/>
    <col min="9985" max="9985" width="3.7109375" style="38" customWidth="1"/>
    <col min="9986" max="9986" width="8.7109375" style="38" customWidth="1"/>
    <col min="9987" max="9987" width="30.28515625" style="38" customWidth="1"/>
    <col min="9988" max="9988" width="8.42578125" style="38" customWidth="1"/>
    <col min="9989" max="9989" width="12" style="38" customWidth="1"/>
    <col min="9990" max="9990" width="11" style="38" customWidth="1"/>
    <col min="9991" max="9993" width="9.140625" style="38"/>
    <col min="9994" max="9994" width="8.28515625" style="38" customWidth="1"/>
    <col min="9995" max="9995" width="10.140625" style="38" customWidth="1"/>
    <col min="9996" max="9996" width="10.5703125" style="38" customWidth="1"/>
    <col min="9997" max="9997" width="8.140625" style="38" customWidth="1"/>
    <col min="9998" max="10240" width="9.140625" style="38"/>
    <col min="10241" max="10241" width="3.7109375" style="38" customWidth="1"/>
    <col min="10242" max="10242" width="8.7109375" style="38" customWidth="1"/>
    <col min="10243" max="10243" width="30.28515625" style="38" customWidth="1"/>
    <col min="10244" max="10244" width="8.42578125" style="38" customWidth="1"/>
    <col min="10245" max="10245" width="12" style="38" customWidth="1"/>
    <col min="10246" max="10246" width="11" style="38" customWidth="1"/>
    <col min="10247" max="10249" width="9.140625" style="38"/>
    <col min="10250" max="10250" width="8.28515625" style="38" customWidth="1"/>
    <col min="10251" max="10251" width="10.140625" style="38" customWidth="1"/>
    <col min="10252" max="10252" width="10.5703125" style="38" customWidth="1"/>
    <col min="10253" max="10253" width="8.140625" style="38" customWidth="1"/>
    <col min="10254" max="10496" width="9.140625" style="38"/>
    <col min="10497" max="10497" width="3.7109375" style="38" customWidth="1"/>
    <col min="10498" max="10498" width="8.7109375" style="38" customWidth="1"/>
    <col min="10499" max="10499" width="30.28515625" style="38" customWidth="1"/>
    <col min="10500" max="10500" width="8.42578125" style="38" customWidth="1"/>
    <col min="10501" max="10501" width="12" style="38" customWidth="1"/>
    <col min="10502" max="10502" width="11" style="38" customWidth="1"/>
    <col min="10503" max="10505" width="9.140625" style="38"/>
    <col min="10506" max="10506" width="8.28515625" style="38" customWidth="1"/>
    <col min="10507" max="10507" width="10.140625" style="38" customWidth="1"/>
    <col min="10508" max="10508" width="10.5703125" style="38" customWidth="1"/>
    <col min="10509" max="10509" width="8.140625" style="38" customWidth="1"/>
    <col min="10510" max="10752" width="9.140625" style="38"/>
    <col min="10753" max="10753" width="3.7109375" style="38" customWidth="1"/>
    <col min="10754" max="10754" width="8.7109375" style="38" customWidth="1"/>
    <col min="10755" max="10755" width="30.28515625" style="38" customWidth="1"/>
    <col min="10756" max="10756" width="8.42578125" style="38" customWidth="1"/>
    <col min="10757" max="10757" width="12" style="38" customWidth="1"/>
    <col min="10758" max="10758" width="11" style="38" customWidth="1"/>
    <col min="10759" max="10761" width="9.140625" style="38"/>
    <col min="10762" max="10762" width="8.28515625" style="38" customWidth="1"/>
    <col min="10763" max="10763" width="10.140625" style="38" customWidth="1"/>
    <col min="10764" max="10764" width="10.5703125" style="38" customWidth="1"/>
    <col min="10765" max="10765" width="8.140625" style="38" customWidth="1"/>
    <col min="10766" max="11008" width="9.140625" style="38"/>
    <col min="11009" max="11009" width="3.7109375" style="38" customWidth="1"/>
    <col min="11010" max="11010" width="8.7109375" style="38" customWidth="1"/>
    <col min="11011" max="11011" width="30.28515625" style="38" customWidth="1"/>
    <col min="11012" max="11012" width="8.42578125" style="38" customWidth="1"/>
    <col min="11013" max="11013" width="12" style="38" customWidth="1"/>
    <col min="11014" max="11014" width="11" style="38" customWidth="1"/>
    <col min="11015" max="11017" width="9.140625" style="38"/>
    <col min="11018" max="11018" width="8.28515625" style="38" customWidth="1"/>
    <col min="11019" max="11019" width="10.140625" style="38" customWidth="1"/>
    <col min="11020" max="11020" width="10.5703125" style="38" customWidth="1"/>
    <col min="11021" max="11021" width="8.140625" style="38" customWidth="1"/>
    <col min="11022" max="11264" width="9.140625" style="38"/>
    <col min="11265" max="11265" width="3.7109375" style="38" customWidth="1"/>
    <col min="11266" max="11266" width="8.7109375" style="38" customWidth="1"/>
    <col min="11267" max="11267" width="30.28515625" style="38" customWidth="1"/>
    <col min="11268" max="11268" width="8.42578125" style="38" customWidth="1"/>
    <col min="11269" max="11269" width="12" style="38" customWidth="1"/>
    <col min="11270" max="11270" width="11" style="38" customWidth="1"/>
    <col min="11271" max="11273" width="9.140625" style="38"/>
    <col min="11274" max="11274" width="8.28515625" style="38" customWidth="1"/>
    <col min="11275" max="11275" width="10.140625" style="38" customWidth="1"/>
    <col min="11276" max="11276" width="10.5703125" style="38" customWidth="1"/>
    <col min="11277" max="11277" width="8.140625" style="38" customWidth="1"/>
    <col min="11278" max="11520" width="9.140625" style="38"/>
    <col min="11521" max="11521" width="3.7109375" style="38" customWidth="1"/>
    <col min="11522" max="11522" width="8.7109375" style="38" customWidth="1"/>
    <col min="11523" max="11523" width="30.28515625" style="38" customWidth="1"/>
    <col min="11524" max="11524" width="8.42578125" style="38" customWidth="1"/>
    <col min="11525" max="11525" width="12" style="38" customWidth="1"/>
    <col min="11526" max="11526" width="11" style="38" customWidth="1"/>
    <col min="11527" max="11529" width="9.140625" style="38"/>
    <col min="11530" max="11530" width="8.28515625" style="38" customWidth="1"/>
    <col min="11531" max="11531" width="10.140625" style="38" customWidth="1"/>
    <col min="11532" max="11532" width="10.5703125" style="38" customWidth="1"/>
    <col min="11533" max="11533" width="8.140625" style="38" customWidth="1"/>
    <col min="11534" max="11776" width="9.140625" style="38"/>
    <col min="11777" max="11777" width="3.7109375" style="38" customWidth="1"/>
    <col min="11778" max="11778" width="8.7109375" style="38" customWidth="1"/>
    <col min="11779" max="11779" width="30.28515625" style="38" customWidth="1"/>
    <col min="11780" max="11780" width="8.42578125" style="38" customWidth="1"/>
    <col min="11781" max="11781" width="12" style="38" customWidth="1"/>
    <col min="11782" max="11782" width="11" style="38" customWidth="1"/>
    <col min="11783" max="11785" width="9.140625" style="38"/>
    <col min="11786" max="11786" width="8.28515625" style="38" customWidth="1"/>
    <col min="11787" max="11787" width="10.140625" style="38" customWidth="1"/>
    <col min="11788" max="11788" width="10.5703125" style="38" customWidth="1"/>
    <col min="11789" max="11789" width="8.140625" style="38" customWidth="1"/>
    <col min="11790" max="12032" width="9.140625" style="38"/>
    <col min="12033" max="12033" width="3.7109375" style="38" customWidth="1"/>
    <col min="12034" max="12034" width="8.7109375" style="38" customWidth="1"/>
    <col min="12035" max="12035" width="30.28515625" style="38" customWidth="1"/>
    <col min="12036" max="12036" width="8.42578125" style="38" customWidth="1"/>
    <col min="12037" max="12037" width="12" style="38" customWidth="1"/>
    <col min="12038" max="12038" width="11" style="38" customWidth="1"/>
    <col min="12039" max="12041" width="9.140625" style="38"/>
    <col min="12042" max="12042" width="8.28515625" style="38" customWidth="1"/>
    <col min="12043" max="12043" width="10.140625" style="38" customWidth="1"/>
    <col min="12044" max="12044" width="10.5703125" style="38" customWidth="1"/>
    <col min="12045" max="12045" width="8.140625" style="38" customWidth="1"/>
    <col min="12046" max="12288" width="9.140625" style="38"/>
    <col min="12289" max="12289" width="3.7109375" style="38" customWidth="1"/>
    <col min="12290" max="12290" width="8.7109375" style="38" customWidth="1"/>
    <col min="12291" max="12291" width="30.28515625" style="38" customWidth="1"/>
    <col min="12292" max="12292" width="8.42578125" style="38" customWidth="1"/>
    <col min="12293" max="12293" width="12" style="38" customWidth="1"/>
    <col min="12294" max="12294" width="11" style="38" customWidth="1"/>
    <col min="12295" max="12297" width="9.140625" style="38"/>
    <col min="12298" max="12298" width="8.28515625" style="38" customWidth="1"/>
    <col min="12299" max="12299" width="10.140625" style="38" customWidth="1"/>
    <col min="12300" max="12300" width="10.5703125" style="38" customWidth="1"/>
    <col min="12301" max="12301" width="8.140625" style="38" customWidth="1"/>
    <col min="12302" max="12544" width="9.140625" style="38"/>
    <col min="12545" max="12545" width="3.7109375" style="38" customWidth="1"/>
    <col min="12546" max="12546" width="8.7109375" style="38" customWidth="1"/>
    <col min="12547" max="12547" width="30.28515625" style="38" customWidth="1"/>
    <col min="12548" max="12548" width="8.42578125" style="38" customWidth="1"/>
    <col min="12549" max="12549" width="12" style="38" customWidth="1"/>
    <col min="12550" max="12550" width="11" style="38" customWidth="1"/>
    <col min="12551" max="12553" width="9.140625" style="38"/>
    <col min="12554" max="12554" width="8.28515625" style="38" customWidth="1"/>
    <col min="12555" max="12555" width="10.140625" style="38" customWidth="1"/>
    <col min="12556" max="12556" width="10.5703125" style="38" customWidth="1"/>
    <col min="12557" max="12557" width="8.140625" style="38" customWidth="1"/>
    <col min="12558" max="12800" width="9.140625" style="38"/>
    <col min="12801" max="12801" width="3.7109375" style="38" customWidth="1"/>
    <col min="12802" max="12802" width="8.7109375" style="38" customWidth="1"/>
    <col min="12803" max="12803" width="30.28515625" style="38" customWidth="1"/>
    <col min="12804" max="12804" width="8.42578125" style="38" customWidth="1"/>
    <col min="12805" max="12805" width="12" style="38" customWidth="1"/>
    <col min="12806" max="12806" width="11" style="38" customWidth="1"/>
    <col min="12807" max="12809" width="9.140625" style="38"/>
    <col min="12810" max="12810" width="8.28515625" style="38" customWidth="1"/>
    <col min="12811" max="12811" width="10.140625" style="38" customWidth="1"/>
    <col min="12812" max="12812" width="10.5703125" style="38" customWidth="1"/>
    <col min="12813" max="12813" width="8.140625" style="38" customWidth="1"/>
    <col min="12814" max="13056" width="9.140625" style="38"/>
    <col min="13057" max="13057" width="3.7109375" style="38" customWidth="1"/>
    <col min="13058" max="13058" width="8.7109375" style="38" customWidth="1"/>
    <col min="13059" max="13059" width="30.28515625" style="38" customWidth="1"/>
    <col min="13060" max="13060" width="8.42578125" style="38" customWidth="1"/>
    <col min="13061" max="13061" width="12" style="38" customWidth="1"/>
    <col min="13062" max="13062" width="11" style="38" customWidth="1"/>
    <col min="13063" max="13065" width="9.140625" style="38"/>
    <col min="13066" max="13066" width="8.28515625" style="38" customWidth="1"/>
    <col min="13067" max="13067" width="10.140625" style="38" customWidth="1"/>
    <col min="13068" max="13068" width="10.5703125" style="38" customWidth="1"/>
    <col min="13069" max="13069" width="8.140625" style="38" customWidth="1"/>
    <col min="13070" max="13312" width="9.140625" style="38"/>
    <col min="13313" max="13313" width="3.7109375" style="38" customWidth="1"/>
    <col min="13314" max="13314" width="8.7109375" style="38" customWidth="1"/>
    <col min="13315" max="13315" width="30.28515625" style="38" customWidth="1"/>
    <col min="13316" max="13316" width="8.42578125" style="38" customWidth="1"/>
    <col min="13317" max="13317" width="12" style="38" customWidth="1"/>
    <col min="13318" max="13318" width="11" style="38" customWidth="1"/>
    <col min="13319" max="13321" width="9.140625" style="38"/>
    <col min="13322" max="13322" width="8.28515625" style="38" customWidth="1"/>
    <col min="13323" max="13323" width="10.140625" style="38" customWidth="1"/>
    <col min="13324" max="13324" width="10.5703125" style="38" customWidth="1"/>
    <col min="13325" max="13325" width="8.140625" style="38" customWidth="1"/>
    <col min="13326" max="13568" width="9.140625" style="38"/>
    <col min="13569" max="13569" width="3.7109375" style="38" customWidth="1"/>
    <col min="13570" max="13570" width="8.7109375" style="38" customWidth="1"/>
    <col min="13571" max="13571" width="30.28515625" style="38" customWidth="1"/>
    <col min="13572" max="13572" width="8.42578125" style="38" customWidth="1"/>
    <col min="13573" max="13573" width="12" style="38" customWidth="1"/>
    <col min="13574" max="13574" width="11" style="38" customWidth="1"/>
    <col min="13575" max="13577" width="9.140625" style="38"/>
    <col min="13578" max="13578" width="8.28515625" style="38" customWidth="1"/>
    <col min="13579" max="13579" width="10.140625" style="38" customWidth="1"/>
    <col min="13580" max="13580" width="10.5703125" style="38" customWidth="1"/>
    <col min="13581" max="13581" width="8.140625" style="38" customWidth="1"/>
    <col min="13582" max="13824" width="9.140625" style="38"/>
    <col min="13825" max="13825" width="3.7109375" style="38" customWidth="1"/>
    <col min="13826" max="13826" width="8.7109375" style="38" customWidth="1"/>
    <col min="13827" max="13827" width="30.28515625" style="38" customWidth="1"/>
    <col min="13828" max="13828" width="8.42578125" style="38" customWidth="1"/>
    <col min="13829" max="13829" width="12" style="38" customWidth="1"/>
    <col min="13830" max="13830" width="11" style="38" customWidth="1"/>
    <col min="13831" max="13833" width="9.140625" style="38"/>
    <col min="13834" max="13834" width="8.28515625" style="38" customWidth="1"/>
    <col min="13835" max="13835" width="10.140625" style="38" customWidth="1"/>
    <col min="13836" max="13836" width="10.5703125" style="38" customWidth="1"/>
    <col min="13837" max="13837" width="8.140625" style="38" customWidth="1"/>
    <col min="13838" max="14080" width="9.140625" style="38"/>
    <col min="14081" max="14081" width="3.7109375" style="38" customWidth="1"/>
    <col min="14082" max="14082" width="8.7109375" style="38" customWidth="1"/>
    <col min="14083" max="14083" width="30.28515625" style="38" customWidth="1"/>
    <col min="14084" max="14084" width="8.42578125" style="38" customWidth="1"/>
    <col min="14085" max="14085" width="12" style="38" customWidth="1"/>
    <col min="14086" max="14086" width="11" style="38" customWidth="1"/>
    <col min="14087" max="14089" width="9.140625" style="38"/>
    <col min="14090" max="14090" width="8.28515625" style="38" customWidth="1"/>
    <col min="14091" max="14091" width="10.140625" style="38" customWidth="1"/>
    <col min="14092" max="14092" width="10.5703125" style="38" customWidth="1"/>
    <col min="14093" max="14093" width="8.140625" style="38" customWidth="1"/>
    <col min="14094" max="14336" width="9.140625" style="38"/>
    <col min="14337" max="14337" width="3.7109375" style="38" customWidth="1"/>
    <col min="14338" max="14338" width="8.7109375" style="38" customWidth="1"/>
    <col min="14339" max="14339" width="30.28515625" style="38" customWidth="1"/>
    <col min="14340" max="14340" width="8.42578125" style="38" customWidth="1"/>
    <col min="14341" max="14341" width="12" style="38" customWidth="1"/>
    <col min="14342" max="14342" width="11" style="38" customWidth="1"/>
    <col min="14343" max="14345" width="9.140625" style="38"/>
    <col min="14346" max="14346" width="8.28515625" style="38" customWidth="1"/>
    <col min="14347" max="14347" width="10.140625" style="38" customWidth="1"/>
    <col min="14348" max="14348" width="10.5703125" style="38" customWidth="1"/>
    <col min="14349" max="14349" width="8.140625" style="38" customWidth="1"/>
    <col min="14350" max="14592" width="9.140625" style="38"/>
    <col min="14593" max="14593" width="3.7109375" style="38" customWidth="1"/>
    <col min="14594" max="14594" width="8.7109375" style="38" customWidth="1"/>
    <col min="14595" max="14595" width="30.28515625" style="38" customWidth="1"/>
    <col min="14596" max="14596" width="8.42578125" style="38" customWidth="1"/>
    <col min="14597" max="14597" width="12" style="38" customWidth="1"/>
    <col min="14598" max="14598" width="11" style="38" customWidth="1"/>
    <col min="14599" max="14601" width="9.140625" style="38"/>
    <col min="14602" max="14602" width="8.28515625" style="38" customWidth="1"/>
    <col min="14603" max="14603" width="10.140625" style="38" customWidth="1"/>
    <col min="14604" max="14604" width="10.5703125" style="38" customWidth="1"/>
    <col min="14605" max="14605" width="8.140625" style="38" customWidth="1"/>
    <col min="14606" max="14848" width="9.140625" style="38"/>
    <col min="14849" max="14849" width="3.7109375" style="38" customWidth="1"/>
    <col min="14850" max="14850" width="8.7109375" style="38" customWidth="1"/>
    <col min="14851" max="14851" width="30.28515625" style="38" customWidth="1"/>
    <col min="14852" max="14852" width="8.42578125" style="38" customWidth="1"/>
    <col min="14853" max="14853" width="12" style="38" customWidth="1"/>
    <col min="14854" max="14854" width="11" style="38" customWidth="1"/>
    <col min="14855" max="14857" width="9.140625" style="38"/>
    <col min="14858" max="14858" width="8.28515625" style="38" customWidth="1"/>
    <col min="14859" max="14859" width="10.140625" style="38" customWidth="1"/>
    <col min="14860" max="14860" width="10.5703125" style="38" customWidth="1"/>
    <col min="14861" max="14861" width="8.140625" style="38" customWidth="1"/>
    <col min="14862" max="15104" width="9.140625" style="38"/>
    <col min="15105" max="15105" width="3.7109375" style="38" customWidth="1"/>
    <col min="15106" max="15106" width="8.7109375" style="38" customWidth="1"/>
    <col min="15107" max="15107" width="30.28515625" style="38" customWidth="1"/>
    <col min="15108" max="15108" width="8.42578125" style="38" customWidth="1"/>
    <col min="15109" max="15109" width="12" style="38" customWidth="1"/>
    <col min="15110" max="15110" width="11" style="38" customWidth="1"/>
    <col min="15111" max="15113" width="9.140625" style="38"/>
    <col min="15114" max="15114" width="8.28515625" style="38" customWidth="1"/>
    <col min="15115" max="15115" width="10.140625" style="38" customWidth="1"/>
    <col min="15116" max="15116" width="10.5703125" style="38" customWidth="1"/>
    <col min="15117" max="15117" width="8.140625" style="38" customWidth="1"/>
    <col min="15118" max="15360" width="9.140625" style="38"/>
    <col min="15361" max="15361" width="3.7109375" style="38" customWidth="1"/>
    <col min="15362" max="15362" width="8.7109375" style="38" customWidth="1"/>
    <col min="15363" max="15363" width="30.28515625" style="38" customWidth="1"/>
    <col min="15364" max="15364" width="8.42578125" style="38" customWidth="1"/>
    <col min="15365" max="15365" width="12" style="38" customWidth="1"/>
    <col min="15366" max="15366" width="11" style="38" customWidth="1"/>
    <col min="15367" max="15369" width="9.140625" style="38"/>
    <col min="15370" max="15370" width="8.28515625" style="38" customWidth="1"/>
    <col min="15371" max="15371" width="10.140625" style="38" customWidth="1"/>
    <col min="15372" max="15372" width="10.5703125" style="38" customWidth="1"/>
    <col min="15373" max="15373" width="8.140625" style="38" customWidth="1"/>
    <col min="15374" max="15616" width="9.140625" style="38"/>
    <col min="15617" max="15617" width="3.7109375" style="38" customWidth="1"/>
    <col min="15618" max="15618" width="8.7109375" style="38" customWidth="1"/>
    <col min="15619" max="15619" width="30.28515625" style="38" customWidth="1"/>
    <col min="15620" max="15620" width="8.42578125" style="38" customWidth="1"/>
    <col min="15621" max="15621" width="12" style="38" customWidth="1"/>
    <col min="15622" max="15622" width="11" style="38" customWidth="1"/>
    <col min="15623" max="15625" width="9.140625" style="38"/>
    <col min="15626" max="15626" width="8.28515625" style="38" customWidth="1"/>
    <col min="15627" max="15627" width="10.140625" style="38" customWidth="1"/>
    <col min="15628" max="15628" width="10.5703125" style="38" customWidth="1"/>
    <col min="15629" max="15629" width="8.140625" style="38" customWidth="1"/>
    <col min="15630" max="15872" width="9.140625" style="38"/>
    <col min="15873" max="15873" width="3.7109375" style="38" customWidth="1"/>
    <col min="15874" max="15874" width="8.7109375" style="38" customWidth="1"/>
    <col min="15875" max="15875" width="30.28515625" style="38" customWidth="1"/>
    <col min="15876" max="15876" width="8.42578125" style="38" customWidth="1"/>
    <col min="15877" max="15877" width="12" style="38" customWidth="1"/>
    <col min="15878" max="15878" width="11" style="38" customWidth="1"/>
    <col min="15879" max="15881" width="9.140625" style="38"/>
    <col min="15882" max="15882" width="8.28515625" style="38" customWidth="1"/>
    <col min="15883" max="15883" width="10.140625" style="38" customWidth="1"/>
    <col min="15884" max="15884" width="10.5703125" style="38" customWidth="1"/>
    <col min="15885" max="15885" width="8.140625" style="38" customWidth="1"/>
    <col min="15886" max="16128" width="9.140625" style="38"/>
    <col min="16129" max="16129" width="3.7109375" style="38" customWidth="1"/>
    <col min="16130" max="16130" width="8.7109375" style="38" customWidth="1"/>
    <col min="16131" max="16131" width="30.28515625" style="38" customWidth="1"/>
    <col min="16132" max="16132" width="8.42578125" style="38" customWidth="1"/>
    <col min="16133" max="16133" width="12" style="38" customWidth="1"/>
    <col min="16134" max="16134" width="11" style="38" customWidth="1"/>
    <col min="16135" max="16137" width="9.140625" style="38"/>
    <col min="16138" max="16138" width="8.28515625" style="38" customWidth="1"/>
    <col min="16139" max="16139" width="10.140625" style="38" customWidth="1"/>
    <col min="16140" max="16140" width="10.5703125" style="38" customWidth="1"/>
    <col min="16141" max="16141" width="8.140625" style="38" customWidth="1"/>
    <col min="16142" max="16384" width="9.140625" style="38"/>
  </cols>
  <sheetData>
    <row r="1" spans="1:14" s="96" customFormat="1" ht="15" customHeight="1" x14ac:dyDescent="0.25">
      <c r="A1" s="117" t="s">
        <v>138</v>
      </c>
      <c r="B1" s="117"/>
      <c r="C1" s="117"/>
      <c r="G1" s="118"/>
      <c r="H1" s="118"/>
      <c r="K1" s="119" t="s">
        <v>142</v>
      </c>
      <c r="L1" s="119"/>
      <c r="M1" s="119"/>
    </row>
    <row r="2" spans="1:14" s="19" customFormat="1" ht="46.5" customHeight="1" x14ac:dyDescent="0.25">
      <c r="A2" s="131" t="s">
        <v>140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4" s="19" customFormat="1" ht="13.5" customHeight="1" x14ac:dyDescent="0.25">
      <c r="A3" s="132" t="s">
        <v>109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4" s="19" customFormat="1" ht="17.25" customHeight="1" x14ac:dyDescent="0.25">
      <c r="B4" s="130"/>
      <c r="C4" s="130"/>
      <c r="D4" s="20"/>
      <c r="I4" s="21"/>
      <c r="J4" s="75"/>
      <c r="K4" s="75"/>
      <c r="L4" s="20"/>
      <c r="M4" s="74"/>
    </row>
    <row r="5" spans="1:14" s="22" customFormat="1" ht="32.25" customHeight="1" x14ac:dyDescent="0.25">
      <c r="A5" s="122" t="s">
        <v>0</v>
      </c>
      <c r="B5" s="124" t="s">
        <v>29</v>
      </c>
      <c r="C5" s="126" t="s">
        <v>30</v>
      </c>
      <c r="D5" s="122" t="s">
        <v>31</v>
      </c>
      <c r="E5" s="128" t="s">
        <v>32</v>
      </c>
      <c r="F5" s="129"/>
      <c r="G5" s="128" t="s">
        <v>33</v>
      </c>
      <c r="H5" s="129"/>
      <c r="I5" s="128" t="s">
        <v>34</v>
      </c>
      <c r="J5" s="129"/>
      <c r="K5" s="128" t="s">
        <v>35</v>
      </c>
      <c r="L5" s="129"/>
      <c r="M5" s="120" t="s">
        <v>36</v>
      </c>
    </row>
    <row r="6" spans="1:14" s="22" customFormat="1" ht="27" x14ac:dyDescent="0.25">
      <c r="A6" s="123"/>
      <c r="B6" s="125"/>
      <c r="C6" s="127"/>
      <c r="D6" s="123"/>
      <c r="E6" s="23" t="s">
        <v>37</v>
      </c>
      <c r="F6" s="23" t="s">
        <v>1</v>
      </c>
      <c r="G6" s="23" t="s">
        <v>59</v>
      </c>
      <c r="H6" s="24" t="s">
        <v>36</v>
      </c>
      <c r="I6" s="25" t="s">
        <v>59</v>
      </c>
      <c r="J6" s="23" t="s">
        <v>36</v>
      </c>
      <c r="K6" s="23" t="s">
        <v>59</v>
      </c>
      <c r="L6" s="26" t="s">
        <v>36</v>
      </c>
      <c r="M6" s="121"/>
    </row>
    <row r="7" spans="1:14" s="22" customFormat="1" ht="13.5" x14ac:dyDescent="0.25">
      <c r="A7" s="88">
        <v>1</v>
      </c>
      <c r="B7" s="89">
        <v>2</v>
      </c>
      <c r="C7" s="90">
        <v>3</v>
      </c>
      <c r="D7" s="89">
        <v>4</v>
      </c>
      <c r="E7" s="88">
        <v>5</v>
      </c>
      <c r="F7" s="89">
        <v>6</v>
      </c>
      <c r="G7" s="91">
        <v>7</v>
      </c>
      <c r="H7" s="89">
        <v>8</v>
      </c>
      <c r="I7" s="88">
        <v>9</v>
      </c>
      <c r="J7" s="89">
        <v>10</v>
      </c>
      <c r="K7" s="88">
        <v>11</v>
      </c>
      <c r="L7" s="91">
        <v>12</v>
      </c>
      <c r="M7" s="89" t="s">
        <v>38</v>
      </c>
    </row>
    <row r="8" spans="1:14" s="19" customFormat="1" ht="27" x14ac:dyDescent="0.25">
      <c r="A8" s="3">
        <v>1</v>
      </c>
      <c r="B8" s="52" t="s">
        <v>81</v>
      </c>
      <c r="C8" s="39" t="s">
        <v>83</v>
      </c>
      <c r="D8" s="40" t="s">
        <v>45</v>
      </c>
      <c r="E8" s="40"/>
      <c r="F8" s="55">
        <v>0.15</v>
      </c>
      <c r="G8" s="3"/>
      <c r="H8" s="3"/>
      <c r="I8" s="30"/>
      <c r="J8" s="36"/>
      <c r="K8" s="3"/>
      <c r="L8" s="30"/>
      <c r="M8" s="36"/>
      <c r="N8" s="37"/>
    </row>
    <row r="9" spans="1:14" s="44" customFormat="1" ht="13.5" x14ac:dyDescent="0.25">
      <c r="A9" s="3"/>
      <c r="B9" s="42"/>
      <c r="C9" s="4" t="s">
        <v>47</v>
      </c>
      <c r="D9" s="3" t="s">
        <v>48</v>
      </c>
      <c r="E9" s="30">
        <v>27</v>
      </c>
      <c r="F9" s="30">
        <f>ROUND(E9*F8,2)</f>
        <v>4.05</v>
      </c>
      <c r="G9" s="43"/>
      <c r="H9" s="43"/>
      <c r="I9" s="30"/>
      <c r="J9" s="30"/>
      <c r="K9" s="43"/>
      <c r="L9" s="30"/>
      <c r="M9" s="30"/>
    </row>
    <row r="10" spans="1:14" s="44" customFormat="1" ht="15.75" x14ac:dyDescent="0.25">
      <c r="A10" s="3"/>
      <c r="B10" s="42"/>
      <c r="C10" s="4" t="s">
        <v>58</v>
      </c>
      <c r="D10" s="3" t="s">
        <v>57</v>
      </c>
      <c r="E10" s="30">
        <v>60.5</v>
      </c>
      <c r="F10" s="30">
        <f>ROUND(E10*F8,2)</f>
        <v>9.08</v>
      </c>
      <c r="G10" s="43"/>
      <c r="H10" s="43"/>
      <c r="I10" s="3"/>
      <c r="J10" s="36"/>
      <c r="K10" s="3"/>
      <c r="L10" s="30"/>
      <c r="M10" s="30"/>
    </row>
    <row r="11" spans="1:14" s="22" customFormat="1" ht="13.5" x14ac:dyDescent="0.25">
      <c r="A11" s="3"/>
      <c r="B11" s="45"/>
      <c r="C11" s="5" t="s">
        <v>42</v>
      </c>
      <c r="D11" s="3" t="s">
        <v>49</v>
      </c>
      <c r="E11" s="30">
        <v>2.21</v>
      </c>
      <c r="F11" s="30">
        <f>ROUND(E11*F8,2)</f>
        <v>0.33</v>
      </c>
      <c r="G11" s="30"/>
      <c r="H11" s="36"/>
      <c r="I11" s="30"/>
      <c r="J11" s="36"/>
      <c r="K11" s="30"/>
      <c r="L11" s="30"/>
      <c r="M11" s="30"/>
      <c r="N11" s="19"/>
    </row>
    <row r="12" spans="1:14" s="2" customFormat="1" ht="15.75" x14ac:dyDescent="0.25">
      <c r="A12" s="46"/>
      <c r="B12" s="46" t="s">
        <v>84</v>
      </c>
      <c r="C12" s="62" t="s">
        <v>85</v>
      </c>
      <c r="D12" s="47" t="s">
        <v>50</v>
      </c>
      <c r="E12" s="8">
        <v>0.06</v>
      </c>
      <c r="F12" s="30">
        <f>ROUND(E12*F8,2)</f>
        <v>0.01</v>
      </c>
      <c r="G12" s="8"/>
      <c r="H12" s="48"/>
      <c r="I12" s="46"/>
      <c r="J12" s="36"/>
      <c r="K12" s="46"/>
      <c r="L12" s="30"/>
      <c r="M12" s="30"/>
    </row>
    <row r="13" spans="1:14" s="22" customFormat="1" ht="27" x14ac:dyDescent="0.25">
      <c r="A13" s="3">
        <v>2</v>
      </c>
      <c r="B13" s="13" t="s">
        <v>76</v>
      </c>
      <c r="C13" s="27" t="s">
        <v>86</v>
      </c>
      <c r="D13" s="30" t="s">
        <v>40</v>
      </c>
      <c r="E13" s="28"/>
      <c r="F13" s="29">
        <f>F8*2*1000</f>
        <v>300</v>
      </c>
      <c r="G13" s="30"/>
      <c r="H13" s="30"/>
      <c r="I13" s="30"/>
      <c r="J13" s="30"/>
      <c r="K13" s="30"/>
      <c r="L13" s="30"/>
      <c r="M13" s="30"/>
    </row>
    <row r="14" spans="1:14" s="19" customFormat="1" ht="13.5" x14ac:dyDescent="0.25">
      <c r="A14" s="3">
        <v>3</v>
      </c>
      <c r="B14" s="52" t="s">
        <v>79</v>
      </c>
      <c r="C14" s="5" t="s">
        <v>51</v>
      </c>
      <c r="D14" s="40" t="s">
        <v>52</v>
      </c>
      <c r="E14" s="40"/>
      <c r="F14" s="55">
        <v>0.15</v>
      </c>
      <c r="G14" s="3"/>
      <c r="H14" s="3"/>
      <c r="I14" s="30"/>
      <c r="J14" s="36"/>
      <c r="K14" s="3"/>
      <c r="L14" s="30"/>
      <c r="M14" s="30"/>
      <c r="N14" s="37"/>
    </row>
    <row r="15" spans="1:14" s="19" customFormat="1" ht="13.5" x14ac:dyDescent="0.25">
      <c r="A15" s="3"/>
      <c r="B15" s="34"/>
      <c r="C15" s="5" t="s">
        <v>46</v>
      </c>
      <c r="D15" s="40" t="s">
        <v>48</v>
      </c>
      <c r="E15" s="40">
        <v>3.52</v>
      </c>
      <c r="F15" s="28">
        <f>ROUND(F14*E15,2)</f>
        <v>0.53</v>
      </c>
      <c r="G15" s="3"/>
      <c r="H15" s="3"/>
      <c r="I15" s="30"/>
      <c r="J15" s="30"/>
      <c r="K15" s="3"/>
      <c r="L15" s="30"/>
      <c r="M15" s="30"/>
      <c r="N15" s="37"/>
    </row>
    <row r="16" spans="1:14" s="19" customFormat="1" ht="13.5" x14ac:dyDescent="0.25">
      <c r="A16" s="3"/>
      <c r="B16" s="34"/>
      <c r="C16" s="5" t="s">
        <v>56</v>
      </c>
      <c r="D16" s="40" t="s">
        <v>44</v>
      </c>
      <c r="E16" s="40">
        <v>3.91</v>
      </c>
      <c r="F16" s="28">
        <f>ROUND(F14*E16,2)</f>
        <v>0.59</v>
      </c>
      <c r="G16" s="3"/>
      <c r="H16" s="3"/>
      <c r="I16" s="30"/>
      <c r="J16" s="36"/>
      <c r="K16" s="3"/>
      <c r="L16" s="30"/>
      <c r="M16" s="30"/>
      <c r="N16" s="37"/>
    </row>
    <row r="17" spans="1:14" s="19" customFormat="1" ht="13.5" x14ac:dyDescent="0.25">
      <c r="A17" s="3"/>
      <c r="B17" s="34"/>
      <c r="C17" s="5" t="s">
        <v>42</v>
      </c>
      <c r="D17" s="40" t="s">
        <v>43</v>
      </c>
      <c r="E17" s="40">
        <v>0.19</v>
      </c>
      <c r="F17" s="28">
        <f>ROUND(F14*E17,2)</f>
        <v>0.03</v>
      </c>
      <c r="G17" s="3"/>
      <c r="H17" s="3"/>
      <c r="I17" s="30"/>
      <c r="J17" s="36"/>
      <c r="K17" s="3"/>
      <c r="L17" s="30"/>
      <c r="M17" s="30"/>
      <c r="N17" s="37"/>
    </row>
    <row r="18" spans="1:14" s="19" customFormat="1" ht="13.5" x14ac:dyDescent="0.25">
      <c r="A18" s="3"/>
      <c r="B18" s="52" t="s">
        <v>84</v>
      </c>
      <c r="C18" s="5" t="s">
        <v>85</v>
      </c>
      <c r="D18" s="40" t="s">
        <v>41</v>
      </c>
      <c r="E18" s="40">
        <v>0.06</v>
      </c>
      <c r="F18" s="28">
        <f>ROUND(F14*E18,2)</f>
        <v>0.01</v>
      </c>
      <c r="G18" s="8"/>
      <c r="H18" s="3"/>
      <c r="I18" s="30"/>
      <c r="J18" s="36"/>
      <c r="K18" s="3"/>
      <c r="L18" s="30"/>
      <c r="M18" s="30"/>
      <c r="N18" s="37"/>
    </row>
    <row r="19" spans="1:14" s="19" customFormat="1" ht="27" x14ac:dyDescent="0.25">
      <c r="A19" s="3">
        <v>4</v>
      </c>
      <c r="B19" s="52" t="s">
        <v>110</v>
      </c>
      <c r="C19" s="39" t="s">
        <v>111</v>
      </c>
      <c r="D19" s="40" t="s">
        <v>45</v>
      </c>
      <c r="E19" s="40"/>
      <c r="F19" s="55">
        <v>0.1</v>
      </c>
      <c r="G19" s="3"/>
      <c r="H19" s="3"/>
      <c r="I19" s="30"/>
      <c r="J19" s="36"/>
      <c r="K19" s="3"/>
      <c r="L19" s="30"/>
      <c r="M19" s="36"/>
      <c r="N19" s="37"/>
    </row>
    <row r="20" spans="1:14" s="19" customFormat="1" ht="13.5" x14ac:dyDescent="0.25">
      <c r="A20" s="3"/>
      <c r="B20" s="42"/>
      <c r="C20" s="4" t="s">
        <v>47</v>
      </c>
      <c r="D20" s="3" t="s">
        <v>48</v>
      </c>
      <c r="E20" s="30">
        <v>21.5</v>
      </c>
      <c r="F20" s="30">
        <f>ROUND(E20*F19,2)</f>
        <v>2.15</v>
      </c>
      <c r="G20" s="43"/>
      <c r="H20" s="43"/>
      <c r="I20" s="30"/>
      <c r="J20" s="30"/>
      <c r="K20" s="43"/>
      <c r="L20" s="30"/>
      <c r="M20" s="30"/>
      <c r="N20" s="37"/>
    </row>
    <row r="21" spans="1:14" s="19" customFormat="1" ht="15.75" x14ac:dyDescent="0.25">
      <c r="A21" s="3"/>
      <c r="B21" s="42"/>
      <c r="C21" s="4" t="s">
        <v>58</v>
      </c>
      <c r="D21" s="3" t="s">
        <v>57</v>
      </c>
      <c r="E21" s="30">
        <v>48.2</v>
      </c>
      <c r="F21" s="30">
        <f>ROUND(E21*F19,2)</f>
        <v>4.82</v>
      </c>
      <c r="G21" s="43"/>
      <c r="H21" s="43"/>
      <c r="I21" s="3"/>
      <c r="J21" s="36"/>
      <c r="K21" s="3"/>
      <c r="L21" s="30"/>
      <c r="M21" s="30"/>
      <c r="N21" s="37"/>
    </row>
    <row r="22" spans="1:14" s="19" customFormat="1" ht="27" x14ac:dyDescent="0.25">
      <c r="A22" s="3">
        <v>5</v>
      </c>
      <c r="B22" s="13" t="s">
        <v>112</v>
      </c>
      <c r="C22" s="76" t="s">
        <v>113</v>
      </c>
      <c r="D22" s="30" t="s">
        <v>87</v>
      </c>
      <c r="E22" s="28"/>
      <c r="F22" s="29">
        <v>25</v>
      </c>
      <c r="G22" s="30"/>
      <c r="H22" s="30"/>
      <c r="I22" s="30"/>
      <c r="J22" s="30"/>
      <c r="K22" s="30"/>
      <c r="L22" s="30"/>
      <c r="M22" s="30"/>
      <c r="N22" s="37"/>
    </row>
    <row r="23" spans="1:14" s="19" customFormat="1" ht="13.5" x14ac:dyDescent="0.25">
      <c r="A23" s="3"/>
      <c r="B23" s="13"/>
      <c r="C23" s="76" t="s">
        <v>88</v>
      </c>
      <c r="D23" s="30" t="s">
        <v>39</v>
      </c>
      <c r="E23" s="77">
        <v>2.99</v>
      </c>
      <c r="F23" s="30">
        <f>ROUND(F22*E23,2)</f>
        <v>74.75</v>
      </c>
      <c r="G23" s="30"/>
      <c r="H23" s="30"/>
      <c r="I23" s="30"/>
      <c r="J23" s="30"/>
      <c r="K23" s="30"/>
      <c r="L23" s="30"/>
      <c r="M23" s="30"/>
      <c r="N23" s="37"/>
    </row>
    <row r="24" spans="1:14" s="19" customFormat="1" ht="15.75" x14ac:dyDescent="0.25">
      <c r="A24" s="3">
        <v>6</v>
      </c>
      <c r="B24" s="31" t="s">
        <v>105</v>
      </c>
      <c r="C24" s="64" t="s">
        <v>114</v>
      </c>
      <c r="D24" s="30" t="s">
        <v>87</v>
      </c>
      <c r="E24" s="35"/>
      <c r="F24" s="41">
        <v>8.6999999999999993</v>
      </c>
      <c r="G24" s="30"/>
      <c r="H24" s="30"/>
      <c r="I24" s="30"/>
      <c r="J24" s="30"/>
      <c r="K24" s="30"/>
      <c r="L24" s="30"/>
      <c r="M24" s="30"/>
      <c r="N24" s="37"/>
    </row>
    <row r="25" spans="1:14" s="19" customFormat="1" ht="13.5" x14ac:dyDescent="0.25">
      <c r="A25" s="3"/>
      <c r="B25" s="34"/>
      <c r="C25" s="64" t="s">
        <v>46</v>
      </c>
      <c r="D25" s="28" t="s">
        <v>39</v>
      </c>
      <c r="E25" s="28">
        <v>2.12</v>
      </c>
      <c r="F25" s="30">
        <f>ROUND(F24*E25,2)</f>
        <v>18.440000000000001</v>
      </c>
      <c r="G25" s="30"/>
      <c r="H25" s="30"/>
      <c r="I25" s="30"/>
      <c r="J25" s="30"/>
      <c r="K25" s="30"/>
      <c r="L25" s="30"/>
      <c r="M25" s="30"/>
      <c r="N25" s="37"/>
    </row>
    <row r="26" spans="1:14" s="19" customFormat="1" ht="13.5" x14ac:dyDescent="0.25">
      <c r="A26" s="3"/>
      <c r="B26" s="34"/>
      <c r="C26" s="64" t="s">
        <v>42</v>
      </c>
      <c r="D26" s="28" t="s">
        <v>43</v>
      </c>
      <c r="E26" s="28">
        <v>0.10100000000000001</v>
      </c>
      <c r="F26" s="30">
        <f>ROUND(F24*E26,2)</f>
        <v>0.88</v>
      </c>
      <c r="G26" s="30"/>
      <c r="H26" s="30"/>
      <c r="I26" s="30"/>
      <c r="J26" s="30"/>
      <c r="K26" s="30"/>
      <c r="L26" s="30"/>
      <c r="M26" s="30"/>
      <c r="N26" s="37"/>
    </row>
    <row r="27" spans="1:14" s="19" customFormat="1" ht="13.5" x14ac:dyDescent="0.25">
      <c r="A27" s="3"/>
      <c r="B27" s="52" t="s">
        <v>84</v>
      </c>
      <c r="C27" s="64" t="s">
        <v>106</v>
      </c>
      <c r="D27" s="28" t="s">
        <v>41</v>
      </c>
      <c r="E27" s="28">
        <v>1.1000000000000001</v>
      </c>
      <c r="F27" s="30">
        <f>ROUND(F24*E27,2)</f>
        <v>9.57</v>
      </c>
      <c r="G27" s="30"/>
      <c r="H27" s="30"/>
      <c r="I27" s="30"/>
      <c r="J27" s="30"/>
      <c r="K27" s="30"/>
      <c r="L27" s="30"/>
      <c r="M27" s="30"/>
      <c r="N27" s="37"/>
    </row>
    <row r="28" spans="1:14" s="19" customFormat="1" ht="27" x14ac:dyDescent="0.25">
      <c r="A28" s="73">
        <v>7</v>
      </c>
      <c r="B28" s="52" t="s">
        <v>62</v>
      </c>
      <c r="C28" s="58" t="s">
        <v>115</v>
      </c>
      <c r="D28" s="30" t="s">
        <v>55</v>
      </c>
      <c r="E28" s="6"/>
      <c r="F28" s="59">
        <v>0.34599999999999997</v>
      </c>
      <c r="G28" s="6"/>
      <c r="H28" s="6"/>
      <c r="I28" s="6"/>
      <c r="J28" s="6"/>
      <c r="K28" s="6"/>
      <c r="L28" s="6"/>
      <c r="M28" s="6"/>
      <c r="N28" s="37"/>
    </row>
    <row r="29" spans="1:14" s="19" customFormat="1" ht="13.5" x14ac:dyDescent="0.25">
      <c r="A29" s="73"/>
      <c r="B29" s="73"/>
      <c r="C29" s="60" t="s">
        <v>46</v>
      </c>
      <c r="D29" s="6" t="s">
        <v>39</v>
      </c>
      <c r="E29" s="6">
        <v>319</v>
      </c>
      <c r="F29" s="30">
        <f>ROUND(F28*E29,2)</f>
        <v>110.37</v>
      </c>
      <c r="G29" s="30"/>
      <c r="H29" s="30"/>
      <c r="I29" s="50"/>
      <c r="J29" s="30"/>
      <c r="K29" s="30"/>
      <c r="L29" s="30"/>
      <c r="M29" s="30"/>
      <c r="N29" s="37"/>
    </row>
    <row r="30" spans="1:14" s="19" customFormat="1" ht="13.5" x14ac:dyDescent="0.25">
      <c r="A30" s="73"/>
      <c r="B30" s="73"/>
      <c r="C30" s="60" t="s">
        <v>63</v>
      </c>
      <c r="D30" s="6" t="s">
        <v>44</v>
      </c>
      <c r="E30" s="6">
        <v>42.8</v>
      </c>
      <c r="F30" s="30">
        <f>ROUND(F28*E30,2)</f>
        <v>14.81</v>
      </c>
      <c r="G30" s="30"/>
      <c r="H30" s="30"/>
      <c r="I30" s="30"/>
      <c r="J30" s="30"/>
      <c r="K30" s="30"/>
      <c r="L30" s="30"/>
      <c r="M30" s="30"/>
      <c r="N30" s="37"/>
    </row>
    <row r="31" spans="1:14" s="19" customFormat="1" ht="27" x14ac:dyDescent="0.25">
      <c r="A31" s="49"/>
      <c r="B31" s="47" t="s">
        <v>89</v>
      </c>
      <c r="C31" s="58" t="s">
        <v>116</v>
      </c>
      <c r="D31" s="28" t="s">
        <v>50</v>
      </c>
      <c r="E31" s="8">
        <v>102</v>
      </c>
      <c r="F31" s="30">
        <f>ROUND(F28*E31,2)</f>
        <v>35.29</v>
      </c>
      <c r="G31" s="6"/>
      <c r="H31" s="6"/>
      <c r="I31" s="30"/>
      <c r="J31" s="30"/>
      <c r="K31" s="30"/>
      <c r="L31" s="30"/>
      <c r="M31" s="30"/>
      <c r="N31" s="37"/>
    </row>
    <row r="32" spans="1:14" s="19" customFormat="1" ht="15.75" x14ac:dyDescent="0.25">
      <c r="A32" s="3"/>
      <c r="B32" s="32"/>
      <c r="C32" s="56" t="s">
        <v>64</v>
      </c>
      <c r="D32" s="28" t="s">
        <v>50</v>
      </c>
      <c r="E32" s="30">
        <v>1.1399999999999999</v>
      </c>
      <c r="F32" s="30">
        <f>ROUND(F28*E32,2)</f>
        <v>0.39</v>
      </c>
      <c r="G32" s="6"/>
      <c r="H32" s="6"/>
      <c r="I32" s="30"/>
      <c r="J32" s="30"/>
      <c r="K32" s="30"/>
      <c r="L32" s="30"/>
      <c r="M32" s="30"/>
      <c r="N32" s="37"/>
    </row>
    <row r="33" spans="1:256" s="19" customFormat="1" ht="15.75" x14ac:dyDescent="0.25">
      <c r="A33" s="46"/>
      <c r="B33" s="47"/>
      <c r="C33" s="60" t="s">
        <v>65</v>
      </c>
      <c r="D33" s="28" t="s">
        <v>50</v>
      </c>
      <c r="E33" s="50">
        <v>1.37</v>
      </c>
      <c r="F33" s="30">
        <f>ROUND(F28*E33,2)</f>
        <v>0.47</v>
      </c>
      <c r="G33" s="6"/>
      <c r="H33" s="6"/>
      <c r="I33" s="30"/>
      <c r="J33" s="30"/>
      <c r="K33" s="30"/>
      <c r="L33" s="30"/>
      <c r="M33" s="30"/>
      <c r="N33" s="37"/>
    </row>
    <row r="34" spans="1:256" s="19" customFormat="1" ht="13.5" x14ac:dyDescent="0.25">
      <c r="A34" s="73"/>
      <c r="B34" s="73"/>
      <c r="C34" s="58" t="s">
        <v>66</v>
      </c>
      <c r="D34" s="6" t="s">
        <v>40</v>
      </c>
      <c r="E34" s="53">
        <v>2.5000000000000001E-2</v>
      </c>
      <c r="F34" s="33">
        <f>ROUND(F28*E34,3)</f>
        <v>8.9999999999999993E-3</v>
      </c>
      <c r="G34" s="6"/>
      <c r="H34" s="6"/>
      <c r="I34" s="30"/>
      <c r="J34" s="30"/>
      <c r="K34" s="30"/>
      <c r="L34" s="30"/>
      <c r="M34" s="30"/>
      <c r="N34" s="37"/>
    </row>
    <row r="35" spans="1:256" s="19" customFormat="1" ht="13.5" x14ac:dyDescent="0.25">
      <c r="A35" s="73"/>
      <c r="B35" s="73"/>
      <c r="C35" s="58" t="s">
        <v>67</v>
      </c>
      <c r="D35" s="6" t="s">
        <v>68</v>
      </c>
      <c r="E35" s="6">
        <v>51.5</v>
      </c>
      <c r="F35" s="30">
        <f>ROUND(F28*E35,2)</f>
        <v>17.82</v>
      </c>
      <c r="G35" s="6"/>
      <c r="H35" s="6"/>
      <c r="I35" s="30"/>
      <c r="J35" s="30"/>
      <c r="K35" s="30"/>
      <c r="L35" s="30"/>
      <c r="M35" s="30"/>
      <c r="N35" s="37"/>
    </row>
    <row r="36" spans="1:256" s="19" customFormat="1" ht="13.5" x14ac:dyDescent="0.25">
      <c r="A36" s="73"/>
      <c r="B36" s="73"/>
      <c r="C36" s="58" t="s">
        <v>42</v>
      </c>
      <c r="D36" s="6" t="s">
        <v>43</v>
      </c>
      <c r="E36" s="6">
        <v>83.8</v>
      </c>
      <c r="F36" s="30">
        <f>ROUND(F28*E36,2)</f>
        <v>28.99</v>
      </c>
      <c r="G36" s="6"/>
      <c r="H36" s="6"/>
      <c r="I36" s="30"/>
      <c r="J36" s="30"/>
      <c r="K36" s="30"/>
      <c r="L36" s="30"/>
      <c r="M36" s="30"/>
      <c r="N36" s="37"/>
    </row>
    <row r="37" spans="1:256" s="44" customFormat="1" ht="13.5" x14ac:dyDescent="0.25">
      <c r="A37" s="73"/>
      <c r="B37" s="73"/>
      <c r="C37" s="58" t="s">
        <v>54</v>
      </c>
      <c r="D37" s="6" t="s">
        <v>43</v>
      </c>
      <c r="E37" s="6">
        <v>43.9</v>
      </c>
      <c r="F37" s="30">
        <f>ROUND(F28*E37,2)</f>
        <v>15.19</v>
      </c>
      <c r="G37" s="6"/>
      <c r="H37" s="6"/>
      <c r="I37" s="30"/>
      <c r="J37" s="30"/>
      <c r="K37" s="30"/>
      <c r="L37" s="30"/>
      <c r="M37" s="30"/>
    </row>
    <row r="38" spans="1:256" s="44" customFormat="1" ht="13.5" x14ac:dyDescent="0.25">
      <c r="A38" s="3"/>
      <c r="B38" s="34"/>
      <c r="C38" s="56" t="s">
        <v>69</v>
      </c>
      <c r="D38" s="30" t="s">
        <v>41</v>
      </c>
      <c r="E38" s="28">
        <v>0.97</v>
      </c>
      <c r="F38" s="29">
        <f>ROUND(F28*E38,2)</f>
        <v>0.34</v>
      </c>
      <c r="G38" s="30"/>
      <c r="H38" s="30"/>
      <c r="I38" s="30"/>
      <c r="J38" s="30"/>
      <c r="K38" s="30"/>
      <c r="L38" s="30"/>
      <c r="M38" s="30"/>
    </row>
    <row r="39" spans="1:256" s="19" customFormat="1" ht="13.5" x14ac:dyDescent="0.25">
      <c r="A39" s="3"/>
      <c r="B39" s="34"/>
      <c r="C39" s="56" t="s">
        <v>60</v>
      </c>
      <c r="D39" s="30" t="s">
        <v>41</v>
      </c>
      <c r="E39" s="28">
        <v>0.22</v>
      </c>
      <c r="F39" s="29">
        <f>ROUND(F28*E39,2)</f>
        <v>0.08</v>
      </c>
      <c r="G39" s="30"/>
      <c r="H39" s="30"/>
      <c r="I39" s="30"/>
      <c r="J39" s="30"/>
      <c r="K39" s="30"/>
      <c r="L39" s="30"/>
      <c r="M39" s="30"/>
    </row>
    <row r="40" spans="1:256" s="19" customFormat="1" ht="27" x14ac:dyDescent="0.25">
      <c r="A40" s="73">
        <v>8</v>
      </c>
      <c r="B40" s="52" t="s">
        <v>90</v>
      </c>
      <c r="C40" s="58" t="s">
        <v>91</v>
      </c>
      <c r="D40" s="30" t="s">
        <v>40</v>
      </c>
      <c r="E40" s="6"/>
      <c r="F40" s="79">
        <v>12.414400000000001</v>
      </c>
      <c r="G40" s="6"/>
      <c r="H40" s="6"/>
      <c r="I40" s="6"/>
      <c r="J40" s="6"/>
      <c r="K40" s="6"/>
      <c r="L40" s="6"/>
      <c r="M40" s="6"/>
    </row>
    <row r="41" spans="1:256" s="57" customFormat="1" ht="13.5" x14ac:dyDescent="0.25">
      <c r="A41" s="73"/>
      <c r="B41" s="73"/>
      <c r="C41" s="60" t="s">
        <v>46</v>
      </c>
      <c r="D41" s="6" t="s">
        <v>39</v>
      </c>
      <c r="E41" s="6">
        <v>27.6</v>
      </c>
      <c r="F41" s="30">
        <f>ROUND(F40*E41,2)</f>
        <v>342.64</v>
      </c>
      <c r="G41" s="30"/>
      <c r="H41" s="30"/>
      <c r="I41" s="50"/>
      <c r="J41" s="30"/>
      <c r="K41" s="30"/>
      <c r="L41" s="30"/>
      <c r="M41" s="30"/>
      <c r="N41" s="19"/>
      <c r="O41" s="7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57" customFormat="1" ht="13.5" x14ac:dyDescent="0.2">
      <c r="A42" s="73"/>
      <c r="B42" s="73"/>
      <c r="C42" s="60" t="s">
        <v>92</v>
      </c>
      <c r="D42" s="6" t="s">
        <v>44</v>
      </c>
      <c r="E42" s="6">
        <v>4.74</v>
      </c>
      <c r="F42" s="30">
        <f>ROUND(F40*E42,2)</f>
        <v>58.84</v>
      </c>
      <c r="G42" s="30"/>
      <c r="H42" s="30"/>
      <c r="I42" s="30"/>
      <c r="J42" s="30"/>
      <c r="K42" s="30"/>
      <c r="L42" s="30"/>
      <c r="M42" s="30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57" customFormat="1" ht="13.5" x14ac:dyDescent="0.2">
      <c r="A43" s="73"/>
      <c r="B43" s="73"/>
      <c r="C43" s="58" t="s">
        <v>42</v>
      </c>
      <c r="D43" s="6" t="s">
        <v>43</v>
      </c>
      <c r="E43" s="6">
        <v>6.8</v>
      </c>
      <c r="F43" s="30">
        <f>ROUND(F40*E43,2)</f>
        <v>84.42</v>
      </c>
      <c r="G43" s="6"/>
      <c r="H43" s="6"/>
      <c r="I43" s="30"/>
      <c r="J43" s="30"/>
      <c r="K43" s="30"/>
      <c r="L43" s="30"/>
      <c r="M43" s="30"/>
      <c r="N43" s="19"/>
      <c r="O43" s="51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57" customFormat="1" ht="13.5" x14ac:dyDescent="0.2">
      <c r="A44" s="73"/>
      <c r="B44" s="73"/>
      <c r="C44" s="58" t="s">
        <v>54</v>
      </c>
      <c r="D44" s="6" t="s">
        <v>43</v>
      </c>
      <c r="E44" s="6">
        <v>12.2</v>
      </c>
      <c r="F44" s="30">
        <f>ROUND(F40*E44,2)</f>
        <v>151.46</v>
      </c>
      <c r="G44" s="6"/>
      <c r="H44" s="6"/>
      <c r="I44" s="30"/>
      <c r="J44" s="30"/>
      <c r="K44" s="30"/>
      <c r="L44" s="30"/>
      <c r="M44" s="30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ht="27" x14ac:dyDescent="0.25">
      <c r="A45" s="3">
        <v>9</v>
      </c>
      <c r="B45" s="52" t="s">
        <v>93</v>
      </c>
      <c r="C45" s="56" t="s">
        <v>94</v>
      </c>
      <c r="D45" s="30" t="s">
        <v>40</v>
      </c>
      <c r="E45" s="28"/>
      <c r="F45" s="55">
        <v>6.6959999999999997</v>
      </c>
      <c r="G45" s="30"/>
      <c r="H45" s="30"/>
      <c r="I45" s="30"/>
      <c r="J45" s="30"/>
      <c r="K45" s="30"/>
      <c r="L45" s="30"/>
      <c r="M45" s="3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27" x14ac:dyDescent="0.25">
      <c r="A46" s="3">
        <v>10</v>
      </c>
      <c r="B46" s="52" t="s">
        <v>95</v>
      </c>
      <c r="C46" s="56" t="s">
        <v>96</v>
      </c>
      <c r="D46" s="30" t="s">
        <v>40</v>
      </c>
      <c r="E46" s="28"/>
      <c r="F46" s="55">
        <v>5.7183999999999999</v>
      </c>
      <c r="G46" s="30"/>
      <c r="H46" s="30"/>
      <c r="I46" s="30"/>
      <c r="J46" s="30"/>
      <c r="K46" s="30"/>
      <c r="L46" s="30"/>
      <c r="M46" s="3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27" x14ac:dyDescent="0.25">
      <c r="A47" s="73">
        <v>11</v>
      </c>
      <c r="B47" s="52" t="s">
        <v>97</v>
      </c>
      <c r="C47" s="58" t="s">
        <v>117</v>
      </c>
      <c r="D47" s="30" t="s">
        <v>55</v>
      </c>
      <c r="E47" s="6"/>
      <c r="F47" s="59">
        <v>0.60499999999999998</v>
      </c>
      <c r="G47" s="6"/>
      <c r="H47" s="6"/>
      <c r="I47" s="6"/>
      <c r="J47" s="6"/>
      <c r="K47" s="6"/>
      <c r="L47" s="6"/>
      <c r="M47" s="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5">
      <c r="A48" s="73"/>
      <c r="B48" s="73"/>
      <c r="C48" s="70" t="s">
        <v>46</v>
      </c>
      <c r="D48" s="6" t="s">
        <v>39</v>
      </c>
      <c r="E48" s="6">
        <v>518</v>
      </c>
      <c r="F48" s="30">
        <f>ROUND(F47*E48,2)</f>
        <v>313.39</v>
      </c>
      <c r="G48" s="30"/>
      <c r="H48" s="30"/>
      <c r="I48" s="50"/>
      <c r="J48" s="30"/>
      <c r="K48" s="30"/>
      <c r="L48" s="30"/>
      <c r="M48" s="30"/>
    </row>
    <row r="49" spans="1:256" x14ac:dyDescent="0.25">
      <c r="A49" s="73"/>
      <c r="B49" s="73"/>
      <c r="C49" s="70" t="s">
        <v>92</v>
      </c>
      <c r="D49" s="6" t="s">
        <v>44</v>
      </c>
      <c r="E49" s="6">
        <v>9.6</v>
      </c>
      <c r="F49" s="30">
        <f>ROUND(F47*E49,2)</f>
        <v>5.81</v>
      </c>
      <c r="G49" s="30"/>
      <c r="H49" s="30"/>
      <c r="I49" s="30"/>
      <c r="J49" s="30"/>
      <c r="K49" s="30"/>
      <c r="L49" s="30"/>
      <c r="M49" s="30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27" x14ac:dyDescent="0.25">
      <c r="A50" s="49"/>
      <c r="B50" s="47" t="s">
        <v>89</v>
      </c>
      <c r="C50" s="58" t="s">
        <v>98</v>
      </c>
      <c r="D50" s="28" t="s">
        <v>50</v>
      </c>
      <c r="E50" s="8">
        <v>101.5</v>
      </c>
      <c r="F50" s="30">
        <f>ROUND(F47*E50,2)</f>
        <v>61.41</v>
      </c>
      <c r="G50" s="6"/>
      <c r="H50" s="6"/>
      <c r="I50" s="30"/>
      <c r="J50" s="30"/>
      <c r="K50" s="30"/>
      <c r="L50" s="30"/>
      <c r="M50" s="30"/>
    </row>
    <row r="51" spans="1:256" ht="15.75" x14ac:dyDescent="0.25">
      <c r="A51" s="49"/>
      <c r="B51" s="47"/>
      <c r="C51" s="71" t="s">
        <v>72</v>
      </c>
      <c r="D51" s="28" t="s">
        <v>50</v>
      </c>
      <c r="E51" s="8">
        <v>2.66</v>
      </c>
      <c r="F51" s="30">
        <f>ROUND(F47*E51,2)</f>
        <v>1.61</v>
      </c>
      <c r="G51" s="6"/>
      <c r="H51" s="6"/>
      <c r="I51" s="30"/>
      <c r="J51" s="30"/>
      <c r="K51" s="30"/>
      <c r="L51" s="30"/>
      <c r="M51" s="3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5.75" x14ac:dyDescent="0.25">
      <c r="A52" s="73"/>
      <c r="B52" s="73"/>
      <c r="C52" s="58" t="s">
        <v>77</v>
      </c>
      <c r="D52" s="28" t="s">
        <v>80</v>
      </c>
      <c r="E52" s="6">
        <v>82</v>
      </c>
      <c r="F52" s="30">
        <f>ROUND(F47*E52,2)</f>
        <v>49.61</v>
      </c>
      <c r="G52" s="6"/>
      <c r="H52" s="6"/>
      <c r="I52" s="30"/>
      <c r="J52" s="30"/>
      <c r="K52" s="30"/>
      <c r="L52" s="30"/>
      <c r="M52" s="3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.75" x14ac:dyDescent="0.25">
      <c r="A53" s="3"/>
      <c r="B53" s="32"/>
      <c r="C53" s="70" t="s">
        <v>99</v>
      </c>
      <c r="D53" s="28" t="s">
        <v>50</v>
      </c>
      <c r="E53" s="30">
        <v>1.74</v>
      </c>
      <c r="F53" s="30">
        <f>ROUND(F47*E53,2)</f>
        <v>1.05</v>
      </c>
      <c r="G53" s="6"/>
      <c r="H53" s="6"/>
      <c r="I53" s="30"/>
      <c r="J53" s="30"/>
      <c r="K53" s="30"/>
      <c r="L53" s="30"/>
      <c r="M53" s="3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5.75" x14ac:dyDescent="0.25">
      <c r="A54" s="46"/>
      <c r="B54" s="47"/>
      <c r="C54" s="70" t="s">
        <v>100</v>
      </c>
      <c r="D54" s="28" t="s">
        <v>50</v>
      </c>
      <c r="E54" s="50">
        <v>0.08</v>
      </c>
      <c r="F54" s="30">
        <f>ROUND(F47*E54,2)</f>
        <v>0.05</v>
      </c>
      <c r="G54" s="6"/>
      <c r="H54" s="6"/>
      <c r="I54" s="30"/>
      <c r="J54" s="30"/>
      <c r="K54" s="30"/>
      <c r="L54" s="30"/>
      <c r="M54" s="3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5">
      <c r="A55" s="73"/>
      <c r="B55" s="73"/>
      <c r="C55" s="71" t="s">
        <v>66</v>
      </c>
      <c r="D55" s="6" t="s">
        <v>68</v>
      </c>
      <c r="E55" s="6">
        <v>49</v>
      </c>
      <c r="F55" s="33">
        <f>ROUND(F47*E55,3)</f>
        <v>29.645</v>
      </c>
      <c r="G55" s="6"/>
      <c r="H55" s="6"/>
      <c r="I55" s="30"/>
      <c r="J55" s="30"/>
      <c r="K55" s="30"/>
      <c r="L55" s="30"/>
      <c r="M55" s="30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x14ac:dyDescent="0.25">
      <c r="A56" s="73"/>
      <c r="B56" s="73"/>
      <c r="C56" s="70" t="s">
        <v>101</v>
      </c>
      <c r="D56" s="6" t="s">
        <v>41</v>
      </c>
      <c r="E56" s="6">
        <v>0.08</v>
      </c>
      <c r="F56" s="30">
        <f>ROUND(F47*E56,2)</f>
        <v>0.05</v>
      </c>
      <c r="G56" s="6"/>
      <c r="H56" s="6"/>
      <c r="I56" s="30"/>
      <c r="J56" s="30"/>
      <c r="K56" s="30"/>
      <c r="L56" s="30"/>
      <c r="M56" s="30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x14ac:dyDescent="0.25">
      <c r="A57" s="73"/>
      <c r="B57" s="73"/>
      <c r="C57" s="71" t="s">
        <v>42</v>
      </c>
      <c r="D57" s="6" t="s">
        <v>43</v>
      </c>
      <c r="E57" s="6">
        <v>23.1</v>
      </c>
      <c r="F57" s="30">
        <f>ROUND(F47*E57,2)</f>
        <v>13.98</v>
      </c>
      <c r="G57" s="6"/>
      <c r="H57" s="6"/>
      <c r="I57" s="30"/>
      <c r="J57" s="30"/>
      <c r="K57" s="30"/>
      <c r="L57" s="30"/>
      <c r="M57" s="3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5">
      <c r="A58" s="73"/>
      <c r="B58" s="73"/>
      <c r="C58" s="71" t="s">
        <v>54</v>
      </c>
      <c r="D58" s="6" t="s">
        <v>43</v>
      </c>
      <c r="E58" s="6">
        <v>61.2</v>
      </c>
      <c r="F58" s="30">
        <f>ROUND(F47*E58,2)</f>
        <v>37.03</v>
      </c>
      <c r="G58" s="6"/>
      <c r="H58" s="6"/>
      <c r="I58" s="30"/>
      <c r="J58" s="30"/>
      <c r="K58" s="30"/>
      <c r="L58" s="30"/>
      <c r="M58" s="3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7" x14ac:dyDescent="0.25">
      <c r="A59" s="3">
        <v>12</v>
      </c>
      <c r="B59" s="31" t="s">
        <v>73</v>
      </c>
      <c r="C59" s="64" t="s">
        <v>74</v>
      </c>
      <c r="D59" s="30" t="s">
        <v>75</v>
      </c>
      <c r="E59" s="30"/>
      <c r="F59" s="33">
        <v>2.2999999999999998</v>
      </c>
      <c r="G59" s="30"/>
      <c r="H59" s="30"/>
      <c r="I59" s="30"/>
      <c r="J59" s="30"/>
      <c r="K59" s="30"/>
      <c r="L59" s="30"/>
      <c r="M59" s="3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5">
      <c r="A60" s="3"/>
      <c r="B60" s="32"/>
      <c r="C60" s="64" t="s">
        <v>46</v>
      </c>
      <c r="D60" s="30" t="s">
        <v>39</v>
      </c>
      <c r="E60" s="30">
        <v>56.4</v>
      </c>
      <c r="F60" s="30">
        <f>ROUND(F59*E60,2)</f>
        <v>129.72</v>
      </c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5">
      <c r="A61" s="3"/>
      <c r="B61" s="32"/>
      <c r="C61" s="64" t="s">
        <v>42</v>
      </c>
      <c r="D61" s="30" t="s">
        <v>43</v>
      </c>
      <c r="E61" s="30">
        <v>4.09</v>
      </c>
      <c r="F61" s="30">
        <f>ROUND(F59*E61,2)</f>
        <v>9.41</v>
      </c>
      <c r="G61" s="30"/>
      <c r="H61" s="30"/>
      <c r="I61" s="30"/>
      <c r="J61" s="30"/>
      <c r="K61" s="30"/>
      <c r="L61" s="30"/>
      <c r="M61" s="3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5">
      <c r="A62" s="3"/>
      <c r="B62" s="34"/>
      <c r="C62" s="64" t="s">
        <v>53</v>
      </c>
      <c r="D62" s="28" t="s">
        <v>40</v>
      </c>
      <c r="E62" s="28">
        <v>0.45</v>
      </c>
      <c r="F62" s="30">
        <f>ROUND(F59*E62,2)</f>
        <v>1.04</v>
      </c>
      <c r="G62" s="30"/>
      <c r="H62" s="30"/>
      <c r="I62" s="30"/>
      <c r="J62" s="30"/>
      <c r="K62" s="30"/>
      <c r="L62" s="30"/>
      <c r="M62" s="30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ht="15.75" x14ac:dyDescent="0.25">
      <c r="A63" s="3"/>
      <c r="B63" s="34"/>
      <c r="C63" s="64" t="s">
        <v>72</v>
      </c>
      <c r="D63" s="28" t="s">
        <v>50</v>
      </c>
      <c r="E63" s="28">
        <v>0.75</v>
      </c>
      <c r="F63" s="30">
        <f>ROUND(F59*E63,2)</f>
        <v>1.73</v>
      </c>
      <c r="G63" s="30"/>
      <c r="H63" s="30"/>
      <c r="I63" s="30"/>
      <c r="J63" s="30"/>
      <c r="K63" s="30"/>
      <c r="L63" s="30"/>
      <c r="M63" s="30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57" customFormat="1" ht="13.5" x14ac:dyDescent="0.25">
      <c r="A64" s="3"/>
      <c r="B64" s="34"/>
      <c r="C64" s="64" t="s">
        <v>54</v>
      </c>
      <c r="D64" s="28" t="s">
        <v>43</v>
      </c>
      <c r="E64" s="28">
        <v>26.5</v>
      </c>
      <c r="F64" s="30">
        <f>ROUND(F59*E64,2)</f>
        <v>60.95</v>
      </c>
      <c r="G64" s="30"/>
      <c r="H64" s="30"/>
      <c r="I64" s="30"/>
      <c r="J64" s="30"/>
      <c r="K64" s="30"/>
      <c r="L64" s="30"/>
      <c r="M64" s="3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57" customFormat="1" ht="15.75" x14ac:dyDescent="0.25">
      <c r="A65" s="3">
        <v>13</v>
      </c>
      <c r="B65" s="31" t="s">
        <v>102</v>
      </c>
      <c r="C65" s="56" t="s">
        <v>103</v>
      </c>
      <c r="D65" s="30" t="s">
        <v>75</v>
      </c>
      <c r="E65" s="30"/>
      <c r="F65" s="33">
        <v>0.56999999999999995</v>
      </c>
      <c r="G65" s="30"/>
      <c r="H65" s="30"/>
      <c r="I65" s="30"/>
      <c r="J65" s="30"/>
      <c r="K65" s="30"/>
      <c r="L65" s="30"/>
      <c r="M65" s="3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57" customFormat="1" ht="13.5" x14ac:dyDescent="0.25">
      <c r="A66" s="3"/>
      <c r="B66" s="32"/>
      <c r="C66" s="64" t="s">
        <v>46</v>
      </c>
      <c r="D66" s="30" t="s">
        <v>39</v>
      </c>
      <c r="E66" s="30">
        <v>116</v>
      </c>
      <c r="F66" s="30">
        <f>ROUND(F65*E66,2)</f>
        <v>66.12</v>
      </c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57" customFormat="1" x14ac:dyDescent="0.25">
      <c r="A67" s="3"/>
      <c r="B67" s="32"/>
      <c r="C67" s="64" t="s">
        <v>42</v>
      </c>
      <c r="D67" s="30" t="s">
        <v>43</v>
      </c>
      <c r="E67" s="30">
        <v>6.13</v>
      </c>
      <c r="F67" s="30">
        <f>ROUND(F65*E67,2)</f>
        <v>3.49</v>
      </c>
      <c r="G67" s="30"/>
      <c r="H67" s="30"/>
      <c r="I67" s="30"/>
      <c r="J67" s="30"/>
      <c r="K67" s="30"/>
      <c r="L67" s="30"/>
      <c r="M67" s="30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57" customFormat="1" x14ac:dyDescent="0.25">
      <c r="A68" s="3"/>
      <c r="B68" s="34"/>
      <c r="C68" s="64" t="s">
        <v>104</v>
      </c>
      <c r="D68" s="28" t="s">
        <v>78</v>
      </c>
      <c r="E68" s="28">
        <v>234</v>
      </c>
      <c r="F68" s="30">
        <f>ROUND(F65*E68,2)</f>
        <v>133.38</v>
      </c>
      <c r="G68" s="30"/>
      <c r="H68" s="30"/>
      <c r="I68" s="30"/>
      <c r="J68" s="30"/>
      <c r="K68" s="30"/>
      <c r="L68" s="30"/>
      <c r="M68" s="30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s="57" customFormat="1" ht="13.5" x14ac:dyDescent="0.25">
      <c r="A69" s="3"/>
      <c r="B69" s="34"/>
      <c r="C69" s="64" t="s">
        <v>53</v>
      </c>
      <c r="D69" s="28" t="s">
        <v>40</v>
      </c>
      <c r="E69" s="28">
        <v>0.68</v>
      </c>
      <c r="F69" s="30">
        <f>ROUND(F65*E69,2)</f>
        <v>0.39</v>
      </c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57" customFormat="1" ht="15.75" x14ac:dyDescent="0.25">
      <c r="A70" s="3"/>
      <c r="B70" s="34"/>
      <c r="C70" s="64" t="s">
        <v>72</v>
      </c>
      <c r="D70" s="28" t="s">
        <v>50</v>
      </c>
      <c r="E70" s="28">
        <v>0.75</v>
      </c>
      <c r="F70" s="30">
        <f>ROUND(F65*E70,2)</f>
        <v>0.43</v>
      </c>
      <c r="G70" s="30"/>
      <c r="H70" s="30"/>
      <c r="I70" s="30"/>
      <c r="J70" s="30"/>
      <c r="K70" s="30"/>
      <c r="L70" s="30"/>
      <c r="M70" s="30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57" customFormat="1" x14ac:dyDescent="0.25">
      <c r="A71" s="3"/>
      <c r="B71" s="34"/>
      <c r="C71" s="64" t="s">
        <v>54</v>
      </c>
      <c r="D71" s="28" t="s">
        <v>43</v>
      </c>
      <c r="E71" s="28">
        <v>58.8</v>
      </c>
      <c r="F71" s="30">
        <f>ROUND(F65*E71,2)</f>
        <v>33.520000000000003</v>
      </c>
      <c r="G71" s="30"/>
      <c r="H71" s="30"/>
      <c r="I71" s="30"/>
      <c r="J71" s="30"/>
      <c r="K71" s="30"/>
      <c r="L71" s="30"/>
      <c r="M71" s="30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57" customFormat="1" ht="27" x14ac:dyDescent="0.25">
      <c r="A72" s="3">
        <v>14</v>
      </c>
      <c r="B72" s="31" t="s">
        <v>118</v>
      </c>
      <c r="C72" s="56" t="s">
        <v>119</v>
      </c>
      <c r="D72" s="30" t="s">
        <v>120</v>
      </c>
      <c r="E72" s="30"/>
      <c r="F72" s="33">
        <v>22.73</v>
      </c>
      <c r="G72" s="30"/>
      <c r="H72" s="30"/>
      <c r="I72" s="30"/>
      <c r="J72" s="30"/>
      <c r="K72" s="30"/>
      <c r="L72" s="30"/>
      <c r="M72" s="3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57" customFormat="1" ht="13.5" x14ac:dyDescent="0.25">
      <c r="A73" s="3"/>
      <c r="B73" s="32"/>
      <c r="C73" s="64" t="s">
        <v>46</v>
      </c>
      <c r="D73" s="30" t="s">
        <v>39</v>
      </c>
      <c r="E73" s="30">
        <v>52.5</v>
      </c>
      <c r="F73" s="30">
        <f>ROUND(F72*E73,2)</f>
        <v>1193.33</v>
      </c>
      <c r="G73" s="30"/>
      <c r="H73" s="30"/>
      <c r="I73" s="30"/>
      <c r="J73" s="30"/>
      <c r="K73" s="30"/>
      <c r="L73" s="30"/>
      <c r="M73" s="3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57" customFormat="1" ht="13.5" x14ac:dyDescent="0.25">
      <c r="A74" s="3"/>
      <c r="B74" s="32"/>
      <c r="C74" s="64" t="s">
        <v>42</v>
      </c>
      <c r="D74" s="30" t="s">
        <v>43</v>
      </c>
      <c r="E74" s="30">
        <v>0.67</v>
      </c>
      <c r="F74" s="30">
        <f>ROUND(F72*E74,2)</f>
        <v>15.23</v>
      </c>
      <c r="G74" s="30"/>
      <c r="H74" s="30"/>
      <c r="I74" s="30"/>
      <c r="J74" s="30"/>
      <c r="K74" s="30"/>
      <c r="L74" s="30"/>
      <c r="M74" s="3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57" customFormat="1" ht="13.5" x14ac:dyDescent="0.25">
      <c r="A75" s="3"/>
      <c r="B75" s="52" t="s">
        <v>122</v>
      </c>
      <c r="C75" s="64" t="s">
        <v>121</v>
      </c>
      <c r="D75" s="28" t="s">
        <v>68</v>
      </c>
      <c r="E75" s="28">
        <v>22</v>
      </c>
      <c r="F75" s="30">
        <f>ROUND(F72*E75,2)</f>
        <v>500.06</v>
      </c>
      <c r="G75" s="30"/>
      <c r="H75" s="30"/>
      <c r="I75" s="30"/>
      <c r="J75" s="30"/>
      <c r="K75" s="30"/>
      <c r="L75" s="30"/>
      <c r="M75" s="3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57" customFormat="1" ht="13.5" x14ac:dyDescent="0.25">
      <c r="A76" s="3"/>
      <c r="B76" s="34"/>
      <c r="C76" s="64" t="s">
        <v>123</v>
      </c>
      <c r="D76" s="28" t="s">
        <v>78</v>
      </c>
      <c r="E76" s="28">
        <v>107</v>
      </c>
      <c r="F76" s="30">
        <f>ROUND(F72*E76,2)</f>
        <v>2432.11</v>
      </c>
      <c r="G76" s="30"/>
      <c r="H76" s="30"/>
      <c r="I76" s="30"/>
      <c r="J76" s="30"/>
      <c r="K76" s="30"/>
      <c r="L76" s="30"/>
      <c r="M76" s="30"/>
      <c r="N76" s="22"/>
      <c r="O76" s="63"/>
      <c r="P76" s="22"/>
      <c r="Q76" s="63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s="57" customFormat="1" ht="15.75" x14ac:dyDescent="0.2">
      <c r="A77" s="3"/>
      <c r="B77" s="34"/>
      <c r="C77" s="56" t="s">
        <v>72</v>
      </c>
      <c r="D77" s="28" t="s">
        <v>50</v>
      </c>
      <c r="E77" s="28">
        <v>0.26</v>
      </c>
      <c r="F77" s="30">
        <f>ROUND(F72*E77,2)</f>
        <v>5.91</v>
      </c>
      <c r="G77" s="30"/>
      <c r="H77" s="30"/>
      <c r="I77" s="30"/>
      <c r="J77" s="30"/>
      <c r="K77" s="30"/>
      <c r="L77" s="30"/>
      <c r="M77" s="30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s="57" customFormat="1" ht="27" x14ac:dyDescent="0.2">
      <c r="A78" s="73">
        <v>15</v>
      </c>
      <c r="B78" s="52" t="s">
        <v>82</v>
      </c>
      <c r="C78" s="58" t="s">
        <v>124</v>
      </c>
      <c r="D78" s="30" t="s">
        <v>55</v>
      </c>
      <c r="E78" s="6"/>
      <c r="F78" s="59">
        <v>8.0000000000000002E-3</v>
      </c>
      <c r="G78" s="6"/>
      <c r="H78" s="6"/>
      <c r="I78" s="6"/>
      <c r="J78" s="6"/>
      <c r="K78" s="6"/>
      <c r="L78" s="6"/>
      <c r="M78" s="6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57" customFormat="1" ht="13.5" x14ac:dyDescent="0.25">
      <c r="A79" s="73"/>
      <c r="B79" s="73"/>
      <c r="C79" s="60" t="s">
        <v>46</v>
      </c>
      <c r="D79" s="6" t="s">
        <v>39</v>
      </c>
      <c r="E79" s="6">
        <v>450</v>
      </c>
      <c r="F79" s="30">
        <f>ROUND(F78*E79,2)</f>
        <v>3.6</v>
      </c>
      <c r="G79" s="30"/>
      <c r="H79" s="30"/>
      <c r="I79" s="50"/>
      <c r="J79" s="30"/>
      <c r="K79" s="30"/>
      <c r="L79" s="30"/>
      <c r="M79" s="30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57" customFormat="1" ht="13.5" x14ac:dyDescent="0.2">
      <c r="A80" s="73"/>
      <c r="B80" s="73"/>
      <c r="C80" s="60" t="s">
        <v>42</v>
      </c>
      <c r="D80" s="6" t="s">
        <v>43</v>
      </c>
      <c r="E80" s="6">
        <v>37</v>
      </c>
      <c r="F80" s="30">
        <f>ROUND(F78*E80,2)</f>
        <v>0.3</v>
      </c>
      <c r="G80" s="30"/>
      <c r="H80" s="30"/>
      <c r="I80" s="30"/>
      <c r="J80" s="30"/>
      <c r="K80" s="30"/>
      <c r="L80" s="30"/>
      <c r="M80" s="30"/>
      <c r="N80" s="19"/>
      <c r="O80" s="51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57" customFormat="1" ht="27" x14ac:dyDescent="0.25">
      <c r="A81" s="49"/>
      <c r="B81" s="47" t="s">
        <v>89</v>
      </c>
      <c r="C81" s="58" t="s">
        <v>98</v>
      </c>
      <c r="D81" s="28" t="s">
        <v>50</v>
      </c>
      <c r="E81" s="8">
        <v>102</v>
      </c>
      <c r="F81" s="30">
        <f>ROUND(F78*E81,2)</f>
        <v>0.82</v>
      </c>
      <c r="G81" s="6"/>
      <c r="H81" s="6"/>
      <c r="I81" s="30"/>
      <c r="J81" s="30"/>
      <c r="K81" s="30"/>
      <c r="L81" s="30"/>
      <c r="M81" s="30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57" customFormat="1" ht="13.5" x14ac:dyDescent="0.25">
      <c r="A82" s="49"/>
      <c r="B82" s="47"/>
      <c r="C82" s="58" t="s">
        <v>54</v>
      </c>
      <c r="D82" s="28" t="s">
        <v>43</v>
      </c>
      <c r="E82" s="8">
        <v>28</v>
      </c>
      <c r="F82" s="30">
        <f>ROUND(F78*E82,2)</f>
        <v>0.22</v>
      </c>
      <c r="G82" s="6"/>
      <c r="H82" s="6"/>
      <c r="I82" s="30"/>
      <c r="J82" s="30"/>
      <c r="K82" s="30"/>
      <c r="L82" s="30"/>
      <c r="M82" s="30"/>
      <c r="N82" s="22"/>
      <c r="O82" s="22"/>
      <c r="P82" s="22"/>
      <c r="Q82" s="63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57" customFormat="1" ht="15.75" x14ac:dyDescent="0.2">
      <c r="A83" s="73"/>
      <c r="B83" s="73"/>
      <c r="C83" s="58" t="s">
        <v>77</v>
      </c>
      <c r="D83" s="28" t="s">
        <v>80</v>
      </c>
      <c r="E83" s="6">
        <v>161</v>
      </c>
      <c r="F83" s="30">
        <f>ROUND(F78*E83,2)</f>
        <v>1.29</v>
      </c>
      <c r="G83" s="6"/>
      <c r="H83" s="6"/>
      <c r="I83" s="30"/>
      <c r="J83" s="30"/>
      <c r="K83" s="30"/>
      <c r="L83" s="30"/>
      <c r="M83" s="30"/>
      <c r="N83" s="22"/>
      <c r="O83" s="63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57" customFormat="1" ht="15.75" x14ac:dyDescent="0.25">
      <c r="A84" s="46"/>
      <c r="B84" s="47"/>
      <c r="C84" s="60" t="s">
        <v>60</v>
      </c>
      <c r="D84" s="28" t="s">
        <v>50</v>
      </c>
      <c r="E84" s="50">
        <v>1.72</v>
      </c>
      <c r="F84" s="30">
        <f>ROUND(F78*E84,2)</f>
        <v>0.01</v>
      </c>
      <c r="G84" s="6"/>
      <c r="H84" s="6"/>
      <c r="I84" s="30"/>
      <c r="J84" s="30"/>
      <c r="K84" s="30"/>
      <c r="L84" s="30"/>
      <c r="M84" s="30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57" customFormat="1" ht="27" x14ac:dyDescent="0.2">
      <c r="A85" s="73">
        <v>16</v>
      </c>
      <c r="B85" s="52" t="s">
        <v>125</v>
      </c>
      <c r="C85" s="58" t="s">
        <v>126</v>
      </c>
      <c r="D85" s="80" t="s">
        <v>127</v>
      </c>
      <c r="E85" s="6"/>
      <c r="F85" s="59">
        <v>0.77</v>
      </c>
      <c r="G85" s="6"/>
      <c r="H85" s="6"/>
      <c r="I85" s="6"/>
      <c r="J85" s="6"/>
      <c r="K85" s="6"/>
      <c r="L85" s="6"/>
      <c r="M85" s="6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57" customFormat="1" ht="13.5" x14ac:dyDescent="0.25">
      <c r="A86" s="73"/>
      <c r="B86" s="73"/>
      <c r="C86" s="68" t="s">
        <v>46</v>
      </c>
      <c r="D86" s="6" t="s">
        <v>39</v>
      </c>
      <c r="E86" s="6">
        <f>44.8+13*3</f>
        <v>83.8</v>
      </c>
      <c r="F86" s="30">
        <f>ROUND(F85*E86,2)</f>
        <v>64.53</v>
      </c>
      <c r="G86" s="30"/>
      <c r="H86" s="30"/>
      <c r="I86" s="50"/>
      <c r="J86" s="30"/>
      <c r="K86" s="30"/>
      <c r="L86" s="30"/>
      <c r="M86" s="30"/>
      <c r="N86" s="19"/>
      <c r="O86" s="19"/>
      <c r="P86" s="51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57" customFormat="1" ht="13.5" x14ac:dyDescent="0.2">
      <c r="A87" s="73"/>
      <c r="B87" s="73"/>
      <c r="C87" s="69" t="s">
        <v>42</v>
      </c>
      <c r="D87" s="6" t="s">
        <v>43</v>
      </c>
      <c r="E87" s="6">
        <f>0.9+0.3*3</f>
        <v>1.7999999999999998</v>
      </c>
      <c r="F87" s="30">
        <f>ROUND(F85*E87,2)</f>
        <v>1.39</v>
      </c>
      <c r="G87" s="6"/>
      <c r="H87" s="6"/>
      <c r="I87" s="30"/>
      <c r="J87" s="30"/>
      <c r="K87" s="30"/>
      <c r="L87" s="30"/>
      <c r="M87" s="30"/>
      <c r="N87" s="19"/>
      <c r="O87" s="51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57" customFormat="1" ht="13.5" x14ac:dyDescent="0.25">
      <c r="A88" s="49"/>
      <c r="B88" s="47"/>
      <c r="C88" s="58" t="s">
        <v>72</v>
      </c>
      <c r="D88" s="28" t="s">
        <v>41</v>
      </c>
      <c r="E88" s="8">
        <f>2.04+1.023</f>
        <v>3.0629999999999997</v>
      </c>
      <c r="F88" s="30">
        <f>ROUND(F85*E88,2)</f>
        <v>2.36</v>
      </c>
      <c r="G88" s="6"/>
      <c r="H88" s="6"/>
      <c r="I88" s="30"/>
      <c r="J88" s="30"/>
      <c r="K88" s="30"/>
      <c r="L88" s="30"/>
      <c r="M88" s="30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57" customFormat="1" ht="15.75" x14ac:dyDescent="0.2">
      <c r="A89" s="3"/>
      <c r="B89" s="32"/>
      <c r="C89" s="68" t="s">
        <v>128</v>
      </c>
      <c r="D89" s="28" t="s">
        <v>50</v>
      </c>
      <c r="E89" s="30">
        <f>0.17+0.03*3</f>
        <v>0.26</v>
      </c>
      <c r="F89" s="30">
        <f>ROUND(F85*E89,2)</f>
        <v>0.2</v>
      </c>
      <c r="G89" s="6"/>
      <c r="H89" s="6"/>
      <c r="I89" s="30"/>
      <c r="J89" s="30"/>
      <c r="K89" s="30"/>
      <c r="L89" s="30"/>
      <c r="M89" s="30"/>
      <c r="N89" s="22"/>
      <c r="O89" s="22"/>
      <c r="P89" s="22"/>
      <c r="Q89" s="63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57" customFormat="1" ht="15.75" x14ac:dyDescent="0.25">
      <c r="A90" s="46"/>
      <c r="B90" s="47"/>
      <c r="C90" s="68" t="s">
        <v>107</v>
      </c>
      <c r="D90" s="28" t="s">
        <v>50</v>
      </c>
      <c r="E90" s="50">
        <f>0.07+0.01*3</f>
        <v>0.1</v>
      </c>
      <c r="F90" s="30">
        <f>ROUND(F85*E90,2)</f>
        <v>0.08</v>
      </c>
      <c r="G90" s="6"/>
      <c r="H90" s="6"/>
      <c r="I90" s="30"/>
      <c r="J90" s="30"/>
      <c r="K90" s="30"/>
      <c r="L90" s="30"/>
      <c r="M90" s="30"/>
      <c r="N90" s="22"/>
      <c r="O90" s="63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57" customFormat="1" ht="13.5" x14ac:dyDescent="0.2">
      <c r="A91" s="73"/>
      <c r="B91" s="73"/>
      <c r="C91" s="69" t="s">
        <v>54</v>
      </c>
      <c r="D91" s="6" t="s">
        <v>43</v>
      </c>
      <c r="E91" s="6">
        <f>1+0.2*3</f>
        <v>1.6</v>
      </c>
      <c r="F91" s="30">
        <f>ROUND(F85*E91,2)</f>
        <v>1.23</v>
      </c>
      <c r="G91" s="6"/>
      <c r="H91" s="6"/>
      <c r="I91" s="30"/>
      <c r="J91" s="30"/>
      <c r="K91" s="30"/>
      <c r="L91" s="30"/>
      <c r="M91" s="30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57" customFormat="1" ht="15.75" x14ac:dyDescent="0.2">
      <c r="A92" s="3">
        <v>17</v>
      </c>
      <c r="B92" s="31" t="s">
        <v>129</v>
      </c>
      <c r="C92" s="56" t="s">
        <v>130</v>
      </c>
      <c r="D92" s="30" t="s">
        <v>87</v>
      </c>
      <c r="E92" s="35"/>
      <c r="F92" s="41">
        <v>125</v>
      </c>
      <c r="G92" s="30"/>
      <c r="H92" s="30"/>
      <c r="I92" s="30"/>
      <c r="J92" s="30"/>
      <c r="K92" s="30"/>
      <c r="L92" s="30"/>
      <c r="M92" s="30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57" customFormat="1" ht="13.5" x14ac:dyDescent="0.25">
      <c r="A93" s="3"/>
      <c r="B93" s="34"/>
      <c r="C93" s="64" t="s">
        <v>46</v>
      </c>
      <c r="D93" s="28" t="s">
        <v>39</v>
      </c>
      <c r="E93" s="28">
        <v>1.43</v>
      </c>
      <c r="F93" s="30">
        <f>ROUND(F92*E93,2)</f>
        <v>178.75</v>
      </c>
      <c r="G93" s="30"/>
      <c r="H93" s="30"/>
      <c r="I93" s="30"/>
      <c r="J93" s="30"/>
      <c r="K93" s="30"/>
      <c r="L93" s="30"/>
      <c r="M93" s="30"/>
      <c r="N93" s="19"/>
      <c r="O93" s="19"/>
      <c r="P93" s="51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57" customFormat="1" ht="54" x14ac:dyDescent="0.2">
      <c r="A94" s="73">
        <v>18</v>
      </c>
      <c r="B94" s="52" t="s">
        <v>131</v>
      </c>
      <c r="C94" s="58" t="s">
        <v>132</v>
      </c>
      <c r="D94" s="80" t="s">
        <v>133</v>
      </c>
      <c r="E94" s="6"/>
      <c r="F94" s="59">
        <v>0.01</v>
      </c>
      <c r="G94" s="6"/>
      <c r="H94" s="6"/>
      <c r="I94" s="6"/>
      <c r="J94" s="6"/>
      <c r="K94" s="6"/>
      <c r="L94" s="6"/>
      <c r="M94" s="6"/>
      <c r="N94" s="19"/>
      <c r="O94" s="51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57" customFormat="1" ht="13.5" x14ac:dyDescent="0.25">
      <c r="A95" s="73"/>
      <c r="B95" s="73"/>
      <c r="C95" s="68" t="s">
        <v>46</v>
      </c>
      <c r="D95" s="6" t="s">
        <v>39</v>
      </c>
      <c r="E95" s="6">
        <f>1420*1.6*3</f>
        <v>6816</v>
      </c>
      <c r="F95" s="30">
        <f>ROUND(F94*E95,2)</f>
        <v>68.16</v>
      </c>
      <c r="G95" s="30"/>
      <c r="H95" s="30"/>
      <c r="I95" s="50"/>
      <c r="J95" s="30"/>
      <c r="K95" s="30"/>
      <c r="L95" s="30"/>
      <c r="M95" s="3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57" customFormat="1" ht="13.5" x14ac:dyDescent="0.25">
      <c r="A96" s="73"/>
      <c r="B96" s="73"/>
      <c r="C96" s="69" t="s">
        <v>42</v>
      </c>
      <c r="D96" s="6" t="s">
        <v>43</v>
      </c>
      <c r="E96" s="6">
        <f>791*1.6*3</f>
        <v>3796.8</v>
      </c>
      <c r="F96" s="30">
        <f>ROUND(F94*E96,2)</f>
        <v>37.97</v>
      </c>
      <c r="G96" s="30"/>
      <c r="H96" s="30"/>
      <c r="I96" s="30"/>
      <c r="J96" s="30"/>
      <c r="K96" s="30"/>
      <c r="L96" s="30"/>
      <c r="M96" s="3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57" customFormat="1" ht="13.5" x14ac:dyDescent="0.25">
      <c r="A97" s="73"/>
      <c r="B97" s="73"/>
      <c r="C97" s="69" t="s">
        <v>54</v>
      </c>
      <c r="D97" s="6" t="s">
        <v>43</v>
      </c>
      <c r="E97" s="6">
        <f>338*3</f>
        <v>1014</v>
      </c>
      <c r="F97" s="30">
        <f>ROUND(F94*E97,2)</f>
        <v>10.14</v>
      </c>
      <c r="G97" s="6"/>
      <c r="H97" s="6"/>
      <c r="I97" s="30"/>
      <c r="J97" s="30"/>
      <c r="K97" s="30"/>
      <c r="L97" s="30"/>
      <c r="M97" s="3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57" customFormat="1" ht="67.5" x14ac:dyDescent="0.25">
      <c r="A98" s="3">
        <v>19</v>
      </c>
      <c r="B98" s="13" t="s">
        <v>134</v>
      </c>
      <c r="C98" s="76" t="s">
        <v>136</v>
      </c>
      <c r="D98" s="30" t="s">
        <v>40</v>
      </c>
      <c r="E98" s="30"/>
      <c r="F98" s="33">
        <f>10*0.101</f>
        <v>1.01</v>
      </c>
      <c r="G98" s="30"/>
      <c r="H98" s="30"/>
      <c r="I98" s="30"/>
      <c r="J98" s="30"/>
      <c r="K98" s="30"/>
      <c r="L98" s="30"/>
      <c r="M98" s="30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</row>
    <row r="99" spans="1:256" s="57" customFormat="1" ht="40.5" x14ac:dyDescent="0.25">
      <c r="A99" s="47">
        <v>20</v>
      </c>
      <c r="B99" s="65" t="s">
        <v>76</v>
      </c>
      <c r="C99" s="66" t="s">
        <v>108</v>
      </c>
      <c r="D99" s="30" t="s">
        <v>40</v>
      </c>
      <c r="E99" s="8"/>
      <c r="F99" s="67">
        <f>5.7184+6.696</f>
        <v>12.414400000000001</v>
      </c>
      <c r="G99" s="30"/>
      <c r="H99" s="30"/>
      <c r="I99" s="30"/>
      <c r="J99" s="30"/>
      <c r="K99" s="30"/>
      <c r="L99" s="30"/>
      <c r="M99" s="30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</row>
    <row r="100" spans="1:256" s="57" customFormat="1" ht="13.5" x14ac:dyDescent="0.25">
      <c r="A100" s="97"/>
      <c r="B100" s="26"/>
      <c r="C100" s="98" t="s">
        <v>1</v>
      </c>
      <c r="D100" s="99" t="s">
        <v>43</v>
      </c>
      <c r="E100" s="8"/>
      <c r="F100" s="30"/>
      <c r="G100" s="30"/>
      <c r="H100" s="30"/>
      <c r="I100" s="30"/>
      <c r="J100" s="30"/>
      <c r="K100" s="30"/>
      <c r="L100" s="30"/>
      <c r="M100" s="10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57" customFormat="1" x14ac:dyDescent="0.25">
      <c r="A101" s="97"/>
      <c r="B101" s="26"/>
      <c r="C101" s="98" t="s">
        <v>143</v>
      </c>
      <c r="D101" s="99" t="s">
        <v>144</v>
      </c>
      <c r="E101" s="101"/>
      <c r="F101" s="30"/>
      <c r="G101" s="30"/>
      <c r="H101" s="30"/>
      <c r="I101" s="30"/>
      <c r="J101" s="30"/>
      <c r="K101" s="30"/>
      <c r="L101" s="30"/>
      <c r="M101" s="102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</row>
    <row r="102" spans="1:256" x14ac:dyDescent="0.25">
      <c r="A102" s="97"/>
      <c r="B102" s="26"/>
      <c r="C102" s="98" t="s">
        <v>1</v>
      </c>
      <c r="D102" s="99" t="s">
        <v>43</v>
      </c>
      <c r="E102" s="101"/>
      <c r="F102" s="30"/>
      <c r="G102" s="30"/>
      <c r="H102" s="30"/>
      <c r="I102" s="30"/>
      <c r="J102" s="30"/>
      <c r="K102" s="30"/>
      <c r="L102" s="30"/>
      <c r="M102" s="10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x14ac:dyDescent="0.25">
      <c r="A103" s="97"/>
      <c r="B103" s="26"/>
      <c r="C103" s="98" t="s">
        <v>145</v>
      </c>
      <c r="D103" s="99" t="s">
        <v>144</v>
      </c>
      <c r="E103" s="101"/>
      <c r="F103" s="30"/>
      <c r="G103" s="30"/>
      <c r="H103" s="30"/>
      <c r="I103" s="30"/>
      <c r="J103" s="30"/>
      <c r="K103" s="30"/>
      <c r="L103" s="30"/>
      <c r="M103" s="10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x14ac:dyDescent="0.25">
      <c r="A104" s="97"/>
      <c r="B104" s="26"/>
      <c r="C104" s="98" t="s">
        <v>146</v>
      </c>
      <c r="D104" s="99" t="s">
        <v>43</v>
      </c>
      <c r="E104" s="54"/>
      <c r="F104" s="30"/>
      <c r="G104" s="30"/>
      <c r="H104" s="30"/>
      <c r="I104" s="30"/>
      <c r="J104" s="30"/>
      <c r="K104" s="30"/>
      <c r="L104" s="30"/>
      <c r="M104" s="10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6" spans="1:256" s="95" customFormat="1" ht="53.25" customHeight="1" x14ac:dyDescent="0.25">
      <c r="A106" s="110" t="s">
        <v>141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</row>
  </sheetData>
  <mergeCells count="16">
    <mergeCell ref="A1:C1"/>
    <mergeCell ref="G1:H1"/>
    <mergeCell ref="K1:M1"/>
    <mergeCell ref="A106:M106"/>
    <mergeCell ref="M5:M6"/>
    <mergeCell ref="A5:A6"/>
    <mergeCell ref="B5:B6"/>
    <mergeCell ref="C5:C6"/>
    <mergeCell ref="D5:D6"/>
    <mergeCell ref="E5:F5"/>
    <mergeCell ref="G5:H5"/>
    <mergeCell ref="I5:J5"/>
    <mergeCell ref="K5:L5"/>
    <mergeCell ref="B4:C4"/>
    <mergeCell ref="A2:M2"/>
    <mergeCell ref="A3:M3"/>
  </mergeCells>
  <conditionalFormatting sqref="A107:IU450 N6:IU104 A105:IU105">
    <cfRule type="cellIs" dxfId="27" priority="144" stopIfTrue="1" operator="equal">
      <formula>8223.307275</formula>
    </cfRule>
  </conditionalFormatting>
  <conditionalFormatting sqref="F311:M311 F312:L315 D311:D315">
    <cfRule type="cellIs" dxfId="26" priority="129" stopIfTrue="1" operator="equal">
      <formula>8223.307275</formula>
    </cfRule>
  </conditionalFormatting>
  <conditionalFormatting sqref="F311:M311 F312:L315 D311:D315">
    <cfRule type="cellIs" dxfId="25" priority="128" stopIfTrue="1" operator="equal">
      <formula>8223.307275</formula>
    </cfRule>
  </conditionalFormatting>
  <conditionalFormatting sqref="F315:M315 F316:L319 D315:D319">
    <cfRule type="cellIs" dxfId="24" priority="127" stopIfTrue="1" operator="equal">
      <formula>8223.307275</formula>
    </cfRule>
  </conditionalFormatting>
  <conditionalFormatting sqref="F315:M315 F316:L319 D315:D319">
    <cfRule type="cellIs" dxfId="23" priority="126" stopIfTrue="1" operator="equal">
      <formula>8223.307275</formula>
    </cfRule>
  </conditionalFormatting>
  <conditionalFormatting sqref="F354:M354 F355:L358 D354:D358">
    <cfRule type="cellIs" dxfId="22" priority="125" stopIfTrue="1" operator="equal">
      <formula>8223.307275</formula>
    </cfRule>
  </conditionalFormatting>
  <conditionalFormatting sqref="F354:M354 F355:L358 D354:D358">
    <cfRule type="cellIs" dxfId="21" priority="124" stopIfTrue="1" operator="equal">
      <formula>8223.307275</formula>
    </cfRule>
  </conditionalFormatting>
  <conditionalFormatting sqref="F311:M311 F312:L315 D311:D315">
    <cfRule type="cellIs" dxfId="20" priority="107" stopIfTrue="1" operator="equal">
      <formula>8223.307275</formula>
    </cfRule>
  </conditionalFormatting>
  <conditionalFormatting sqref="F311:M311 F312:L315 D311:D315">
    <cfRule type="cellIs" dxfId="19" priority="106" stopIfTrue="1" operator="equal">
      <formula>8223.307275</formula>
    </cfRule>
  </conditionalFormatting>
  <conditionalFormatting sqref="F315:M315 F316:L319 D315:D319">
    <cfRule type="cellIs" dxfId="18" priority="105" stopIfTrue="1" operator="equal">
      <formula>8223.307275</formula>
    </cfRule>
  </conditionalFormatting>
  <conditionalFormatting sqref="F315:M315 F316:L319 D315:D319">
    <cfRule type="cellIs" dxfId="17" priority="104" stopIfTrue="1" operator="equal">
      <formula>8223.307275</formula>
    </cfRule>
  </conditionalFormatting>
  <conditionalFormatting sqref="F354:M354 F355:L358 D354:D358">
    <cfRule type="cellIs" dxfId="16" priority="103" stopIfTrue="1" operator="equal">
      <formula>8223.307275</formula>
    </cfRule>
  </conditionalFormatting>
  <conditionalFormatting sqref="F354:M354 F355:L358 D354:D358">
    <cfRule type="cellIs" dxfId="15" priority="102" stopIfTrue="1" operator="equal">
      <formula>8223.307275</formula>
    </cfRule>
  </conditionalFormatting>
  <conditionalFormatting sqref="F302:M302 F303:L306 D302:D306">
    <cfRule type="cellIs" dxfId="14" priority="51" stopIfTrue="1" operator="equal">
      <formula>8223.307275</formula>
    </cfRule>
  </conditionalFormatting>
  <conditionalFormatting sqref="F302:M302 F303:L306 D302:D306">
    <cfRule type="cellIs" dxfId="13" priority="50" stopIfTrue="1" operator="equal">
      <formula>8223.307275</formula>
    </cfRule>
  </conditionalFormatting>
  <conditionalFormatting sqref="F306:M306 F307:L310 D306:D310">
    <cfRule type="cellIs" dxfId="12" priority="49" stopIfTrue="1" operator="equal">
      <formula>8223.307275</formula>
    </cfRule>
  </conditionalFormatting>
  <conditionalFormatting sqref="F306:M306 F307:L310 D306:D310">
    <cfRule type="cellIs" dxfId="11" priority="48" stopIfTrue="1" operator="equal">
      <formula>8223.307275</formula>
    </cfRule>
  </conditionalFormatting>
  <conditionalFormatting sqref="F345:M345 F346:L349 D345:D349">
    <cfRule type="cellIs" dxfId="10" priority="47" stopIfTrue="1" operator="equal">
      <formula>8223.307275</formula>
    </cfRule>
  </conditionalFormatting>
  <conditionalFormatting sqref="F345:M345 F346:L349 D345:D349">
    <cfRule type="cellIs" dxfId="9" priority="46" stopIfTrue="1" operator="equal">
      <formula>8223.307275</formula>
    </cfRule>
  </conditionalFormatting>
  <conditionalFormatting sqref="F451:M451 F452:L455 D451:D455">
    <cfRule type="cellIs" dxfId="8" priority="35" stopIfTrue="1" operator="equal">
      <formula>8223.307275</formula>
    </cfRule>
  </conditionalFormatting>
  <conditionalFormatting sqref="F451:M451 F452:L455 D451:D455">
    <cfRule type="cellIs" dxfId="7" priority="34" stopIfTrue="1" operator="equal">
      <formula>8223.307275</formula>
    </cfRule>
  </conditionalFormatting>
  <conditionalFormatting sqref="F151:M151 F152:L155 D151:D155">
    <cfRule type="cellIs" dxfId="6" priority="33" stopIfTrue="1" operator="equal">
      <formula>8223.307275</formula>
    </cfRule>
  </conditionalFormatting>
  <conditionalFormatting sqref="A135:IU137">
    <cfRule type="cellIs" dxfId="5" priority="11" stopIfTrue="1" operator="equal">
      <formula>8223.307275</formula>
    </cfRule>
  </conditionalFormatting>
  <conditionalFormatting sqref="A106 N106:IU106">
    <cfRule type="cellIs" dxfId="4" priority="5" stopIfTrue="1" operator="equal">
      <formula>8223.307275</formula>
    </cfRule>
  </conditionalFormatting>
  <conditionalFormatting sqref="A106 N106:IO106">
    <cfRule type="cellIs" dxfId="3" priority="4" stopIfTrue="1" operator="equal">
      <formula>8223.307275</formula>
    </cfRule>
  </conditionalFormatting>
  <conditionalFormatting sqref="A6:M104">
    <cfRule type="cellIs" dxfId="2" priority="3" stopIfTrue="1" operator="equal">
      <formula>8223.307275</formula>
    </cfRule>
  </conditionalFormatting>
  <conditionalFormatting sqref="A100:M104">
    <cfRule type="cellIs" dxfId="1" priority="2" stopIfTrue="1" operator="equal">
      <formula>8223.307275</formula>
    </cfRule>
  </conditionalFormatting>
  <conditionalFormatting sqref="F100:M100 F101:L104 D100:D104">
    <cfRule type="cellIs" dxfId="0" priority="1" stopIfTrue="1" operator="equal">
      <formula>8223.307275</formula>
    </cfRule>
  </conditionalFormatting>
  <pageMargins left="0.25" right="0.25" top="0.75" bottom="0.75" header="0.3" footer="0.3"/>
  <pageSetup scale="94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დანართი N1-2</vt:lpstr>
      <vt:lpstr>დანართი N1-3</vt:lpstr>
      <vt:lpstr>'დანართი N1-3'!Print_Area</vt:lpstr>
      <vt:lpstr>'დანართი N1-2'!Print_Titles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Mzia Gvirjishvili</cp:lastModifiedBy>
  <cp:revision/>
  <cp:lastPrinted>2015-12-21T08:11:39Z</cp:lastPrinted>
  <dcterms:created xsi:type="dcterms:W3CDTF">2013-04-21T20:24:51Z</dcterms:created>
  <dcterms:modified xsi:type="dcterms:W3CDTF">2019-10-04T07:50:28Z</dcterms:modified>
</cp:coreProperties>
</file>