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GVIRJISHVILI\Desktop\"/>
    </mc:Choice>
  </mc:AlternateContent>
  <bookViews>
    <workbookView xWindow="0" yWindow="0" windowWidth="28800" windowHeight="12300" tabRatio="795"/>
  </bookViews>
  <sheets>
    <sheet name="დანართო N1" sheetId="45" r:id="rId1"/>
    <sheet name="დანართი N1-1" sheetId="69" r:id="rId2"/>
  </sheets>
  <definedNames>
    <definedName name="_xlnm.Print_Area" localSheetId="1">'დანართი N1-1'!$A$1:$M$137</definedName>
    <definedName name="_xlnm.Print_Titles" localSheetId="0">'დანართო N1'!$7:$7</definedName>
  </definedNames>
  <calcPr calcId="162913"/>
</workbook>
</file>

<file path=xl/calcChain.xml><?xml version="1.0" encoding="utf-8"?>
<calcChain xmlns="http://schemas.openxmlformats.org/spreadsheetml/2006/main">
  <c r="F130" i="69" l="1"/>
  <c r="E128" i="69"/>
  <c r="E127" i="69"/>
  <c r="E126" i="69"/>
  <c r="F96" i="69"/>
  <c r="F95" i="69"/>
  <c r="F94" i="69"/>
  <c r="F93" i="69"/>
  <c r="F92" i="69"/>
  <c r="F91" i="69"/>
  <c r="F89" i="69"/>
  <c r="F88" i="69"/>
  <c r="F87" i="69"/>
  <c r="F86" i="69"/>
  <c r="F82" i="69" l="1"/>
  <c r="F81" i="69"/>
  <c r="F80" i="69"/>
  <c r="F79" i="69"/>
  <c r="F78" i="69"/>
  <c r="F77" i="69"/>
  <c r="F76" i="69"/>
  <c r="F75" i="69"/>
  <c r="F59" i="69"/>
  <c r="F58" i="69"/>
  <c r="F57" i="69"/>
  <c r="F56" i="69"/>
  <c r="F54" i="69"/>
  <c r="F53" i="69"/>
  <c r="F52" i="69"/>
  <c r="F51" i="69"/>
  <c r="F50" i="69"/>
  <c r="F49" i="69"/>
  <c r="F48" i="69"/>
  <c r="F47" i="69"/>
  <c r="F46" i="69"/>
  <c r="F45" i="69"/>
  <c r="F129" i="69"/>
  <c r="F128" i="69"/>
  <c r="E122" i="69"/>
  <c r="F122" i="69" s="1"/>
  <c r="E120" i="69"/>
  <c r="E121" i="69"/>
  <c r="E119" i="69"/>
  <c r="F119" i="69" s="1"/>
  <c r="E118" i="69"/>
  <c r="F118" i="69" s="1"/>
  <c r="E117" i="69"/>
  <c r="F115" i="69"/>
  <c r="F114" i="69"/>
  <c r="F113" i="69"/>
  <c r="F112" i="69"/>
  <c r="F111" i="69"/>
  <c r="F36" i="69"/>
  <c r="F35" i="69"/>
  <c r="F34" i="69"/>
  <c r="F33" i="69"/>
  <c r="F32" i="69"/>
  <c r="F31" i="69"/>
  <c r="F30" i="69"/>
  <c r="F29" i="69"/>
  <c r="F28" i="69"/>
  <c r="F27" i="69"/>
  <c r="F26" i="69"/>
  <c r="F24" i="69"/>
  <c r="F23" i="69"/>
  <c r="F22" i="69"/>
  <c r="F20" i="69"/>
  <c r="F127" i="69"/>
  <c r="F126" i="69"/>
  <c r="F124" i="69"/>
  <c r="F121" i="69"/>
  <c r="F120" i="69"/>
  <c r="F117" i="69"/>
  <c r="F109" i="69"/>
  <c r="F108" i="69"/>
  <c r="F107" i="69"/>
  <c r="F106" i="69"/>
  <c r="F105" i="69"/>
  <c r="F104" i="69"/>
  <c r="F102" i="69"/>
  <c r="F101" i="69"/>
  <c r="F100" i="69"/>
  <c r="F99" i="69"/>
  <c r="F98" i="69"/>
  <c r="F73" i="69"/>
  <c r="F72" i="69"/>
  <c r="F71" i="69"/>
  <c r="F70" i="69"/>
  <c r="F69" i="69"/>
  <c r="F68" i="69"/>
  <c r="F67" i="69"/>
  <c r="F66" i="69"/>
  <c r="F65" i="69"/>
  <c r="F64" i="69"/>
  <c r="F63" i="69"/>
  <c r="F41" i="69"/>
  <c r="F40" i="69"/>
  <c r="F39" i="69"/>
  <c r="F38" i="69"/>
  <c r="F18" i="69"/>
  <c r="F17" i="69"/>
  <c r="F16" i="69"/>
  <c r="F15" i="69"/>
  <c r="F13" i="69"/>
  <c r="F12" i="69"/>
  <c r="F11" i="69"/>
  <c r="F10" i="69"/>
  <c r="F9" i="69"/>
  <c r="D4" i="69" l="1"/>
  <c r="D12" i="45" l="1"/>
  <c r="H12" i="45" l="1"/>
  <c r="D13" i="45" l="1"/>
  <c r="D18" i="45" s="1"/>
  <c r="D20" i="45" s="1"/>
  <c r="H13" i="45" l="1"/>
  <c r="H18" i="45" s="1"/>
  <c r="H20" i="45" s="1"/>
  <c r="G22" i="45" l="1"/>
  <c r="D22" i="45" l="1"/>
  <c r="D26" i="45" s="1"/>
  <c r="D28" i="45" s="1"/>
  <c r="H22" i="45"/>
  <c r="G25" i="45" l="1"/>
  <c r="G26" i="45" l="1"/>
  <c r="H25" i="45"/>
  <c r="H26" i="45" s="1"/>
  <c r="G27" i="45" l="1"/>
  <c r="G28" i="45" s="1"/>
  <c r="H27" i="45"/>
  <c r="H28" i="45" s="1"/>
</calcChain>
</file>

<file path=xl/sharedStrings.xml><?xml version="1.0" encoding="utf-8"?>
<sst xmlns="http://schemas.openxmlformats.org/spreadsheetml/2006/main" count="384" uniqueCount="159">
  <si>
    <t>#</t>
  </si>
  <si>
    <t>sul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</si>
  <si>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</si>
  <si>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</si>
  <si>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</si>
  <si>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</si>
  <si>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</si>
  <si>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</si>
  <si>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</si>
  <si>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</si>
  <si>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</si>
  <si>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</si>
  <si>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samuSaoebi da danaxarjebi ar aris</t>
  </si>
  <si>
    <t>Tavi 3 sagzao samosi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</si>
  <si>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</si>
  <si>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</si>
  <si>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</si>
  <si>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</si>
  <si>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</si>
  <si>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</si>
  <si>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</si>
  <si>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</si>
  <si>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</si>
  <si>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</si>
  <si>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>d.R.g. _ 18%</t>
  </si>
  <si>
    <t>sul nakrebi xarjTaRricxvis angariSiT</t>
  </si>
  <si>
    <t>Tavi 2. miwis vakisi</t>
  </si>
  <si>
    <t>Tavi 4. xelovnuri nagebobebi</t>
  </si>
  <si>
    <t>Tavi 5. gadakveTebi da mierTebebi</t>
  </si>
  <si>
    <t>aTasi lari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</si>
  <si>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</si>
  <si>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</si>
  <si>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</si>
  <si>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</si>
  <si>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</si>
  <si>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</si>
  <si>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</si>
  <si>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</si>
  <si>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</si>
  <si>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</si>
  <si>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</si>
  <si>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</si>
  <si>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</si>
  <si>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</si>
  <si>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</si>
  <si>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</si>
  <si>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zednadebi xarjebi</t>
  </si>
  <si>
    <t>%</t>
  </si>
  <si>
    <t>sul xarjTaRricxviT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</si>
  <si>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</si>
  <si>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</si>
  <si>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</si>
  <si>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</si>
  <si>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</si>
  <si>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r>
      <t>m</t>
    </r>
    <r>
      <rPr>
        <vertAlign val="superscript"/>
        <sz val="10"/>
        <rFont val="AcadNusx"/>
      </rPr>
      <t>3</t>
    </r>
  </si>
  <si>
    <t>samuSaoebi nayarSi</t>
  </si>
  <si>
    <t>1000 m3</t>
  </si>
  <si>
    <t>bitumi</t>
  </si>
  <si>
    <t>sxva masalebi</t>
  </si>
  <si>
    <r>
      <t>100 m</t>
    </r>
    <r>
      <rPr>
        <vertAlign val="superscript"/>
        <sz val="10"/>
        <rFont val="AcadNusx"/>
      </rPr>
      <t>3</t>
    </r>
  </si>
  <si>
    <t>saxarjTaRricxvo mogeba</t>
  </si>
  <si>
    <t>buldozeri 108 cx. Z.</t>
  </si>
  <si>
    <t>man/sT</t>
  </si>
  <si>
    <t>mSen.Semf.kavS.                      2017w ,,meToduri cnobari~</t>
  </si>
  <si>
    <r>
      <t>eqskavatori 0,5 m</t>
    </r>
    <r>
      <rPr>
        <vertAlign val="superscript"/>
        <sz val="10"/>
        <rFont val="AcadNusx"/>
      </rPr>
      <t>3</t>
    </r>
  </si>
  <si>
    <t>erT. fasi</t>
  </si>
  <si>
    <t>daxerx. mas. III xar. 40-60 mm</t>
  </si>
  <si>
    <t>gauTvaliswinebeli samuSaoebi da danaxarjebi _ 3%</t>
  </si>
  <si>
    <t>30-5-1</t>
  </si>
  <si>
    <t>amwe pnevmosvliT 25 t</t>
  </si>
  <si>
    <t>Zelebi II xar. 70 mm</t>
  </si>
  <si>
    <t>daxerx. mas. II xar. 40-60 mm</t>
  </si>
  <si>
    <t>samSeneblo WanWikebi</t>
  </si>
  <si>
    <t>kavebi</t>
  </si>
  <si>
    <t>kg</t>
  </si>
  <si>
    <t>morebi</t>
  </si>
  <si>
    <t>4-1</t>
  </si>
  <si>
    <t>sul Tavi 4-is mixedviT</t>
  </si>
  <si>
    <t>cementis xsnari m-150</t>
  </si>
  <si>
    <t>30-51-3</t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</si>
  <si>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</si>
  <si>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</si>
  <si>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2019-I</t>
  </si>
  <si>
    <t>fari yalibis</t>
  </si>
  <si>
    <t>m2</t>
  </si>
  <si>
    <t>1-25-3</t>
  </si>
  <si>
    <r>
      <t>m</t>
    </r>
    <r>
      <rPr>
        <vertAlign val="superscript"/>
        <sz val="10"/>
        <rFont val="AcadNusx"/>
      </rPr>
      <t>2</t>
    </r>
  </si>
  <si>
    <t>1-22-16</t>
  </si>
  <si>
    <t>6-1-2</t>
  </si>
  <si>
    <t>6g gruntis damuSaveba da datvirTva eqskavatoriT TviTmclelebze</t>
  </si>
  <si>
    <t>kar.fasi</t>
  </si>
  <si>
    <t>RorRi (zidva 5 km-ze)</t>
  </si>
  <si>
    <t xml:space="preserve">gruntis gadazidva nayarSi TviTmclelebiT 5 km-ze </t>
  </si>
  <si>
    <r>
      <t xml:space="preserve"> m</t>
    </r>
    <r>
      <rPr>
        <vertAlign val="superscript"/>
        <sz val="10"/>
        <rFont val="AcadNusx"/>
      </rPr>
      <t>3</t>
    </r>
  </si>
  <si>
    <t xml:space="preserve">Sromis danaxarji  </t>
  </si>
  <si>
    <t>qarx.fas.</t>
  </si>
  <si>
    <t>37-66-2</t>
  </si>
  <si>
    <t xml:space="preserve">armaturis Reroebis dawyoba koleqtoris tanisTvis </t>
  </si>
  <si>
    <t>amwe muxluxa svliT 10 t</t>
  </si>
  <si>
    <t xml:space="preserve"> 2019-I     gv.1 p.28</t>
  </si>
  <si>
    <t>А3 kl. armaturis Rirebuleba</t>
  </si>
  <si>
    <t xml:space="preserve"> 2019-I     gv.1 p.26</t>
  </si>
  <si>
    <t>А1 kl. armaturis Rirebuleba</t>
  </si>
  <si>
    <t>37-64-3</t>
  </si>
  <si>
    <r>
      <t xml:space="preserve">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(zidva 10 km-ze)</t>
    </r>
  </si>
  <si>
    <t>daxerx. mas. IV xar. 40-60 mm</t>
  </si>
  <si>
    <t>daxerx. mas. IV xar. 25-32 mm</t>
  </si>
  <si>
    <t>Zelakebi III xar. 70 mm</t>
  </si>
  <si>
    <t>30-51-2</t>
  </si>
  <si>
    <t>asakravi hidroizolacia</t>
  </si>
  <si>
    <t>jutis qsovili</t>
  </si>
  <si>
    <t>30-3-2</t>
  </si>
  <si>
    <t>xreSi (zidva 5 km-ze)</t>
  </si>
  <si>
    <t>daxerx.Mmas. III xar. 40-60 mm</t>
  </si>
  <si>
    <t>liTonis elementebis  transportireba krebuliT gaTvaliswinebuli 20 km-is zemoT, 180 km-ze</t>
  </si>
  <si>
    <t>1-80-4</t>
  </si>
  <si>
    <t>6g gruntis xeliT damuSaveba gverdze gadayriT</t>
  </si>
  <si>
    <t>xreSovani sagebi koleqtoris tanis qveS</t>
  </si>
  <si>
    <r>
      <t xml:space="preserve">koleqtoris saZirkvlis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</si>
  <si>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               (zidva 10 km-ze)</t>
    </r>
  </si>
  <si>
    <t>7-50-2</t>
  </si>
  <si>
    <t>seqciebs Soris nakerebis amotenva bitumiT gaJRenTili ZenZiT</t>
  </si>
  <si>
    <t>100 m</t>
  </si>
  <si>
    <t>ZenZi</t>
  </si>
  <si>
    <t>2015-Ikv.</t>
  </si>
  <si>
    <t>pergamini</t>
  </si>
  <si>
    <t>6-8-2,3</t>
  </si>
  <si>
    <t>koleqtoris Tavze cementis xsnariT damcavi fenis mowyoba, sisqiT 5 sm</t>
  </si>
  <si>
    <t>100 m2</t>
  </si>
  <si>
    <t>daxerx.Mmas. III xar. 25-32 mm</t>
  </si>
  <si>
    <t>1-81-4</t>
  </si>
  <si>
    <t>ukuCayra qviSa-xreSovani gruntiT</t>
  </si>
  <si>
    <t>22-5-14 miT.83 tnp.2.10              k-0.6</t>
  </si>
  <si>
    <t>km</t>
  </si>
  <si>
    <t xml:space="preserve"> 2019-I sndaw              IV-4-82                    I naw               gv.6 p.42</t>
  </si>
  <si>
    <t>droebiTi milis motana bazidan obieqtze, samuSaos dasrulebis Semdeg ukan dabruneba</t>
  </si>
  <si>
    <t>pk 4+76-ze r/b marTkuTxa kveTis koleqtoris mowyoba, 1,5*1,5 m</t>
  </si>
  <si>
    <t>37-64-8</t>
  </si>
  <si>
    <r>
      <t xml:space="preserve">koleqtoris tanis monoliTuri betoni (Caketili konturi)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</si>
  <si>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Casatanebeli detalebi</t>
  </si>
  <si>
    <r>
      <t xml:space="preserve">koleqtoris tanis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(Ria)</t>
    </r>
  </si>
  <si>
    <t>6-16-1</t>
  </si>
  <si>
    <r>
      <t xml:space="preserve">gadaxurvis filis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6, armaturis dawyobiT</t>
    </r>
  </si>
  <si>
    <t>daxerx. mas. II xar. 25-32 mm</t>
  </si>
  <si>
    <t>23-23</t>
  </si>
  <si>
    <t>c</t>
  </si>
  <si>
    <t>Tujis lukis mowyoba</t>
  </si>
  <si>
    <t>Tujis xufi</t>
  </si>
  <si>
    <r>
      <t xml:space="preserve">sxvadasxva kveTis seqciebis SeerTebis adgilze darCenili sivrcis Sevseba monoliTuri betoniT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</si>
  <si>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                (zidva 10 km-ze)</t>
    </r>
  </si>
  <si>
    <t>wylis nakadis mosacileblad liTonis droebiTi milis montaJi da demontaJi 5-jer gadaadgilebiT, Semdgom bazaSi dabrunebiT, diam. 0,8 m, kedlis sisqiT 5 mm</t>
  </si>
  <si>
    <t>pk 4+76-ze r/b koleqtoris mowyoba, 1,5*1,5 m</t>
  </si>
  <si>
    <t>დანართო N1</t>
  </si>
  <si>
    <t>პრეტენდეტის დასახელება</t>
  </si>
  <si>
    <t>პრეტენდენტის დასახელება</t>
  </si>
  <si>
    <t>დანართი N1-1</t>
  </si>
  <si>
    <t>ახალციხის მუნიციპალიტეტში შოთა რუსთაველის ქუჩაზე ახალი კოლექტორის მოწყობის (პკ 4+76-ზე (L=50.48 მ, ხვრეტით 1,5*1,5მ) და 4+76-ზე (L=32,30 მ, ხვრეტით 2,0*2,0მ)) სამუშაოების განფასება</t>
  </si>
  <si>
    <t>შენიშვნა: გაუთვალისწინებელი სამუშაოების პროცენტული მაჩვენებელი არ უნდა იყოს წარმოდგენილი მითითებულზე ნაკლები, დანართების №1 დან №1-3  წარმოუდგენლობა ან და თუ წარდგენილ ხარჯთაღრიცხვაში განუფასებელი პოზიცი(ებ)ის რაოდენობა აღემატება განსაფასებელი პოზიციების 1%-ს  გამოიწვევს პრეტენდენტის დისკვალიფიკაციას.</t>
  </si>
  <si>
    <t xml:space="preserve">axalcixeSi r/b marTkuTxa kveTis koleqtoris 1.5*1.5 m mowyoba, pk 4+76-ze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</si>
</sst>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0000"/>
  </numFmts>
  <fonts count="19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sz val="10"/>
      <name val="Arial"/>
      <family val="2"/>
    </font>
    <font>
      <b/>
      <sz val="10"/>
      <name val="AcadMtav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5" fillId="0" borderId="0"/>
    <xf numFmtId="0" fontId="16" fillId="0" borderId="0"/>
  </cellStyleXfs>
  <cellXfs count="144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 vertical="center" wrapText="1"/>
    </xf>
    <xf numFmtId="0" fontId="14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167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/>
    <xf numFmtId="2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1" xfId="0" applyNumberFormat="1" applyFont="1" applyFill="1" applyBorder="1" applyAlignment="1">
      <alignment horizontal="left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/>
    <xf numFmtId="166" fontId="1" fillId="0" borderId="0" xfId="0" applyNumberFormat="1" applyFont="1" applyFill="1" applyAlignment="1">
      <alignment vertical="center"/>
    </xf>
    <xf numFmtId="167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4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0" xfId="4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7" xfId="0" applyNumberFormat="1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">
    <cellStyle name="Normal" xfId="0" builtinId="0"/>
    <cellStyle name="Normal 10" xfId="4"/>
    <cellStyle name="Обычный 2" xfId="2"/>
    <cellStyle name="Обычный 2 2" xfId="3"/>
    <cellStyle name="Обычный_Лист1" xfId="1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2"/>
  <sheetViews>
    <sheetView tabSelected="1" view="pageBreakPreview" zoomScaleNormal="100" zoomScaleSheetLayoutView="100" workbookViewId="0">
      <selection activeCell="J9" sqref="J9"/>
    </sheetView>
  </sheetViews>
  <sheetFormatPr defaultRowHeight="15" x14ac:dyDescent="0.25"/>
  <cols>
    <col min="2" max="2" width="12" customWidth="1"/>
    <col min="3" max="3" width="54.5703125" customWidth="1"/>
    <col min="4" max="5" width="11.7109375" customWidth="1"/>
    <col min="6" max="6" width="15.140625" customWidth="1"/>
    <col min="7" max="8" width="12.28515625" customWidth="1"/>
  </cols>
  <sheetData>
    <row r="1" spans="1:13" s="114" customFormat="1" ht="27" customHeight="1" x14ac:dyDescent="0.25">
      <c r="A1" s="127" t="s">
        <v>153</v>
      </c>
      <c r="B1" s="127"/>
      <c r="C1" s="127"/>
      <c r="D1" s="113"/>
      <c r="E1" s="113"/>
      <c r="F1" s="113"/>
      <c r="G1" s="126" t="s">
        <v>152</v>
      </c>
      <c r="H1" s="126"/>
    </row>
    <row r="2" spans="1:13" x14ac:dyDescent="0.25">
      <c r="A2" s="2"/>
      <c r="B2" s="2"/>
      <c r="C2" s="2"/>
      <c r="D2" s="2"/>
      <c r="E2" s="2"/>
      <c r="F2" s="2"/>
      <c r="G2" s="2"/>
      <c r="H2" s="2"/>
    </row>
    <row r="3" spans="1:13" s="10" customFormat="1" ht="36" customHeight="1" x14ac:dyDescent="0.25">
      <c r="A3" s="116" t="s">
        <v>156</v>
      </c>
      <c r="B3" s="116"/>
      <c r="C3" s="116"/>
      <c r="D3" s="116"/>
      <c r="E3" s="116"/>
      <c r="F3" s="116"/>
      <c r="G3" s="116"/>
      <c r="H3" s="116"/>
      <c r="I3" s="11"/>
      <c r="J3" s="11"/>
      <c r="K3" s="11"/>
      <c r="L3" s="11"/>
      <c r="M3" s="11"/>
    </row>
    <row r="4" spans="1:13" ht="34.5" customHeight="1" x14ac:dyDescent="0.25">
      <c r="A4" s="117" t="s">
        <v>158</v>
      </c>
      <c r="B4" s="117"/>
      <c r="C4" s="117"/>
      <c r="D4" s="117"/>
      <c r="E4" s="117"/>
      <c r="F4" s="117"/>
      <c r="G4" s="117"/>
      <c r="H4" s="117"/>
    </row>
    <row r="5" spans="1:13" ht="24.75" customHeight="1" x14ac:dyDescent="0.25">
      <c r="A5" s="118" t="s">
        <v>0</v>
      </c>
      <c r="B5" s="118" t="s">
        <v>2</v>
      </c>
      <c r="C5" s="118" t="s">
        <v>3</v>
      </c>
      <c r="D5" s="118" t="s">
        <v>4</v>
      </c>
      <c r="E5" s="118"/>
      <c r="F5" s="118"/>
      <c r="G5" s="118"/>
      <c r="H5" s="118" t="s">
        <v>5</v>
      </c>
    </row>
    <row r="6" spans="1:13" ht="67.5" x14ac:dyDescent="0.25">
      <c r="A6" s="118"/>
      <c r="B6" s="118"/>
      <c r="C6" s="118"/>
      <c r="D6" s="102" t="s">
        <v>6</v>
      </c>
      <c r="E6" s="102" t="s">
        <v>7</v>
      </c>
      <c r="F6" s="102" t="s">
        <v>8</v>
      </c>
      <c r="G6" s="102" t="s">
        <v>9</v>
      </c>
      <c r="H6" s="118"/>
    </row>
    <row r="7" spans="1:13" x14ac:dyDescent="0.25">
      <c r="A7" s="10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</row>
    <row r="8" spans="1:13" ht="18.75" customHeight="1" x14ac:dyDescent="0.25">
      <c r="A8" s="7"/>
      <c r="B8" s="125" t="s">
        <v>10</v>
      </c>
      <c r="C8" s="125"/>
      <c r="D8" s="122" t="s">
        <v>12</v>
      </c>
      <c r="E8" s="123"/>
      <c r="F8" s="123"/>
      <c r="G8" s="123"/>
      <c r="H8" s="124"/>
    </row>
    <row r="9" spans="1:13" ht="17.25" customHeight="1" x14ac:dyDescent="0.25">
      <c r="A9" s="119" t="s">
        <v>26</v>
      </c>
      <c r="B9" s="120"/>
      <c r="C9" s="121"/>
      <c r="D9" s="122" t="s">
        <v>12</v>
      </c>
      <c r="E9" s="123"/>
      <c r="F9" s="123"/>
      <c r="G9" s="123"/>
      <c r="H9" s="124"/>
    </row>
    <row r="10" spans="1:13" ht="17.25" customHeight="1" x14ac:dyDescent="0.25">
      <c r="A10" s="119" t="s">
        <v>13</v>
      </c>
      <c r="B10" s="120"/>
      <c r="C10" s="121"/>
      <c r="D10" s="122" t="s">
        <v>12</v>
      </c>
      <c r="E10" s="123"/>
      <c r="F10" s="123"/>
      <c r="G10" s="123"/>
      <c r="H10" s="124"/>
    </row>
    <row r="11" spans="1:13" ht="17.25" customHeight="1" x14ac:dyDescent="0.25">
      <c r="A11" s="119" t="s">
        <v>27</v>
      </c>
      <c r="B11" s="120"/>
      <c r="C11" s="121"/>
      <c r="D11" s="122"/>
      <c r="E11" s="123"/>
      <c r="F11" s="123"/>
      <c r="G11" s="123"/>
      <c r="H11" s="124"/>
    </row>
    <row r="12" spans="1:13" s="1" customFormat="1" ht="17.25" customHeight="1" x14ac:dyDescent="0.25">
      <c r="A12" s="12">
        <v>1</v>
      </c>
      <c r="B12" s="13" t="s">
        <v>76</v>
      </c>
      <c r="C12" s="5" t="s">
        <v>151</v>
      </c>
      <c r="D12" s="8">
        <f>'დანართი N1-1'!D4</f>
        <v>0</v>
      </c>
      <c r="E12" s="6" t="s">
        <v>11</v>
      </c>
      <c r="F12" s="6" t="s">
        <v>11</v>
      </c>
      <c r="G12" s="6" t="s">
        <v>11</v>
      </c>
      <c r="H12" s="8">
        <f t="shared" ref="H12" si="0">D12</f>
        <v>0</v>
      </c>
    </row>
    <row r="13" spans="1:13" s="1" customFormat="1" ht="17.25" customHeight="1" x14ac:dyDescent="0.25">
      <c r="A13" s="12"/>
      <c r="B13" s="14"/>
      <c r="C13" s="5" t="s">
        <v>77</v>
      </c>
      <c r="D13" s="8">
        <f>SUM(D12:D12)</f>
        <v>0</v>
      </c>
      <c r="E13" s="6" t="s">
        <v>11</v>
      </c>
      <c r="F13" s="6" t="s">
        <v>11</v>
      </c>
      <c r="G13" s="6"/>
      <c r="H13" s="8">
        <f>SUM(H12:H12)</f>
        <v>0</v>
      </c>
    </row>
    <row r="14" spans="1:13" s="1" customFormat="1" ht="17.25" customHeight="1" x14ac:dyDescent="0.25">
      <c r="A14" s="119" t="s">
        <v>28</v>
      </c>
      <c r="B14" s="120"/>
      <c r="C14" s="121"/>
      <c r="D14" s="122" t="s">
        <v>12</v>
      </c>
      <c r="E14" s="123"/>
      <c r="F14" s="123"/>
      <c r="G14" s="123"/>
      <c r="H14" s="124"/>
    </row>
    <row r="15" spans="1:13" ht="17.25" customHeight="1" x14ac:dyDescent="0.25">
      <c r="A15" s="119" t="s">
        <v>14</v>
      </c>
      <c r="B15" s="120"/>
      <c r="C15" s="121"/>
      <c r="D15" s="122" t="s">
        <v>12</v>
      </c>
      <c r="E15" s="123"/>
      <c r="F15" s="123"/>
      <c r="G15" s="123"/>
      <c r="H15" s="124"/>
    </row>
    <row r="16" spans="1:13" ht="17.25" customHeight="1" x14ac:dyDescent="0.25">
      <c r="A16" s="119" t="s">
        <v>15</v>
      </c>
      <c r="B16" s="120"/>
      <c r="C16" s="121"/>
      <c r="D16" s="122" t="s">
        <v>12</v>
      </c>
      <c r="E16" s="123"/>
      <c r="F16" s="123"/>
      <c r="G16" s="123"/>
      <c r="H16" s="124"/>
    </row>
    <row r="17" spans="1:10" ht="17.25" customHeight="1" x14ac:dyDescent="0.25">
      <c r="A17" s="119" t="s">
        <v>16</v>
      </c>
      <c r="B17" s="120"/>
      <c r="C17" s="121"/>
      <c r="D17" s="122" t="s">
        <v>12</v>
      </c>
      <c r="E17" s="123"/>
      <c r="F17" s="123"/>
      <c r="G17" s="123"/>
      <c r="H17" s="124"/>
    </row>
    <row r="18" spans="1:10" ht="17.25" customHeight="1" x14ac:dyDescent="0.25">
      <c r="A18" s="12"/>
      <c r="B18" s="14"/>
      <c r="C18" s="5" t="s">
        <v>17</v>
      </c>
      <c r="D18" s="8">
        <f>D13</f>
        <v>0</v>
      </c>
      <c r="E18" s="6"/>
      <c r="F18" s="6"/>
      <c r="G18" s="6"/>
      <c r="H18" s="8">
        <f>H13</f>
        <v>0</v>
      </c>
    </row>
    <row r="19" spans="1:10" ht="17.25" customHeight="1" x14ac:dyDescent="0.25">
      <c r="A19" s="119" t="s">
        <v>18</v>
      </c>
      <c r="B19" s="120"/>
      <c r="C19" s="121"/>
      <c r="D19" s="122" t="s">
        <v>12</v>
      </c>
      <c r="E19" s="123"/>
      <c r="F19" s="123"/>
      <c r="G19" s="123"/>
      <c r="H19" s="124"/>
    </row>
    <row r="20" spans="1:10" ht="17.25" customHeight="1" x14ac:dyDescent="0.25">
      <c r="A20" s="12"/>
      <c r="B20" s="14"/>
      <c r="C20" s="5" t="s">
        <v>19</v>
      </c>
      <c r="D20" s="8">
        <f>D18</f>
        <v>0</v>
      </c>
      <c r="E20" s="6" t="s">
        <v>11</v>
      </c>
      <c r="F20" s="6" t="s">
        <v>11</v>
      </c>
      <c r="G20" s="8"/>
      <c r="H20" s="8">
        <f>H18</f>
        <v>0</v>
      </c>
    </row>
    <row r="21" spans="1:10" ht="17.25" customHeight="1" x14ac:dyDescent="0.25">
      <c r="A21" s="119" t="s">
        <v>20</v>
      </c>
      <c r="B21" s="120"/>
      <c r="C21" s="121"/>
      <c r="D21" s="122" t="s">
        <v>12</v>
      </c>
      <c r="E21" s="123"/>
      <c r="F21" s="123"/>
      <c r="G21" s="123"/>
      <c r="H21" s="124"/>
    </row>
    <row r="22" spans="1:10" ht="17.25" customHeight="1" x14ac:dyDescent="0.25">
      <c r="A22" s="12"/>
      <c r="B22" s="14"/>
      <c r="C22" s="5" t="s">
        <v>21</v>
      </c>
      <c r="D22" s="8">
        <f>D20</f>
        <v>0</v>
      </c>
      <c r="E22" s="6" t="s">
        <v>11</v>
      </c>
      <c r="F22" s="6" t="s">
        <v>11</v>
      </c>
      <c r="G22" s="6">
        <f>G20</f>
        <v>0</v>
      </c>
      <c r="H22" s="8">
        <f>H20</f>
        <v>0</v>
      </c>
    </row>
    <row r="23" spans="1:10" ht="17.25" customHeight="1" x14ac:dyDescent="0.25">
      <c r="A23" s="15"/>
      <c r="B23" s="16"/>
      <c r="C23" s="15" t="s">
        <v>22</v>
      </c>
      <c r="D23" s="122" t="s">
        <v>12</v>
      </c>
      <c r="E23" s="123"/>
      <c r="F23" s="123"/>
      <c r="G23" s="123"/>
      <c r="H23" s="124"/>
    </row>
    <row r="24" spans="1:10" ht="17.25" customHeight="1" x14ac:dyDescent="0.25">
      <c r="A24" s="15"/>
      <c r="B24" s="16"/>
      <c r="C24" s="15" t="s">
        <v>23</v>
      </c>
      <c r="D24" s="122" t="s">
        <v>12</v>
      </c>
      <c r="E24" s="123"/>
      <c r="F24" s="123"/>
      <c r="G24" s="123"/>
      <c r="H24" s="124"/>
      <c r="I24" s="68"/>
      <c r="J24" s="68"/>
    </row>
    <row r="25" spans="1:10" ht="96" customHeight="1" x14ac:dyDescent="0.25">
      <c r="A25" s="23">
        <v>2</v>
      </c>
      <c r="B25" s="23" t="s">
        <v>63</v>
      </c>
      <c r="C25" s="103" t="s">
        <v>67</v>
      </c>
      <c r="D25" s="104" t="s">
        <v>11</v>
      </c>
      <c r="E25" s="104" t="s">
        <v>11</v>
      </c>
      <c r="F25" s="104" t="s">
        <v>11</v>
      </c>
      <c r="G25" s="59">
        <f>ROUND(0.03*H22,2)</f>
        <v>0</v>
      </c>
      <c r="H25" s="59">
        <f>SUM(G25)</f>
        <v>0</v>
      </c>
    </row>
    <row r="26" spans="1:10" x14ac:dyDescent="0.25">
      <c r="A26" s="105"/>
      <c r="B26" s="105"/>
      <c r="C26" s="23" t="s">
        <v>1</v>
      </c>
      <c r="D26" s="59">
        <f>D22</f>
        <v>0</v>
      </c>
      <c r="E26" s="104" t="s">
        <v>11</v>
      </c>
      <c r="F26" s="104" t="s">
        <v>11</v>
      </c>
      <c r="G26" s="59">
        <f>G22+G25</f>
        <v>0</v>
      </c>
      <c r="H26" s="59">
        <f>H22+H25</f>
        <v>0</v>
      </c>
    </row>
    <row r="27" spans="1:10" ht="85.5" customHeight="1" x14ac:dyDescent="0.25">
      <c r="A27" s="23">
        <v>3</v>
      </c>
      <c r="B27" s="23" t="s">
        <v>63</v>
      </c>
      <c r="C27" s="23" t="s">
        <v>24</v>
      </c>
      <c r="D27" s="104" t="s">
        <v>11</v>
      </c>
      <c r="E27" s="104" t="s">
        <v>11</v>
      </c>
      <c r="F27" s="104" t="s">
        <v>11</v>
      </c>
      <c r="G27" s="59">
        <f>ROUND(0.18*H26,2)</f>
        <v>0</v>
      </c>
      <c r="H27" s="59">
        <f>ROUND(H26*0.18,2)</f>
        <v>0</v>
      </c>
    </row>
    <row r="28" spans="1:10" x14ac:dyDescent="0.25">
      <c r="A28" s="102"/>
      <c r="B28" s="106"/>
      <c r="C28" s="102" t="s">
        <v>25</v>
      </c>
      <c r="D28" s="59">
        <f>D26</f>
        <v>0</v>
      </c>
      <c r="E28" s="104" t="s">
        <v>11</v>
      </c>
      <c r="F28" s="104" t="s">
        <v>11</v>
      </c>
      <c r="G28" s="59">
        <f>SUM(G26:G27)</f>
        <v>0</v>
      </c>
      <c r="H28" s="59">
        <f>SUM(H26:H27)</f>
        <v>0</v>
      </c>
    </row>
    <row r="29" spans="1:10" x14ac:dyDescent="0.25">
      <c r="A29" s="9"/>
      <c r="B29" s="9"/>
      <c r="C29" s="17"/>
      <c r="D29" s="9"/>
      <c r="E29" s="9"/>
      <c r="F29" s="9"/>
      <c r="G29" s="9"/>
      <c r="H29" s="9"/>
    </row>
    <row r="30" spans="1:10" s="112" customFormat="1" ht="53.25" customHeight="1" x14ac:dyDescent="0.25">
      <c r="A30" s="115" t="s">
        <v>157</v>
      </c>
      <c r="B30" s="115"/>
      <c r="C30" s="115"/>
      <c r="D30" s="115"/>
      <c r="E30" s="115"/>
      <c r="F30" s="115"/>
      <c r="G30" s="115"/>
      <c r="H30" s="115"/>
    </row>
    <row r="31" spans="1:10" x14ac:dyDescent="0.25">
      <c r="C31" s="1"/>
    </row>
    <row r="32" spans="1:10" x14ac:dyDescent="0.25">
      <c r="C32" s="18"/>
    </row>
  </sheetData>
  <mergeCells count="32">
    <mergeCell ref="D17:H17"/>
    <mergeCell ref="A19:C19"/>
    <mergeCell ref="D19:H19"/>
    <mergeCell ref="A21:C21"/>
    <mergeCell ref="D21:H21"/>
    <mergeCell ref="G1:H1"/>
    <mergeCell ref="A1:C1"/>
    <mergeCell ref="A16:C16"/>
    <mergeCell ref="D16:H16"/>
    <mergeCell ref="D8:H8"/>
    <mergeCell ref="A10:C10"/>
    <mergeCell ref="D10:H10"/>
    <mergeCell ref="A9:C9"/>
    <mergeCell ref="D9:H9"/>
    <mergeCell ref="A14:C14"/>
    <mergeCell ref="D14:H14"/>
    <mergeCell ref="A30:H30"/>
    <mergeCell ref="A3:H3"/>
    <mergeCell ref="A4:H4"/>
    <mergeCell ref="A5:A6"/>
    <mergeCell ref="B5:B6"/>
    <mergeCell ref="C5:C6"/>
    <mergeCell ref="D5:G5"/>
    <mergeCell ref="H5:H6"/>
    <mergeCell ref="A15:C15"/>
    <mergeCell ref="D15:H15"/>
    <mergeCell ref="B8:C8"/>
    <mergeCell ref="A11:C11"/>
    <mergeCell ref="D11:H11"/>
    <mergeCell ref="D23:H23"/>
    <mergeCell ref="D24:H24"/>
    <mergeCell ref="A17:C17"/>
  </mergeCells>
  <conditionalFormatting sqref="A30 I30:IU30">
    <cfRule type="cellIs" dxfId="26" priority="2" stopIfTrue="1" operator="equal">
      <formula>8223.307275</formula>
    </cfRule>
  </conditionalFormatting>
  <conditionalFormatting sqref="A30 I30:IO30">
    <cfRule type="cellIs" dxfId="25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view="pageBreakPreview" zoomScale="85" zoomScaleNormal="85" zoomScaleSheetLayoutView="85" workbookViewId="0">
      <selection activeCell="H13" sqref="H13"/>
    </sheetView>
  </sheetViews>
  <sheetFormatPr defaultRowHeight="15" x14ac:dyDescent="0.25"/>
  <cols>
    <col min="1" max="1" width="3" style="41" customWidth="1"/>
    <col min="2" max="2" width="8.7109375" style="41" customWidth="1"/>
    <col min="3" max="3" width="41.7109375" style="84" customWidth="1"/>
    <col min="4" max="4" width="8.42578125" style="41" customWidth="1"/>
    <col min="5" max="5" width="9.42578125" style="41" customWidth="1"/>
    <col min="6" max="7" width="8.7109375" style="41" customWidth="1"/>
    <col min="8" max="8" width="9.140625" style="41"/>
    <col min="9" max="9" width="8.5703125" style="41" customWidth="1"/>
    <col min="10" max="10" width="8.28515625" style="41" customWidth="1"/>
    <col min="11" max="11" width="9.140625" style="41" customWidth="1"/>
    <col min="12" max="12" width="8.28515625" style="41" customWidth="1"/>
    <col min="13" max="13" width="9.28515625" style="41" customWidth="1"/>
    <col min="14" max="256" width="9.140625" style="41"/>
    <col min="257" max="257" width="3.7109375" style="41" customWidth="1"/>
    <col min="258" max="258" width="8.7109375" style="41" customWidth="1"/>
    <col min="259" max="259" width="30.28515625" style="41" customWidth="1"/>
    <col min="260" max="260" width="8.42578125" style="41" customWidth="1"/>
    <col min="261" max="261" width="12" style="41" customWidth="1"/>
    <col min="262" max="262" width="11" style="41" customWidth="1"/>
    <col min="263" max="265" width="9.140625" style="41"/>
    <col min="266" max="266" width="8.28515625" style="41" customWidth="1"/>
    <col min="267" max="267" width="10.140625" style="41" customWidth="1"/>
    <col min="268" max="268" width="10.5703125" style="41" customWidth="1"/>
    <col min="269" max="269" width="8.140625" style="41" customWidth="1"/>
    <col min="270" max="512" width="9.140625" style="41"/>
    <col min="513" max="513" width="3.7109375" style="41" customWidth="1"/>
    <col min="514" max="514" width="8.7109375" style="41" customWidth="1"/>
    <col min="515" max="515" width="30.28515625" style="41" customWidth="1"/>
    <col min="516" max="516" width="8.42578125" style="41" customWidth="1"/>
    <col min="517" max="517" width="12" style="41" customWidth="1"/>
    <col min="518" max="518" width="11" style="41" customWidth="1"/>
    <col min="519" max="521" width="9.140625" style="41"/>
    <col min="522" max="522" width="8.28515625" style="41" customWidth="1"/>
    <col min="523" max="523" width="10.140625" style="41" customWidth="1"/>
    <col min="524" max="524" width="10.5703125" style="41" customWidth="1"/>
    <col min="525" max="525" width="8.140625" style="41" customWidth="1"/>
    <col min="526" max="768" width="9.140625" style="41"/>
    <col min="769" max="769" width="3.7109375" style="41" customWidth="1"/>
    <col min="770" max="770" width="8.7109375" style="41" customWidth="1"/>
    <col min="771" max="771" width="30.28515625" style="41" customWidth="1"/>
    <col min="772" max="772" width="8.42578125" style="41" customWidth="1"/>
    <col min="773" max="773" width="12" style="41" customWidth="1"/>
    <col min="774" max="774" width="11" style="41" customWidth="1"/>
    <col min="775" max="777" width="9.140625" style="41"/>
    <col min="778" max="778" width="8.28515625" style="41" customWidth="1"/>
    <col min="779" max="779" width="10.140625" style="41" customWidth="1"/>
    <col min="780" max="780" width="10.5703125" style="41" customWidth="1"/>
    <col min="781" max="781" width="8.140625" style="41" customWidth="1"/>
    <col min="782" max="1024" width="9.140625" style="41"/>
    <col min="1025" max="1025" width="3.7109375" style="41" customWidth="1"/>
    <col min="1026" max="1026" width="8.7109375" style="41" customWidth="1"/>
    <col min="1027" max="1027" width="30.28515625" style="41" customWidth="1"/>
    <col min="1028" max="1028" width="8.42578125" style="41" customWidth="1"/>
    <col min="1029" max="1029" width="12" style="41" customWidth="1"/>
    <col min="1030" max="1030" width="11" style="41" customWidth="1"/>
    <col min="1031" max="1033" width="9.140625" style="41"/>
    <col min="1034" max="1034" width="8.28515625" style="41" customWidth="1"/>
    <col min="1035" max="1035" width="10.140625" style="41" customWidth="1"/>
    <col min="1036" max="1036" width="10.5703125" style="41" customWidth="1"/>
    <col min="1037" max="1037" width="8.140625" style="41" customWidth="1"/>
    <col min="1038" max="1280" width="9.140625" style="41"/>
    <col min="1281" max="1281" width="3.7109375" style="41" customWidth="1"/>
    <col min="1282" max="1282" width="8.7109375" style="41" customWidth="1"/>
    <col min="1283" max="1283" width="30.28515625" style="41" customWidth="1"/>
    <col min="1284" max="1284" width="8.42578125" style="41" customWidth="1"/>
    <col min="1285" max="1285" width="12" style="41" customWidth="1"/>
    <col min="1286" max="1286" width="11" style="41" customWidth="1"/>
    <col min="1287" max="1289" width="9.140625" style="41"/>
    <col min="1290" max="1290" width="8.28515625" style="41" customWidth="1"/>
    <col min="1291" max="1291" width="10.140625" style="41" customWidth="1"/>
    <col min="1292" max="1292" width="10.5703125" style="41" customWidth="1"/>
    <col min="1293" max="1293" width="8.140625" style="41" customWidth="1"/>
    <col min="1294" max="1536" width="9.140625" style="41"/>
    <col min="1537" max="1537" width="3.7109375" style="41" customWidth="1"/>
    <col min="1538" max="1538" width="8.7109375" style="41" customWidth="1"/>
    <col min="1539" max="1539" width="30.28515625" style="41" customWidth="1"/>
    <col min="1540" max="1540" width="8.42578125" style="41" customWidth="1"/>
    <col min="1541" max="1541" width="12" style="41" customWidth="1"/>
    <col min="1542" max="1542" width="11" style="41" customWidth="1"/>
    <col min="1543" max="1545" width="9.140625" style="41"/>
    <col min="1546" max="1546" width="8.28515625" style="41" customWidth="1"/>
    <col min="1547" max="1547" width="10.140625" style="41" customWidth="1"/>
    <col min="1548" max="1548" width="10.5703125" style="41" customWidth="1"/>
    <col min="1549" max="1549" width="8.140625" style="41" customWidth="1"/>
    <col min="1550" max="1792" width="9.140625" style="41"/>
    <col min="1793" max="1793" width="3.7109375" style="41" customWidth="1"/>
    <col min="1794" max="1794" width="8.7109375" style="41" customWidth="1"/>
    <col min="1795" max="1795" width="30.28515625" style="41" customWidth="1"/>
    <col min="1796" max="1796" width="8.42578125" style="41" customWidth="1"/>
    <col min="1797" max="1797" width="12" style="41" customWidth="1"/>
    <col min="1798" max="1798" width="11" style="41" customWidth="1"/>
    <col min="1799" max="1801" width="9.140625" style="41"/>
    <col min="1802" max="1802" width="8.28515625" style="41" customWidth="1"/>
    <col min="1803" max="1803" width="10.140625" style="41" customWidth="1"/>
    <col min="1804" max="1804" width="10.5703125" style="41" customWidth="1"/>
    <col min="1805" max="1805" width="8.140625" style="41" customWidth="1"/>
    <col min="1806" max="2048" width="9.140625" style="41"/>
    <col min="2049" max="2049" width="3.7109375" style="41" customWidth="1"/>
    <col min="2050" max="2050" width="8.7109375" style="41" customWidth="1"/>
    <col min="2051" max="2051" width="30.28515625" style="41" customWidth="1"/>
    <col min="2052" max="2052" width="8.42578125" style="41" customWidth="1"/>
    <col min="2053" max="2053" width="12" style="41" customWidth="1"/>
    <col min="2054" max="2054" width="11" style="41" customWidth="1"/>
    <col min="2055" max="2057" width="9.140625" style="41"/>
    <col min="2058" max="2058" width="8.28515625" style="41" customWidth="1"/>
    <col min="2059" max="2059" width="10.140625" style="41" customWidth="1"/>
    <col min="2060" max="2060" width="10.5703125" style="41" customWidth="1"/>
    <col min="2061" max="2061" width="8.140625" style="41" customWidth="1"/>
    <col min="2062" max="2304" width="9.140625" style="41"/>
    <col min="2305" max="2305" width="3.7109375" style="41" customWidth="1"/>
    <col min="2306" max="2306" width="8.7109375" style="41" customWidth="1"/>
    <col min="2307" max="2307" width="30.28515625" style="41" customWidth="1"/>
    <col min="2308" max="2308" width="8.42578125" style="41" customWidth="1"/>
    <col min="2309" max="2309" width="12" style="41" customWidth="1"/>
    <col min="2310" max="2310" width="11" style="41" customWidth="1"/>
    <col min="2311" max="2313" width="9.140625" style="41"/>
    <col min="2314" max="2314" width="8.28515625" style="41" customWidth="1"/>
    <col min="2315" max="2315" width="10.140625" style="41" customWidth="1"/>
    <col min="2316" max="2316" width="10.5703125" style="41" customWidth="1"/>
    <col min="2317" max="2317" width="8.140625" style="41" customWidth="1"/>
    <col min="2318" max="2560" width="9.140625" style="41"/>
    <col min="2561" max="2561" width="3.7109375" style="41" customWidth="1"/>
    <col min="2562" max="2562" width="8.7109375" style="41" customWidth="1"/>
    <col min="2563" max="2563" width="30.28515625" style="41" customWidth="1"/>
    <col min="2564" max="2564" width="8.42578125" style="41" customWidth="1"/>
    <col min="2565" max="2565" width="12" style="41" customWidth="1"/>
    <col min="2566" max="2566" width="11" style="41" customWidth="1"/>
    <col min="2567" max="2569" width="9.140625" style="41"/>
    <col min="2570" max="2570" width="8.28515625" style="41" customWidth="1"/>
    <col min="2571" max="2571" width="10.140625" style="41" customWidth="1"/>
    <col min="2572" max="2572" width="10.5703125" style="41" customWidth="1"/>
    <col min="2573" max="2573" width="8.140625" style="41" customWidth="1"/>
    <col min="2574" max="2816" width="9.140625" style="41"/>
    <col min="2817" max="2817" width="3.7109375" style="41" customWidth="1"/>
    <col min="2818" max="2818" width="8.7109375" style="41" customWidth="1"/>
    <col min="2819" max="2819" width="30.28515625" style="41" customWidth="1"/>
    <col min="2820" max="2820" width="8.42578125" style="41" customWidth="1"/>
    <col min="2821" max="2821" width="12" style="41" customWidth="1"/>
    <col min="2822" max="2822" width="11" style="41" customWidth="1"/>
    <col min="2823" max="2825" width="9.140625" style="41"/>
    <col min="2826" max="2826" width="8.28515625" style="41" customWidth="1"/>
    <col min="2827" max="2827" width="10.140625" style="41" customWidth="1"/>
    <col min="2828" max="2828" width="10.5703125" style="41" customWidth="1"/>
    <col min="2829" max="2829" width="8.140625" style="41" customWidth="1"/>
    <col min="2830" max="3072" width="9.140625" style="41"/>
    <col min="3073" max="3073" width="3.7109375" style="41" customWidth="1"/>
    <col min="3074" max="3074" width="8.7109375" style="41" customWidth="1"/>
    <col min="3075" max="3075" width="30.28515625" style="41" customWidth="1"/>
    <col min="3076" max="3076" width="8.42578125" style="41" customWidth="1"/>
    <col min="3077" max="3077" width="12" style="41" customWidth="1"/>
    <col min="3078" max="3078" width="11" style="41" customWidth="1"/>
    <col min="3079" max="3081" width="9.140625" style="41"/>
    <col min="3082" max="3082" width="8.28515625" style="41" customWidth="1"/>
    <col min="3083" max="3083" width="10.140625" style="41" customWidth="1"/>
    <col min="3084" max="3084" width="10.5703125" style="41" customWidth="1"/>
    <col min="3085" max="3085" width="8.140625" style="41" customWidth="1"/>
    <col min="3086" max="3328" width="9.140625" style="41"/>
    <col min="3329" max="3329" width="3.7109375" style="41" customWidth="1"/>
    <col min="3330" max="3330" width="8.7109375" style="41" customWidth="1"/>
    <col min="3331" max="3331" width="30.28515625" style="41" customWidth="1"/>
    <col min="3332" max="3332" width="8.42578125" style="41" customWidth="1"/>
    <col min="3333" max="3333" width="12" style="41" customWidth="1"/>
    <col min="3334" max="3334" width="11" style="41" customWidth="1"/>
    <col min="3335" max="3337" width="9.140625" style="41"/>
    <col min="3338" max="3338" width="8.28515625" style="41" customWidth="1"/>
    <col min="3339" max="3339" width="10.140625" style="41" customWidth="1"/>
    <col min="3340" max="3340" width="10.5703125" style="41" customWidth="1"/>
    <col min="3341" max="3341" width="8.140625" style="41" customWidth="1"/>
    <col min="3342" max="3584" width="9.140625" style="41"/>
    <col min="3585" max="3585" width="3.7109375" style="41" customWidth="1"/>
    <col min="3586" max="3586" width="8.7109375" style="41" customWidth="1"/>
    <col min="3587" max="3587" width="30.28515625" style="41" customWidth="1"/>
    <col min="3588" max="3588" width="8.42578125" style="41" customWidth="1"/>
    <col min="3589" max="3589" width="12" style="41" customWidth="1"/>
    <col min="3590" max="3590" width="11" style="41" customWidth="1"/>
    <col min="3591" max="3593" width="9.140625" style="41"/>
    <col min="3594" max="3594" width="8.28515625" style="41" customWidth="1"/>
    <col min="3595" max="3595" width="10.140625" style="41" customWidth="1"/>
    <col min="3596" max="3596" width="10.5703125" style="41" customWidth="1"/>
    <col min="3597" max="3597" width="8.140625" style="41" customWidth="1"/>
    <col min="3598" max="3840" width="9.140625" style="41"/>
    <col min="3841" max="3841" width="3.7109375" style="41" customWidth="1"/>
    <col min="3842" max="3842" width="8.7109375" style="41" customWidth="1"/>
    <col min="3843" max="3843" width="30.28515625" style="41" customWidth="1"/>
    <col min="3844" max="3844" width="8.42578125" style="41" customWidth="1"/>
    <col min="3845" max="3845" width="12" style="41" customWidth="1"/>
    <col min="3846" max="3846" width="11" style="41" customWidth="1"/>
    <col min="3847" max="3849" width="9.140625" style="41"/>
    <col min="3850" max="3850" width="8.28515625" style="41" customWidth="1"/>
    <col min="3851" max="3851" width="10.140625" style="41" customWidth="1"/>
    <col min="3852" max="3852" width="10.5703125" style="41" customWidth="1"/>
    <col min="3853" max="3853" width="8.140625" style="41" customWidth="1"/>
    <col min="3854" max="4096" width="9.140625" style="41"/>
    <col min="4097" max="4097" width="3.7109375" style="41" customWidth="1"/>
    <col min="4098" max="4098" width="8.7109375" style="41" customWidth="1"/>
    <col min="4099" max="4099" width="30.28515625" style="41" customWidth="1"/>
    <col min="4100" max="4100" width="8.42578125" style="41" customWidth="1"/>
    <col min="4101" max="4101" width="12" style="41" customWidth="1"/>
    <col min="4102" max="4102" width="11" style="41" customWidth="1"/>
    <col min="4103" max="4105" width="9.140625" style="41"/>
    <col min="4106" max="4106" width="8.28515625" style="41" customWidth="1"/>
    <col min="4107" max="4107" width="10.140625" style="41" customWidth="1"/>
    <col min="4108" max="4108" width="10.5703125" style="41" customWidth="1"/>
    <col min="4109" max="4109" width="8.140625" style="41" customWidth="1"/>
    <col min="4110" max="4352" width="9.140625" style="41"/>
    <col min="4353" max="4353" width="3.7109375" style="41" customWidth="1"/>
    <col min="4354" max="4354" width="8.7109375" style="41" customWidth="1"/>
    <col min="4355" max="4355" width="30.28515625" style="41" customWidth="1"/>
    <col min="4356" max="4356" width="8.42578125" style="41" customWidth="1"/>
    <col min="4357" max="4357" width="12" style="41" customWidth="1"/>
    <col min="4358" max="4358" width="11" style="41" customWidth="1"/>
    <col min="4359" max="4361" width="9.140625" style="41"/>
    <col min="4362" max="4362" width="8.28515625" style="41" customWidth="1"/>
    <col min="4363" max="4363" width="10.140625" style="41" customWidth="1"/>
    <col min="4364" max="4364" width="10.5703125" style="41" customWidth="1"/>
    <col min="4365" max="4365" width="8.140625" style="41" customWidth="1"/>
    <col min="4366" max="4608" width="9.140625" style="41"/>
    <col min="4609" max="4609" width="3.7109375" style="41" customWidth="1"/>
    <col min="4610" max="4610" width="8.7109375" style="41" customWidth="1"/>
    <col min="4611" max="4611" width="30.28515625" style="41" customWidth="1"/>
    <col min="4612" max="4612" width="8.42578125" style="41" customWidth="1"/>
    <col min="4613" max="4613" width="12" style="41" customWidth="1"/>
    <col min="4614" max="4614" width="11" style="41" customWidth="1"/>
    <col min="4615" max="4617" width="9.140625" style="41"/>
    <col min="4618" max="4618" width="8.28515625" style="41" customWidth="1"/>
    <col min="4619" max="4619" width="10.140625" style="41" customWidth="1"/>
    <col min="4620" max="4620" width="10.5703125" style="41" customWidth="1"/>
    <col min="4621" max="4621" width="8.140625" style="41" customWidth="1"/>
    <col min="4622" max="4864" width="9.140625" style="41"/>
    <col min="4865" max="4865" width="3.7109375" style="41" customWidth="1"/>
    <col min="4866" max="4866" width="8.7109375" style="41" customWidth="1"/>
    <col min="4867" max="4867" width="30.28515625" style="41" customWidth="1"/>
    <col min="4868" max="4868" width="8.42578125" style="41" customWidth="1"/>
    <col min="4869" max="4869" width="12" style="41" customWidth="1"/>
    <col min="4870" max="4870" width="11" style="41" customWidth="1"/>
    <col min="4871" max="4873" width="9.140625" style="41"/>
    <col min="4874" max="4874" width="8.28515625" style="41" customWidth="1"/>
    <col min="4875" max="4875" width="10.140625" style="41" customWidth="1"/>
    <col min="4876" max="4876" width="10.5703125" style="41" customWidth="1"/>
    <col min="4877" max="4877" width="8.140625" style="41" customWidth="1"/>
    <col min="4878" max="5120" width="9.140625" style="41"/>
    <col min="5121" max="5121" width="3.7109375" style="41" customWidth="1"/>
    <col min="5122" max="5122" width="8.7109375" style="41" customWidth="1"/>
    <col min="5123" max="5123" width="30.28515625" style="41" customWidth="1"/>
    <col min="5124" max="5124" width="8.42578125" style="41" customWidth="1"/>
    <col min="5125" max="5125" width="12" style="41" customWidth="1"/>
    <col min="5126" max="5126" width="11" style="41" customWidth="1"/>
    <col min="5127" max="5129" width="9.140625" style="41"/>
    <col min="5130" max="5130" width="8.28515625" style="41" customWidth="1"/>
    <col min="5131" max="5131" width="10.140625" style="41" customWidth="1"/>
    <col min="5132" max="5132" width="10.5703125" style="41" customWidth="1"/>
    <col min="5133" max="5133" width="8.140625" style="41" customWidth="1"/>
    <col min="5134" max="5376" width="9.140625" style="41"/>
    <col min="5377" max="5377" width="3.7109375" style="41" customWidth="1"/>
    <col min="5378" max="5378" width="8.7109375" style="41" customWidth="1"/>
    <col min="5379" max="5379" width="30.28515625" style="41" customWidth="1"/>
    <col min="5380" max="5380" width="8.42578125" style="41" customWidth="1"/>
    <col min="5381" max="5381" width="12" style="41" customWidth="1"/>
    <col min="5382" max="5382" width="11" style="41" customWidth="1"/>
    <col min="5383" max="5385" width="9.140625" style="41"/>
    <col min="5386" max="5386" width="8.28515625" style="41" customWidth="1"/>
    <col min="5387" max="5387" width="10.140625" style="41" customWidth="1"/>
    <col min="5388" max="5388" width="10.5703125" style="41" customWidth="1"/>
    <col min="5389" max="5389" width="8.140625" style="41" customWidth="1"/>
    <col min="5390" max="5632" width="9.140625" style="41"/>
    <col min="5633" max="5633" width="3.7109375" style="41" customWidth="1"/>
    <col min="5634" max="5634" width="8.7109375" style="41" customWidth="1"/>
    <col min="5635" max="5635" width="30.28515625" style="41" customWidth="1"/>
    <col min="5636" max="5636" width="8.42578125" style="41" customWidth="1"/>
    <col min="5637" max="5637" width="12" style="41" customWidth="1"/>
    <col min="5638" max="5638" width="11" style="41" customWidth="1"/>
    <col min="5639" max="5641" width="9.140625" style="41"/>
    <col min="5642" max="5642" width="8.28515625" style="41" customWidth="1"/>
    <col min="5643" max="5643" width="10.140625" style="41" customWidth="1"/>
    <col min="5644" max="5644" width="10.5703125" style="41" customWidth="1"/>
    <col min="5645" max="5645" width="8.140625" style="41" customWidth="1"/>
    <col min="5646" max="5888" width="9.140625" style="41"/>
    <col min="5889" max="5889" width="3.7109375" style="41" customWidth="1"/>
    <col min="5890" max="5890" width="8.7109375" style="41" customWidth="1"/>
    <col min="5891" max="5891" width="30.28515625" style="41" customWidth="1"/>
    <col min="5892" max="5892" width="8.42578125" style="41" customWidth="1"/>
    <col min="5893" max="5893" width="12" style="41" customWidth="1"/>
    <col min="5894" max="5894" width="11" style="41" customWidth="1"/>
    <col min="5895" max="5897" width="9.140625" style="41"/>
    <col min="5898" max="5898" width="8.28515625" style="41" customWidth="1"/>
    <col min="5899" max="5899" width="10.140625" style="41" customWidth="1"/>
    <col min="5900" max="5900" width="10.5703125" style="41" customWidth="1"/>
    <col min="5901" max="5901" width="8.140625" style="41" customWidth="1"/>
    <col min="5902" max="6144" width="9.140625" style="41"/>
    <col min="6145" max="6145" width="3.7109375" style="41" customWidth="1"/>
    <col min="6146" max="6146" width="8.7109375" style="41" customWidth="1"/>
    <col min="6147" max="6147" width="30.28515625" style="41" customWidth="1"/>
    <col min="6148" max="6148" width="8.42578125" style="41" customWidth="1"/>
    <col min="6149" max="6149" width="12" style="41" customWidth="1"/>
    <col min="6150" max="6150" width="11" style="41" customWidth="1"/>
    <col min="6151" max="6153" width="9.140625" style="41"/>
    <col min="6154" max="6154" width="8.28515625" style="41" customWidth="1"/>
    <col min="6155" max="6155" width="10.140625" style="41" customWidth="1"/>
    <col min="6156" max="6156" width="10.5703125" style="41" customWidth="1"/>
    <col min="6157" max="6157" width="8.140625" style="41" customWidth="1"/>
    <col min="6158" max="6400" width="9.140625" style="41"/>
    <col min="6401" max="6401" width="3.7109375" style="41" customWidth="1"/>
    <col min="6402" max="6402" width="8.7109375" style="41" customWidth="1"/>
    <col min="6403" max="6403" width="30.28515625" style="41" customWidth="1"/>
    <col min="6404" max="6404" width="8.42578125" style="41" customWidth="1"/>
    <col min="6405" max="6405" width="12" style="41" customWidth="1"/>
    <col min="6406" max="6406" width="11" style="41" customWidth="1"/>
    <col min="6407" max="6409" width="9.140625" style="41"/>
    <col min="6410" max="6410" width="8.28515625" style="41" customWidth="1"/>
    <col min="6411" max="6411" width="10.140625" style="41" customWidth="1"/>
    <col min="6412" max="6412" width="10.5703125" style="41" customWidth="1"/>
    <col min="6413" max="6413" width="8.140625" style="41" customWidth="1"/>
    <col min="6414" max="6656" width="9.140625" style="41"/>
    <col min="6657" max="6657" width="3.7109375" style="41" customWidth="1"/>
    <col min="6658" max="6658" width="8.7109375" style="41" customWidth="1"/>
    <col min="6659" max="6659" width="30.28515625" style="41" customWidth="1"/>
    <col min="6660" max="6660" width="8.42578125" style="41" customWidth="1"/>
    <col min="6661" max="6661" width="12" style="41" customWidth="1"/>
    <col min="6662" max="6662" width="11" style="41" customWidth="1"/>
    <col min="6663" max="6665" width="9.140625" style="41"/>
    <col min="6666" max="6666" width="8.28515625" style="41" customWidth="1"/>
    <col min="6667" max="6667" width="10.140625" style="41" customWidth="1"/>
    <col min="6668" max="6668" width="10.5703125" style="41" customWidth="1"/>
    <col min="6669" max="6669" width="8.140625" style="41" customWidth="1"/>
    <col min="6670" max="6912" width="9.140625" style="41"/>
    <col min="6913" max="6913" width="3.7109375" style="41" customWidth="1"/>
    <col min="6914" max="6914" width="8.7109375" style="41" customWidth="1"/>
    <col min="6915" max="6915" width="30.28515625" style="41" customWidth="1"/>
    <col min="6916" max="6916" width="8.42578125" style="41" customWidth="1"/>
    <col min="6917" max="6917" width="12" style="41" customWidth="1"/>
    <col min="6918" max="6918" width="11" style="41" customWidth="1"/>
    <col min="6919" max="6921" width="9.140625" style="41"/>
    <col min="6922" max="6922" width="8.28515625" style="41" customWidth="1"/>
    <col min="6923" max="6923" width="10.140625" style="41" customWidth="1"/>
    <col min="6924" max="6924" width="10.5703125" style="41" customWidth="1"/>
    <col min="6925" max="6925" width="8.140625" style="41" customWidth="1"/>
    <col min="6926" max="7168" width="9.140625" style="41"/>
    <col min="7169" max="7169" width="3.7109375" style="41" customWidth="1"/>
    <col min="7170" max="7170" width="8.7109375" style="41" customWidth="1"/>
    <col min="7171" max="7171" width="30.28515625" style="41" customWidth="1"/>
    <col min="7172" max="7172" width="8.42578125" style="41" customWidth="1"/>
    <col min="7173" max="7173" width="12" style="41" customWidth="1"/>
    <col min="7174" max="7174" width="11" style="41" customWidth="1"/>
    <col min="7175" max="7177" width="9.140625" style="41"/>
    <col min="7178" max="7178" width="8.28515625" style="41" customWidth="1"/>
    <col min="7179" max="7179" width="10.140625" style="41" customWidth="1"/>
    <col min="7180" max="7180" width="10.5703125" style="41" customWidth="1"/>
    <col min="7181" max="7181" width="8.140625" style="41" customWidth="1"/>
    <col min="7182" max="7424" width="9.140625" style="41"/>
    <col min="7425" max="7425" width="3.7109375" style="41" customWidth="1"/>
    <col min="7426" max="7426" width="8.7109375" style="41" customWidth="1"/>
    <col min="7427" max="7427" width="30.28515625" style="41" customWidth="1"/>
    <col min="7428" max="7428" width="8.42578125" style="41" customWidth="1"/>
    <col min="7429" max="7429" width="12" style="41" customWidth="1"/>
    <col min="7430" max="7430" width="11" style="41" customWidth="1"/>
    <col min="7431" max="7433" width="9.140625" style="41"/>
    <col min="7434" max="7434" width="8.28515625" style="41" customWidth="1"/>
    <col min="7435" max="7435" width="10.140625" style="41" customWidth="1"/>
    <col min="7436" max="7436" width="10.5703125" style="41" customWidth="1"/>
    <col min="7437" max="7437" width="8.140625" style="41" customWidth="1"/>
    <col min="7438" max="7680" width="9.140625" style="41"/>
    <col min="7681" max="7681" width="3.7109375" style="41" customWidth="1"/>
    <col min="7682" max="7682" width="8.7109375" style="41" customWidth="1"/>
    <col min="7683" max="7683" width="30.28515625" style="41" customWidth="1"/>
    <col min="7684" max="7684" width="8.42578125" style="41" customWidth="1"/>
    <col min="7685" max="7685" width="12" style="41" customWidth="1"/>
    <col min="7686" max="7686" width="11" style="41" customWidth="1"/>
    <col min="7687" max="7689" width="9.140625" style="41"/>
    <col min="7690" max="7690" width="8.28515625" style="41" customWidth="1"/>
    <col min="7691" max="7691" width="10.140625" style="41" customWidth="1"/>
    <col min="7692" max="7692" width="10.5703125" style="41" customWidth="1"/>
    <col min="7693" max="7693" width="8.140625" style="41" customWidth="1"/>
    <col min="7694" max="7936" width="9.140625" style="41"/>
    <col min="7937" max="7937" width="3.7109375" style="41" customWidth="1"/>
    <col min="7938" max="7938" width="8.7109375" style="41" customWidth="1"/>
    <col min="7939" max="7939" width="30.28515625" style="41" customWidth="1"/>
    <col min="7940" max="7940" width="8.42578125" style="41" customWidth="1"/>
    <col min="7941" max="7941" width="12" style="41" customWidth="1"/>
    <col min="7942" max="7942" width="11" style="41" customWidth="1"/>
    <col min="7943" max="7945" width="9.140625" style="41"/>
    <col min="7946" max="7946" width="8.28515625" style="41" customWidth="1"/>
    <col min="7947" max="7947" width="10.140625" style="41" customWidth="1"/>
    <col min="7948" max="7948" width="10.5703125" style="41" customWidth="1"/>
    <col min="7949" max="7949" width="8.140625" style="41" customWidth="1"/>
    <col min="7950" max="8192" width="9.140625" style="41"/>
    <col min="8193" max="8193" width="3.7109375" style="41" customWidth="1"/>
    <col min="8194" max="8194" width="8.7109375" style="41" customWidth="1"/>
    <col min="8195" max="8195" width="30.28515625" style="41" customWidth="1"/>
    <col min="8196" max="8196" width="8.42578125" style="41" customWidth="1"/>
    <col min="8197" max="8197" width="12" style="41" customWidth="1"/>
    <col min="8198" max="8198" width="11" style="41" customWidth="1"/>
    <col min="8199" max="8201" width="9.140625" style="41"/>
    <col min="8202" max="8202" width="8.28515625" style="41" customWidth="1"/>
    <col min="8203" max="8203" width="10.140625" style="41" customWidth="1"/>
    <col min="8204" max="8204" width="10.5703125" style="41" customWidth="1"/>
    <col min="8205" max="8205" width="8.140625" style="41" customWidth="1"/>
    <col min="8206" max="8448" width="9.140625" style="41"/>
    <col min="8449" max="8449" width="3.7109375" style="41" customWidth="1"/>
    <col min="8450" max="8450" width="8.7109375" style="41" customWidth="1"/>
    <col min="8451" max="8451" width="30.28515625" style="41" customWidth="1"/>
    <col min="8452" max="8452" width="8.42578125" style="41" customWidth="1"/>
    <col min="8453" max="8453" width="12" style="41" customWidth="1"/>
    <col min="8454" max="8454" width="11" style="41" customWidth="1"/>
    <col min="8455" max="8457" width="9.140625" style="41"/>
    <col min="8458" max="8458" width="8.28515625" style="41" customWidth="1"/>
    <col min="8459" max="8459" width="10.140625" style="41" customWidth="1"/>
    <col min="8460" max="8460" width="10.5703125" style="41" customWidth="1"/>
    <col min="8461" max="8461" width="8.140625" style="41" customWidth="1"/>
    <col min="8462" max="8704" width="9.140625" style="41"/>
    <col min="8705" max="8705" width="3.7109375" style="41" customWidth="1"/>
    <col min="8706" max="8706" width="8.7109375" style="41" customWidth="1"/>
    <col min="8707" max="8707" width="30.28515625" style="41" customWidth="1"/>
    <col min="8708" max="8708" width="8.42578125" style="41" customWidth="1"/>
    <col min="8709" max="8709" width="12" style="41" customWidth="1"/>
    <col min="8710" max="8710" width="11" style="41" customWidth="1"/>
    <col min="8711" max="8713" width="9.140625" style="41"/>
    <col min="8714" max="8714" width="8.28515625" style="41" customWidth="1"/>
    <col min="8715" max="8715" width="10.140625" style="41" customWidth="1"/>
    <col min="8716" max="8716" width="10.5703125" style="41" customWidth="1"/>
    <col min="8717" max="8717" width="8.140625" style="41" customWidth="1"/>
    <col min="8718" max="8960" width="9.140625" style="41"/>
    <col min="8961" max="8961" width="3.7109375" style="41" customWidth="1"/>
    <col min="8962" max="8962" width="8.7109375" style="41" customWidth="1"/>
    <col min="8963" max="8963" width="30.28515625" style="41" customWidth="1"/>
    <col min="8964" max="8964" width="8.42578125" style="41" customWidth="1"/>
    <col min="8965" max="8965" width="12" style="41" customWidth="1"/>
    <col min="8966" max="8966" width="11" style="41" customWidth="1"/>
    <col min="8967" max="8969" width="9.140625" style="41"/>
    <col min="8970" max="8970" width="8.28515625" style="41" customWidth="1"/>
    <col min="8971" max="8971" width="10.140625" style="41" customWidth="1"/>
    <col min="8972" max="8972" width="10.5703125" style="41" customWidth="1"/>
    <col min="8973" max="8973" width="8.140625" style="41" customWidth="1"/>
    <col min="8974" max="9216" width="9.140625" style="41"/>
    <col min="9217" max="9217" width="3.7109375" style="41" customWidth="1"/>
    <col min="9218" max="9218" width="8.7109375" style="41" customWidth="1"/>
    <col min="9219" max="9219" width="30.28515625" style="41" customWidth="1"/>
    <col min="9220" max="9220" width="8.42578125" style="41" customWidth="1"/>
    <col min="9221" max="9221" width="12" style="41" customWidth="1"/>
    <col min="9222" max="9222" width="11" style="41" customWidth="1"/>
    <col min="9223" max="9225" width="9.140625" style="41"/>
    <col min="9226" max="9226" width="8.28515625" style="41" customWidth="1"/>
    <col min="9227" max="9227" width="10.140625" style="41" customWidth="1"/>
    <col min="9228" max="9228" width="10.5703125" style="41" customWidth="1"/>
    <col min="9229" max="9229" width="8.140625" style="41" customWidth="1"/>
    <col min="9230" max="9472" width="9.140625" style="41"/>
    <col min="9473" max="9473" width="3.7109375" style="41" customWidth="1"/>
    <col min="9474" max="9474" width="8.7109375" style="41" customWidth="1"/>
    <col min="9475" max="9475" width="30.28515625" style="41" customWidth="1"/>
    <col min="9476" max="9476" width="8.42578125" style="41" customWidth="1"/>
    <col min="9477" max="9477" width="12" style="41" customWidth="1"/>
    <col min="9478" max="9478" width="11" style="41" customWidth="1"/>
    <col min="9479" max="9481" width="9.140625" style="41"/>
    <col min="9482" max="9482" width="8.28515625" style="41" customWidth="1"/>
    <col min="9483" max="9483" width="10.140625" style="41" customWidth="1"/>
    <col min="9484" max="9484" width="10.5703125" style="41" customWidth="1"/>
    <col min="9485" max="9485" width="8.140625" style="41" customWidth="1"/>
    <col min="9486" max="9728" width="9.140625" style="41"/>
    <col min="9729" max="9729" width="3.7109375" style="41" customWidth="1"/>
    <col min="9730" max="9730" width="8.7109375" style="41" customWidth="1"/>
    <col min="9731" max="9731" width="30.28515625" style="41" customWidth="1"/>
    <col min="9732" max="9732" width="8.42578125" style="41" customWidth="1"/>
    <col min="9733" max="9733" width="12" style="41" customWidth="1"/>
    <col min="9734" max="9734" width="11" style="41" customWidth="1"/>
    <col min="9735" max="9737" width="9.140625" style="41"/>
    <col min="9738" max="9738" width="8.28515625" style="41" customWidth="1"/>
    <col min="9739" max="9739" width="10.140625" style="41" customWidth="1"/>
    <col min="9740" max="9740" width="10.5703125" style="41" customWidth="1"/>
    <col min="9741" max="9741" width="8.140625" style="41" customWidth="1"/>
    <col min="9742" max="9984" width="9.140625" style="41"/>
    <col min="9985" max="9985" width="3.7109375" style="41" customWidth="1"/>
    <col min="9986" max="9986" width="8.7109375" style="41" customWidth="1"/>
    <col min="9987" max="9987" width="30.28515625" style="41" customWidth="1"/>
    <col min="9988" max="9988" width="8.42578125" style="41" customWidth="1"/>
    <col min="9989" max="9989" width="12" style="41" customWidth="1"/>
    <col min="9990" max="9990" width="11" style="41" customWidth="1"/>
    <col min="9991" max="9993" width="9.140625" style="41"/>
    <col min="9994" max="9994" width="8.28515625" style="41" customWidth="1"/>
    <col min="9995" max="9995" width="10.140625" style="41" customWidth="1"/>
    <col min="9996" max="9996" width="10.5703125" style="41" customWidth="1"/>
    <col min="9997" max="9997" width="8.140625" style="41" customWidth="1"/>
    <col min="9998" max="10240" width="9.140625" style="41"/>
    <col min="10241" max="10241" width="3.7109375" style="41" customWidth="1"/>
    <col min="10242" max="10242" width="8.7109375" style="41" customWidth="1"/>
    <col min="10243" max="10243" width="30.28515625" style="41" customWidth="1"/>
    <col min="10244" max="10244" width="8.42578125" style="41" customWidth="1"/>
    <col min="10245" max="10245" width="12" style="41" customWidth="1"/>
    <col min="10246" max="10246" width="11" style="41" customWidth="1"/>
    <col min="10247" max="10249" width="9.140625" style="41"/>
    <col min="10250" max="10250" width="8.28515625" style="41" customWidth="1"/>
    <col min="10251" max="10251" width="10.140625" style="41" customWidth="1"/>
    <col min="10252" max="10252" width="10.5703125" style="41" customWidth="1"/>
    <col min="10253" max="10253" width="8.140625" style="41" customWidth="1"/>
    <col min="10254" max="10496" width="9.140625" style="41"/>
    <col min="10497" max="10497" width="3.7109375" style="41" customWidth="1"/>
    <col min="10498" max="10498" width="8.7109375" style="41" customWidth="1"/>
    <col min="10499" max="10499" width="30.28515625" style="41" customWidth="1"/>
    <col min="10500" max="10500" width="8.42578125" style="41" customWidth="1"/>
    <col min="10501" max="10501" width="12" style="41" customWidth="1"/>
    <col min="10502" max="10502" width="11" style="41" customWidth="1"/>
    <col min="10503" max="10505" width="9.140625" style="41"/>
    <col min="10506" max="10506" width="8.28515625" style="41" customWidth="1"/>
    <col min="10507" max="10507" width="10.140625" style="41" customWidth="1"/>
    <col min="10508" max="10508" width="10.5703125" style="41" customWidth="1"/>
    <col min="10509" max="10509" width="8.140625" style="41" customWidth="1"/>
    <col min="10510" max="10752" width="9.140625" style="41"/>
    <col min="10753" max="10753" width="3.7109375" style="41" customWidth="1"/>
    <col min="10754" max="10754" width="8.7109375" style="41" customWidth="1"/>
    <col min="10755" max="10755" width="30.28515625" style="41" customWidth="1"/>
    <col min="10756" max="10756" width="8.42578125" style="41" customWidth="1"/>
    <col min="10757" max="10757" width="12" style="41" customWidth="1"/>
    <col min="10758" max="10758" width="11" style="41" customWidth="1"/>
    <col min="10759" max="10761" width="9.140625" style="41"/>
    <col min="10762" max="10762" width="8.28515625" style="41" customWidth="1"/>
    <col min="10763" max="10763" width="10.140625" style="41" customWidth="1"/>
    <col min="10764" max="10764" width="10.5703125" style="41" customWidth="1"/>
    <col min="10765" max="10765" width="8.140625" style="41" customWidth="1"/>
    <col min="10766" max="11008" width="9.140625" style="41"/>
    <col min="11009" max="11009" width="3.7109375" style="41" customWidth="1"/>
    <col min="11010" max="11010" width="8.7109375" style="41" customWidth="1"/>
    <col min="11011" max="11011" width="30.28515625" style="41" customWidth="1"/>
    <col min="11012" max="11012" width="8.42578125" style="41" customWidth="1"/>
    <col min="11013" max="11013" width="12" style="41" customWidth="1"/>
    <col min="11014" max="11014" width="11" style="41" customWidth="1"/>
    <col min="11015" max="11017" width="9.140625" style="41"/>
    <col min="11018" max="11018" width="8.28515625" style="41" customWidth="1"/>
    <col min="11019" max="11019" width="10.140625" style="41" customWidth="1"/>
    <col min="11020" max="11020" width="10.5703125" style="41" customWidth="1"/>
    <col min="11021" max="11021" width="8.140625" style="41" customWidth="1"/>
    <col min="11022" max="11264" width="9.140625" style="41"/>
    <col min="11265" max="11265" width="3.7109375" style="41" customWidth="1"/>
    <col min="11266" max="11266" width="8.7109375" style="41" customWidth="1"/>
    <col min="11267" max="11267" width="30.28515625" style="41" customWidth="1"/>
    <col min="11268" max="11268" width="8.42578125" style="41" customWidth="1"/>
    <col min="11269" max="11269" width="12" style="41" customWidth="1"/>
    <col min="11270" max="11270" width="11" style="41" customWidth="1"/>
    <col min="11271" max="11273" width="9.140625" style="41"/>
    <col min="11274" max="11274" width="8.28515625" style="41" customWidth="1"/>
    <col min="11275" max="11275" width="10.140625" style="41" customWidth="1"/>
    <col min="11276" max="11276" width="10.5703125" style="41" customWidth="1"/>
    <col min="11277" max="11277" width="8.140625" style="41" customWidth="1"/>
    <col min="11278" max="11520" width="9.140625" style="41"/>
    <col min="11521" max="11521" width="3.7109375" style="41" customWidth="1"/>
    <col min="11522" max="11522" width="8.7109375" style="41" customWidth="1"/>
    <col min="11523" max="11523" width="30.28515625" style="41" customWidth="1"/>
    <col min="11524" max="11524" width="8.42578125" style="41" customWidth="1"/>
    <col min="11525" max="11525" width="12" style="41" customWidth="1"/>
    <col min="11526" max="11526" width="11" style="41" customWidth="1"/>
    <col min="11527" max="11529" width="9.140625" style="41"/>
    <col min="11530" max="11530" width="8.28515625" style="41" customWidth="1"/>
    <col min="11531" max="11531" width="10.140625" style="41" customWidth="1"/>
    <col min="11532" max="11532" width="10.5703125" style="41" customWidth="1"/>
    <col min="11533" max="11533" width="8.140625" style="41" customWidth="1"/>
    <col min="11534" max="11776" width="9.140625" style="41"/>
    <col min="11777" max="11777" width="3.7109375" style="41" customWidth="1"/>
    <col min="11778" max="11778" width="8.7109375" style="41" customWidth="1"/>
    <col min="11779" max="11779" width="30.28515625" style="41" customWidth="1"/>
    <col min="11780" max="11780" width="8.42578125" style="41" customWidth="1"/>
    <col min="11781" max="11781" width="12" style="41" customWidth="1"/>
    <col min="11782" max="11782" width="11" style="41" customWidth="1"/>
    <col min="11783" max="11785" width="9.140625" style="41"/>
    <col min="11786" max="11786" width="8.28515625" style="41" customWidth="1"/>
    <col min="11787" max="11787" width="10.140625" style="41" customWidth="1"/>
    <col min="11788" max="11788" width="10.5703125" style="41" customWidth="1"/>
    <col min="11789" max="11789" width="8.140625" style="41" customWidth="1"/>
    <col min="11790" max="12032" width="9.140625" style="41"/>
    <col min="12033" max="12033" width="3.7109375" style="41" customWidth="1"/>
    <col min="12034" max="12034" width="8.7109375" style="41" customWidth="1"/>
    <col min="12035" max="12035" width="30.28515625" style="41" customWidth="1"/>
    <col min="12036" max="12036" width="8.42578125" style="41" customWidth="1"/>
    <col min="12037" max="12037" width="12" style="41" customWidth="1"/>
    <col min="12038" max="12038" width="11" style="41" customWidth="1"/>
    <col min="12039" max="12041" width="9.140625" style="41"/>
    <col min="12042" max="12042" width="8.28515625" style="41" customWidth="1"/>
    <col min="12043" max="12043" width="10.140625" style="41" customWidth="1"/>
    <col min="12044" max="12044" width="10.5703125" style="41" customWidth="1"/>
    <col min="12045" max="12045" width="8.140625" style="41" customWidth="1"/>
    <col min="12046" max="12288" width="9.140625" style="41"/>
    <col min="12289" max="12289" width="3.7109375" style="41" customWidth="1"/>
    <col min="12290" max="12290" width="8.7109375" style="41" customWidth="1"/>
    <col min="12291" max="12291" width="30.28515625" style="41" customWidth="1"/>
    <col min="12292" max="12292" width="8.42578125" style="41" customWidth="1"/>
    <col min="12293" max="12293" width="12" style="41" customWidth="1"/>
    <col min="12294" max="12294" width="11" style="41" customWidth="1"/>
    <col min="12295" max="12297" width="9.140625" style="41"/>
    <col min="12298" max="12298" width="8.28515625" style="41" customWidth="1"/>
    <col min="12299" max="12299" width="10.140625" style="41" customWidth="1"/>
    <col min="12300" max="12300" width="10.5703125" style="41" customWidth="1"/>
    <col min="12301" max="12301" width="8.140625" style="41" customWidth="1"/>
    <col min="12302" max="12544" width="9.140625" style="41"/>
    <col min="12545" max="12545" width="3.7109375" style="41" customWidth="1"/>
    <col min="12546" max="12546" width="8.7109375" style="41" customWidth="1"/>
    <col min="12547" max="12547" width="30.28515625" style="41" customWidth="1"/>
    <col min="12548" max="12548" width="8.42578125" style="41" customWidth="1"/>
    <col min="12549" max="12549" width="12" style="41" customWidth="1"/>
    <col min="12550" max="12550" width="11" style="41" customWidth="1"/>
    <col min="12551" max="12553" width="9.140625" style="41"/>
    <col min="12554" max="12554" width="8.28515625" style="41" customWidth="1"/>
    <col min="12555" max="12555" width="10.140625" style="41" customWidth="1"/>
    <col min="12556" max="12556" width="10.5703125" style="41" customWidth="1"/>
    <col min="12557" max="12557" width="8.140625" style="41" customWidth="1"/>
    <col min="12558" max="12800" width="9.140625" style="41"/>
    <col min="12801" max="12801" width="3.7109375" style="41" customWidth="1"/>
    <col min="12802" max="12802" width="8.7109375" style="41" customWidth="1"/>
    <col min="12803" max="12803" width="30.28515625" style="41" customWidth="1"/>
    <col min="12804" max="12804" width="8.42578125" style="41" customWidth="1"/>
    <col min="12805" max="12805" width="12" style="41" customWidth="1"/>
    <col min="12806" max="12806" width="11" style="41" customWidth="1"/>
    <col min="12807" max="12809" width="9.140625" style="41"/>
    <col min="12810" max="12810" width="8.28515625" style="41" customWidth="1"/>
    <col min="12811" max="12811" width="10.140625" style="41" customWidth="1"/>
    <col min="12812" max="12812" width="10.5703125" style="41" customWidth="1"/>
    <col min="12813" max="12813" width="8.140625" style="41" customWidth="1"/>
    <col min="12814" max="13056" width="9.140625" style="41"/>
    <col min="13057" max="13057" width="3.7109375" style="41" customWidth="1"/>
    <col min="13058" max="13058" width="8.7109375" style="41" customWidth="1"/>
    <col min="13059" max="13059" width="30.28515625" style="41" customWidth="1"/>
    <col min="13060" max="13060" width="8.42578125" style="41" customWidth="1"/>
    <col min="13061" max="13061" width="12" style="41" customWidth="1"/>
    <col min="13062" max="13062" width="11" style="41" customWidth="1"/>
    <col min="13063" max="13065" width="9.140625" style="41"/>
    <col min="13066" max="13066" width="8.28515625" style="41" customWidth="1"/>
    <col min="13067" max="13067" width="10.140625" style="41" customWidth="1"/>
    <col min="13068" max="13068" width="10.5703125" style="41" customWidth="1"/>
    <col min="13069" max="13069" width="8.140625" style="41" customWidth="1"/>
    <col min="13070" max="13312" width="9.140625" style="41"/>
    <col min="13313" max="13313" width="3.7109375" style="41" customWidth="1"/>
    <col min="13314" max="13314" width="8.7109375" style="41" customWidth="1"/>
    <col min="13315" max="13315" width="30.28515625" style="41" customWidth="1"/>
    <col min="13316" max="13316" width="8.42578125" style="41" customWidth="1"/>
    <col min="13317" max="13317" width="12" style="41" customWidth="1"/>
    <col min="13318" max="13318" width="11" style="41" customWidth="1"/>
    <col min="13319" max="13321" width="9.140625" style="41"/>
    <col min="13322" max="13322" width="8.28515625" style="41" customWidth="1"/>
    <col min="13323" max="13323" width="10.140625" style="41" customWidth="1"/>
    <col min="13324" max="13324" width="10.5703125" style="41" customWidth="1"/>
    <col min="13325" max="13325" width="8.140625" style="41" customWidth="1"/>
    <col min="13326" max="13568" width="9.140625" style="41"/>
    <col min="13569" max="13569" width="3.7109375" style="41" customWidth="1"/>
    <col min="13570" max="13570" width="8.7109375" style="41" customWidth="1"/>
    <col min="13571" max="13571" width="30.28515625" style="41" customWidth="1"/>
    <col min="13572" max="13572" width="8.42578125" style="41" customWidth="1"/>
    <col min="13573" max="13573" width="12" style="41" customWidth="1"/>
    <col min="13574" max="13574" width="11" style="41" customWidth="1"/>
    <col min="13575" max="13577" width="9.140625" style="41"/>
    <col min="13578" max="13578" width="8.28515625" style="41" customWidth="1"/>
    <col min="13579" max="13579" width="10.140625" style="41" customWidth="1"/>
    <col min="13580" max="13580" width="10.5703125" style="41" customWidth="1"/>
    <col min="13581" max="13581" width="8.140625" style="41" customWidth="1"/>
    <col min="13582" max="13824" width="9.140625" style="41"/>
    <col min="13825" max="13825" width="3.7109375" style="41" customWidth="1"/>
    <col min="13826" max="13826" width="8.7109375" style="41" customWidth="1"/>
    <col min="13827" max="13827" width="30.28515625" style="41" customWidth="1"/>
    <col min="13828" max="13828" width="8.42578125" style="41" customWidth="1"/>
    <col min="13829" max="13829" width="12" style="41" customWidth="1"/>
    <col min="13830" max="13830" width="11" style="41" customWidth="1"/>
    <col min="13831" max="13833" width="9.140625" style="41"/>
    <col min="13834" max="13834" width="8.28515625" style="41" customWidth="1"/>
    <col min="13835" max="13835" width="10.140625" style="41" customWidth="1"/>
    <col min="13836" max="13836" width="10.5703125" style="41" customWidth="1"/>
    <col min="13837" max="13837" width="8.140625" style="41" customWidth="1"/>
    <col min="13838" max="14080" width="9.140625" style="41"/>
    <col min="14081" max="14081" width="3.7109375" style="41" customWidth="1"/>
    <col min="14082" max="14082" width="8.7109375" style="41" customWidth="1"/>
    <col min="14083" max="14083" width="30.28515625" style="41" customWidth="1"/>
    <col min="14084" max="14084" width="8.42578125" style="41" customWidth="1"/>
    <col min="14085" max="14085" width="12" style="41" customWidth="1"/>
    <col min="14086" max="14086" width="11" style="41" customWidth="1"/>
    <col min="14087" max="14089" width="9.140625" style="41"/>
    <col min="14090" max="14090" width="8.28515625" style="41" customWidth="1"/>
    <col min="14091" max="14091" width="10.140625" style="41" customWidth="1"/>
    <col min="14092" max="14092" width="10.5703125" style="41" customWidth="1"/>
    <col min="14093" max="14093" width="8.140625" style="41" customWidth="1"/>
    <col min="14094" max="14336" width="9.140625" style="41"/>
    <col min="14337" max="14337" width="3.7109375" style="41" customWidth="1"/>
    <col min="14338" max="14338" width="8.7109375" style="41" customWidth="1"/>
    <col min="14339" max="14339" width="30.28515625" style="41" customWidth="1"/>
    <col min="14340" max="14340" width="8.42578125" style="41" customWidth="1"/>
    <col min="14341" max="14341" width="12" style="41" customWidth="1"/>
    <col min="14342" max="14342" width="11" style="41" customWidth="1"/>
    <col min="14343" max="14345" width="9.140625" style="41"/>
    <col min="14346" max="14346" width="8.28515625" style="41" customWidth="1"/>
    <col min="14347" max="14347" width="10.140625" style="41" customWidth="1"/>
    <col min="14348" max="14348" width="10.5703125" style="41" customWidth="1"/>
    <col min="14349" max="14349" width="8.140625" style="41" customWidth="1"/>
    <col min="14350" max="14592" width="9.140625" style="41"/>
    <col min="14593" max="14593" width="3.7109375" style="41" customWidth="1"/>
    <col min="14594" max="14594" width="8.7109375" style="41" customWidth="1"/>
    <col min="14595" max="14595" width="30.28515625" style="41" customWidth="1"/>
    <col min="14596" max="14596" width="8.42578125" style="41" customWidth="1"/>
    <col min="14597" max="14597" width="12" style="41" customWidth="1"/>
    <col min="14598" max="14598" width="11" style="41" customWidth="1"/>
    <col min="14599" max="14601" width="9.140625" style="41"/>
    <col min="14602" max="14602" width="8.28515625" style="41" customWidth="1"/>
    <col min="14603" max="14603" width="10.140625" style="41" customWidth="1"/>
    <col min="14604" max="14604" width="10.5703125" style="41" customWidth="1"/>
    <col min="14605" max="14605" width="8.140625" style="41" customWidth="1"/>
    <col min="14606" max="14848" width="9.140625" style="41"/>
    <col min="14849" max="14849" width="3.7109375" style="41" customWidth="1"/>
    <col min="14850" max="14850" width="8.7109375" style="41" customWidth="1"/>
    <col min="14851" max="14851" width="30.28515625" style="41" customWidth="1"/>
    <col min="14852" max="14852" width="8.42578125" style="41" customWidth="1"/>
    <col min="14853" max="14853" width="12" style="41" customWidth="1"/>
    <col min="14854" max="14854" width="11" style="41" customWidth="1"/>
    <col min="14855" max="14857" width="9.140625" style="41"/>
    <col min="14858" max="14858" width="8.28515625" style="41" customWidth="1"/>
    <col min="14859" max="14859" width="10.140625" style="41" customWidth="1"/>
    <col min="14860" max="14860" width="10.5703125" style="41" customWidth="1"/>
    <col min="14861" max="14861" width="8.140625" style="41" customWidth="1"/>
    <col min="14862" max="15104" width="9.140625" style="41"/>
    <col min="15105" max="15105" width="3.7109375" style="41" customWidth="1"/>
    <col min="15106" max="15106" width="8.7109375" style="41" customWidth="1"/>
    <col min="15107" max="15107" width="30.28515625" style="41" customWidth="1"/>
    <col min="15108" max="15108" width="8.42578125" style="41" customWidth="1"/>
    <col min="15109" max="15109" width="12" style="41" customWidth="1"/>
    <col min="15110" max="15110" width="11" style="41" customWidth="1"/>
    <col min="15111" max="15113" width="9.140625" style="41"/>
    <col min="15114" max="15114" width="8.28515625" style="41" customWidth="1"/>
    <col min="15115" max="15115" width="10.140625" style="41" customWidth="1"/>
    <col min="15116" max="15116" width="10.5703125" style="41" customWidth="1"/>
    <col min="15117" max="15117" width="8.140625" style="41" customWidth="1"/>
    <col min="15118" max="15360" width="9.140625" style="41"/>
    <col min="15361" max="15361" width="3.7109375" style="41" customWidth="1"/>
    <col min="15362" max="15362" width="8.7109375" style="41" customWidth="1"/>
    <col min="15363" max="15363" width="30.28515625" style="41" customWidth="1"/>
    <col min="15364" max="15364" width="8.42578125" style="41" customWidth="1"/>
    <col min="15365" max="15365" width="12" style="41" customWidth="1"/>
    <col min="15366" max="15366" width="11" style="41" customWidth="1"/>
    <col min="15367" max="15369" width="9.140625" style="41"/>
    <col min="15370" max="15370" width="8.28515625" style="41" customWidth="1"/>
    <col min="15371" max="15371" width="10.140625" style="41" customWidth="1"/>
    <col min="15372" max="15372" width="10.5703125" style="41" customWidth="1"/>
    <col min="15373" max="15373" width="8.140625" style="41" customWidth="1"/>
    <col min="15374" max="15616" width="9.140625" style="41"/>
    <col min="15617" max="15617" width="3.7109375" style="41" customWidth="1"/>
    <col min="15618" max="15618" width="8.7109375" style="41" customWidth="1"/>
    <col min="15619" max="15619" width="30.28515625" style="41" customWidth="1"/>
    <col min="15620" max="15620" width="8.42578125" style="41" customWidth="1"/>
    <col min="15621" max="15621" width="12" style="41" customWidth="1"/>
    <col min="15622" max="15622" width="11" style="41" customWidth="1"/>
    <col min="15623" max="15625" width="9.140625" style="41"/>
    <col min="15626" max="15626" width="8.28515625" style="41" customWidth="1"/>
    <col min="15627" max="15627" width="10.140625" style="41" customWidth="1"/>
    <col min="15628" max="15628" width="10.5703125" style="41" customWidth="1"/>
    <col min="15629" max="15629" width="8.140625" style="41" customWidth="1"/>
    <col min="15630" max="15872" width="9.140625" style="41"/>
    <col min="15873" max="15873" width="3.7109375" style="41" customWidth="1"/>
    <col min="15874" max="15874" width="8.7109375" style="41" customWidth="1"/>
    <col min="15875" max="15875" width="30.28515625" style="41" customWidth="1"/>
    <col min="15876" max="15876" width="8.42578125" style="41" customWidth="1"/>
    <col min="15877" max="15877" width="12" style="41" customWidth="1"/>
    <col min="15878" max="15878" width="11" style="41" customWidth="1"/>
    <col min="15879" max="15881" width="9.140625" style="41"/>
    <col min="15882" max="15882" width="8.28515625" style="41" customWidth="1"/>
    <col min="15883" max="15883" width="10.140625" style="41" customWidth="1"/>
    <col min="15884" max="15884" width="10.5703125" style="41" customWidth="1"/>
    <col min="15885" max="15885" width="8.140625" style="41" customWidth="1"/>
    <col min="15886" max="16128" width="9.140625" style="41"/>
    <col min="16129" max="16129" width="3.7109375" style="41" customWidth="1"/>
    <col min="16130" max="16130" width="8.7109375" style="41" customWidth="1"/>
    <col min="16131" max="16131" width="30.28515625" style="41" customWidth="1"/>
    <col min="16132" max="16132" width="8.42578125" style="41" customWidth="1"/>
    <col min="16133" max="16133" width="12" style="41" customWidth="1"/>
    <col min="16134" max="16134" width="11" style="41" customWidth="1"/>
    <col min="16135" max="16137" width="9.140625" style="41"/>
    <col min="16138" max="16138" width="8.28515625" style="41" customWidth="1"/>
    <col min="16139" max="16139" width="10.140625" style="41" customWidth="1"/>
    <col min="16140" max="16140" width="10.5703125" style="41" customWidth="1"/>
    <col min="16141" max="16141" width="8.140625" style="41" customWidth="1"/>
    <col min="16142" max="16384" width="9.140625" style="41"/>
  </cols>
  <sheetData>
    <row r="1" spans="1:14" s="111" customFormat="1" ht="25.5" customHeight="1" x14ac:dyDescent="0.25">
      <c r="A1" s="137" t="s">
        <v>154</v>
      </c>
      <c r="B1" s="137"/>
      <c r="C1" s="137"/>
      <c r="K1" s="138" t="s">
        <v>155</v>
      </c>
      <c r="L1" s="138"/>
      <c r="M1" s="138"/>
    </row>
    <row r="2" spans="1:14" s="19" customFormat="1" ht="45" customHeight="1" x14ac:dyDescent="0.25">
      <c r="A2" s="142" t="s">
        <v>156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s="19" customFormat="1" ht="21.75" customHeight="1" x14ac:dyDescent="0.25">
      <c r="A3" s="143" t="s">
        <v>136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9" customFormat="1" ht="23.25" customHeight="1" x14ac:dyDescent="0.25">
      <c r="B4" s="141"/>
      <c r="C4" s="141"/>
      <c r="D4" s="20">
        <f>ROUND(M135*0.001,2)</f>
        <v>0</v>
      </c>
      <c r="E4" s="19" t="s">
        <v>29</v>
      </c>
      <c r="I4" s="21"/>
      <c r="J4" s="88"/>
      <c r="K4" s="88"/>
      <c r="L4" s="20"/>
      <c r="M4" s="87"/>
    </row>
    <row r="5" spans="1:14" s="22" customFormat="1" ht="32.25" customHeight="1" x14ac:dyDescent="0.25">
      <c r="A5" s="129" t="s">
        <v>0</v>
      </c>
      <c r="B5" s="131" t="s">
        <v>30</v>
      </c>
      <c r="C5" s="133" t="s">
        <v>31</v>
      </c>
      <c r="D5" s="129" t="s">
        <v>32</v>
      </c>
      <c r="E5" s="135" t="s">
        <v>33</v>
      </c>
      <c r="F5" s="136"/>
      <c r="G5" s="135" t="s">
        <v>34</v>
      </c>
      <c r="H5" s="136"/>
      <c r="I5" s="135" t="s">
        <v>35</v>
      </c>
      <c r="J5" s="136"/>
      <c r="K5" s="135" t="s">
        <v>36</v>
      </c>
      <c r="L5" s="136"/>
      <c r="M5" s="139" t="s">
        <v>37</v>
      </c>
    </row>
    <row r="6" spans="1:14" s="22" customFormat="1" ht="27" x14ac:dyDescent="0.25">
      <c r="A6" s="130"/>
      <c r="B6" s="132"/>
      <c r="C6" s="134"/>
      <c r="D6" s="130"/>
      <c r="E6" s="23" t="s">
        <v>38</v>
      </c>
      <c r="F6" s="23" t="s">
        <v>1</v>
      </c>
      <c r="G6" s="23" t="s">
        <v>65</v>
      </c>
      <c r="H6" s="24" t="s">
        <v>37</v>
      </c>
      <c r="I6" s="25" t="s">
        <v>65</v>
      </c>
      <c r="J6" s="23" t="s">
        <v>37</v>
      </c>
      <c r="K6" s="23" t="s">
        <v>65</v>
      </c>
      <c r="L6" s="26" t="s">
        <v>37</v>
      </c>
      <c r="M6" s="140"/>
    </row>
    <row r="7" spans="1:14" s="22" customFormat="1" ht="13.5" x14ac:dyDescent="0.25">
      <c r="A7" s="107">
        <v>1</v>
      </c>
      <c r="B7" s="108">
        <v>2</v>
      </c>
      <c r="C7" s="109">
        <v>3</v>
      </c>
      <c r="D7" s="108">
        <v>4</v>
      </c>
      <c r="E7" s="107">
        <v>5</v>
      </c>
      <c r="F7" s="108">
        <v>6</v>
      </c>
      <c r="G7" s="110">
        <v>7</v>
      </c>
      <c r="H7" s="108">
        <v>8</v>
      </c>
      <c r="I7" s="107">
        <v>9</v>
      </c>
      <c r="J7" s="108">
        <v>10</v>
      </c>
      <c r="K7" s="107">
        <v>11</v>
      </c>
      <c r="L7" s="110">
        <v>12</v>
      </c>
      <c r="M7" s="108" t="s">
        <v>39</v>
      </c>
    </row>
    <row r="8" spans="1:14" s="19" customFormat="1" ht="27" x14ac:dyDescent="0.25">
      <c r="A8" s="3">
        <v>1</v>
      </c>
      <c r="B8" s="56" t="s">
        <v>87</v>
      </c>
      <c r="C8" s="42" t="s">
        <v>89</v>
      </c>
      <c r="D8" s="43" t="s">
        <v>49</v>
      </c>
      <c r="E8" s="43"/>
      <c r="F8" s="62">
        <v>0.15</v>
      </c>
      <c r="G8" s="3"/>
      <c r="H8" s="3"/>
      <c r="I8" s="30"/>
      <c r="J8" s="36"/>
      <c r="K8" s="3"/>
      <c r="L8" s="30"/>
      <c r="M8" s="36"/>
      <c r="N8" s="37"/>
    </row>
    <row r="9" spans="1:14" s="47" customFormat="1" ht="13.5" x14ac:dyDescent="0.25">
      <c r="A9" s="3"/>
      <c r="B9" s="45"/>
      <c r="C9" s="4" t="s">
        <v>51</v>
      </c>
      <c r="D9" s="3" t="s">
        <v>52</v>
      </c>
      <c r="E9" s="30">
        <v>27</v>
      </c>
      <c r="F9" s="30">
        <f>ROUND(E9*F8,2)</f>
        <v>4.05</v>
      </c>
      <c r="G9" s="46"/>
      <c r="H9" s="46"/>
      <c r="I9" s="30"/>
      <c r="J9" s="30"/>
      <c r="K9" s="46"/>
      <c r="L9" s="30"/>
      <c r="M9" s="30"/>
    </row>
    <row r="10" spans="1:14" s="47" customFormat="1" ht="15.75" x14ac:dyDescent="0.25">
      <c r="A10" s="3"/>
      <c r="B10" s="45"/>
      <c r="C10" s="4" t="s">
        <v>64</v>
      </c>
      <c r="D10" s="3" t="s">
        <v>62</v>
      </c>
      <c r="E10" s="30">
        <v>60.5</v>
      </c>
      <c r="F10" s="30">
        <f>ROUND(E10*F8,2)</f>
        <v>9.08</v>
      </c>
      <c r="G10" s="46"/>
      <c r="H10" s="46"/>
      <c r="I10" s="3"/>
      <c r="J10" s="36"/>
      <c r="K10" s="3"/>
      <c r="L10" s="30"/>
      <c r="M10" s="30"/>
    </row>
    <row r="11" spans="1:14" s="22" customFormat="1" ht="13.5" x14ac:dyDescent="0.25">
      <c r="A11" s="3"/>
      <c r="B11" s="48"/>
      <c r="C11" s="5" t="s">
        <v>43</v>
      </c>
      <c r="D11" s="3" t="s">
        <v>53</v>
      </c>
      <c r="E11" s="30">
        <v>2.21</v>
      </c>
      <c r="F11" s="30">
        <f>ROUND(E11*F8,2)</f>
        <v>0.33</v>
      </c>
      <c r="G11" s="30"/>
      <c r="H11" s="36"/>
      <c r="I11" s="30"/>
      <c r="J11" s="36"/>
      <c r="K11" s="30"/>
      <c r="L11" s="30"/>
      <c r="M11" s="30"/>
      <c r="N11" s="19"/>
    </row>
    <row r="12" spans="1:14" s="2" customFormat="1" ht="15.75" x14ac:dyDescent="0.25">
      <c r="A12" s="49"/>
      <c r="B12" s="49" t="s">
        <v>90</v>
      </c>
      <c r="C12" s="69" t="s">
        <v>91</v>
      </c>
      <c r="D12" s="50" t="s">
        <v>54</v>
      </c>
      <c r="E12" s="8">
        <v>0.06</v>
      </c>
      <c r="F12" s="30">
        <f>ROUND(E12*F8,2)</f>
        <v>0.01</v>
      </c>
      <c r="G12" s="8"/>
      <c r="H12" s="51"/>
      <c r="I12" s="49"/>
      <c r="J12" s="36"/>
      <c r="K12" s="49"/>
      <c r="L12" s="30"/>
      <c r="M12" s="30"/>
    </row>
    <row r="13" spans="1:14" s="22" customFormat="1" ht="27" x14ac:dyDescent="0.25">
      <c r="A13" s="3">
        <v>2</v>
      </c>
      <c r="B13" s="13" t="s">
        <v>82</v>
      </c>
      <c r="C13" s="27" t="s">
        <v>92</v>
      </c>
      <c r="D13" s="30" t="s">
        <v>41</v>
      </c>
      <c r="E13" s="28"/>
      <c r="F13" s="29">
        <f>F8*2*1000</f>
        <v>300</v>
      </c>
      <c r="G13" s="30"/>
      <c r="H13" s="30"/>
      <c r="I13" s="30"/>
      <c r="J13" s="30"/>
      <c r="K13" s="30"/>
      <c r="L13" s="30"/>
      <c r="M13" s="30"/>
    </row>
    <row r="14" spans="1:14" s="19" customFormat="1" ht="13.5" x14ac:dyDescent="0.25">
      <c r="A14" s="3">
        <v>3</v>
      </c>
      <c r="B14" s="56" t="s">
        <v>85</v>
      </c>
      <c r="C14" s="5" t="s">
        <v>55</v>
      </c>
      <c r="D14" s="43" t="s">
        <v>56</v>
      </c>
      <c r="E14" s="43"/>
      <c r="F14" s="62">
        <v>0.15</v>
      </c>
      <c r="G14" s="3"/>
      <c r="H14" s="3"/>
      <c r="I14" s="30"/>
      <c r="J14" s="36"/>
      <c r="K14" s="3"/>
      <c r="L14" s="30"/>
      <c r="M14" s="30"/>
      <c r="N14" s="37"/>
    </row>
    <row r="15" spans="1:14" s="19" customFormat="1" ht="13.5" x14ac:dyDescent="0.25">
      <c r="A15" s="3"/>
      <c r="B15" s="34"/>
      <c r="C15" s="5" t="s">
        <v>50</v>
      </c>
      <c r="D15" s="43" t="s">
        <v>52</v>
      </c>
      <c r="E15" s="43">
        <v>3.52</v>
      </c>
      <c r="F15" s="28">
        <f>ROUND(F14*E15,2)</f>
        <v>0.53</v>
      </c>
      <c r="G15" s="3"/>
      <c r="H15" s="3"/>
      <c r="I15" s="30"/>
      <c r="J15" s="30"/>
      <c r="K15" s="3"/>
      <c r="L15" s="30"/>
      <c r="M15" s="30"/>
      <c r="N15" s="37"/>
    </row>
    <row r="16" spans="1:14" s="19" customFormat="1" ht="13.5" x14ac:dyDescent="0.25">
      <c r="A16" s="3"/>
      <c r="B16" s="34"/>
      <c r="C16" s="5" t="s">
        <v>61</v>
      </c>
      <c r="D16" s="43" t="s">
        <v>45</v>
      </c>
      <c r="E16" s="43">
        <v>3.91</v>
      </c>
      <c r="F16" s="28">
        <f>ROUND(F14*E16,2)</f>
        <v>0.59</v>
      </c>
      <c r="G16" s="3"/>
      <c r="H16" s="3"/>
      <c r="I16" s="30"/>
      <c r="J16" s="36"/>
      <c r="K16" s="3"/>
      <c r="L16" s="30"/>
      <c r="M16" s="30"/>
      <c r="N16" s="37"/>
    </row>
    <row r="17" spans="1:256" s="19" customFormat="1" ht="13.5" x14ac:dyDescent="0.25">
      <c r="A17" s="3"/>
      <c r="B17" s="34"/>
      <c r="C17" s="5" t="s">
        <v>43</v>
      </c>
      <c r="D17" s="43" t="s">
        <v>44</v>
      </c>
      <c r="E17" s="43">
        <v>0.19</v>
      </c>
      <c r="F17" s="28">
        <f>ROUND(F14*E17,2)</f>
        <v>0.03</v>
      </c>
      <c r="G17" s="3"/>
      <c r="H17" s="3"/>
      <c r="I17" s="30"/>
      <c r="J17" s="36"/>
      <c r="K17" s="3"/>
      <c r="L17" s="30"/>
      <c r="M17" s="30"/>
      <c r="N17" s="37"/>
    </row>
    <row r="18" spans="1:256" s="19" customFormat="1" ht="13.5" x14ac:dyDescent="0.25">
      <c r="A18" s="3"/>
      <c r="B18" s="56" t="s">
        <v>90</v>
      </c>
      <c r="C18" s="5" t="s">
        <v>91</v>
      </c>
      <c r="D18" s="43" t="s">
        <v>42</v>
      </c>
      <c r="E18" s="43">
        <v>0.06</v>
      </c>
      <c r="F18" s="28">
        <f>ROUND(F14*E18,2)</f>
        <v>0.01</v>
      </c>
      <c r="G18" s="8"/>
      <c r="H18" s="3"/>
      <c r="I18" s="30"/>
      <c r="J18" s="36"/>
      <c r="K18" s="3"/>
      <c r="L18" s="30"/>
      <c r="M18" s="30"/>
      <c r="N18" s="37"/>
    </row>
    <row r="19" spans="1:256" s="19" customFormat="1" ht="27" x14ac:dyDescent="0.25">
      <c r="A19" s="3">
        <v>4</v>
      </c>
      <c r="B19" s="13" t="s">
        <v>115</v>
      </c>
      <c r="C19" s="89" t="s">
        <v>116</v>
      </c>
      <c r="D19" s="30" t="s">
        <v>93</v>
      </c>
      <c r="E19" s="28"/>
      <c r="F19" s="29">
        <v>150</v>
      </c>
      <c r="G19" s="30"/>
      <c r="H19" s="30"/>
      <c r="I19" s="30"/>
      <c r="J19" s="30"/>
      <c r="K19" s="30"/>
      <c r="L19" s="30"/>
      <c r="M19" s="30"/>
    </row>
    <row r="20" spans="1:256" s="19" customFormat="1" ht="13.5" x14ac:dyDescent="0.25">
      <c r="A20" s="3"/>
      <c r="B20" s="13"/>
      <c r="C20" s="89" t="s">
        <v>94</v>
      </c>
      <c r="D20" s="30" t="s">
        <v>40</v>
      </c>
      <c r="E20" s="90">
        <v>2.99</v>
      </c>
      <c r="F20" s="30">
        <f>ROUND(F19*E20,2)</f>
        <v>448.5</v>
      </c>
      <c r="G20" s="30"/>
      <c r="H20" s="30"/>
      <c r="I20" s="30"/>
      <c r="J20" s="30"/>
      <c r="K20" s="30"/>
      <c r="L20" s="30"/>
      <c r="M20" s="30"/>
    </row>
    <row r="21" spans="1:256" s="64" customFormat="1" ht="15.75" x14ac:dyDescent="0.25">
      <c r="A21" s="3">
        <v>5</v>
      </c>
      <c r="B21" s="31" t="s">
        <v>111</v>
      </c>
      <c r="C21" s="73" t="s">
        <v>117</v>
      </c>
      <c r="D21" s="30" t="s">
        <v>93</v>
      </c>
      <c r="E21" s="35"/>
      <c r="F21" s="44">
        <v>10.7</v>
      </c>
      <c r="G21" s="30"/>
      <c r="H21" s="30"/>
      <c r="I21" s="30"/>
      <c r="J21" s="30"/>
      <c r="K21" s="30"/>
      <c r="L21" s="30"/>
      <c r="M21" s="30"/>
      <c r="N21" s="19"/>
      <c r="O21" s="92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64" customFormat="1" ht="13.5" x14ac:dyDescent="0.25">
      <c r="A22" s="3"/>
      <c r="B22" s="34"/>
      <c r="C22" s="73" t="s">
        <v>50</v>
      </c>
      <c r="D22" s="28" t="s">
        <v>40</v>
      </c>
      <c r="E22" s="28">
        <v>2.12</v>
      </c>
      <c r="F22" s="30">
        <f>ROUND(F21*E22,2)</f>
        <v>22.68</v>
      </c>
      <c r="G22" s="30"/>
      <c r="H22" s="30"/>
      <c r="I22" s="30"/>
      <c r="J22" s="30"/>
      <c r="K22" s="30"/>
      <c r="L22" s="30"/>
      <c r="M22" s="3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64" customFormat="1" ht="13.5" x14ac:dyDescent="0.25">
      <c r="A23" s="3"/>
      <c r="B23" s="34"/>
      <c r="C23" s="73" t="s">
        <v>43</v>
      </c>
      <c r="D23" s="28" t="s">
        <v>44</v>
      </c>
      <c r="E23" s="28">
        <v>0.10100000000000001</v>
      </c>
      <c r="F23" s="30">
        <f>ROUND(F21*E23,2)</f>
        <v>1.08</v>
      </c>
      <c r="G23" s="30"/>
      <c r="H23" s="30"/>
      <c r="I23" s="30"/>
      <c r="J23" s="30"/>
      <c r="K23" s="30"/>
      <c r="L23" s="30"/>
      <c r="M23" s="30"/>
      <c r="N23" s="19"/>
      <c r="O23" s="5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64" customFormat="1" ht="13.5" x14ac:dyDescent="0.25">
      <c r="A24" s="3"/>
      <c r="B24" s="56" t="s">
        <v>90</v>
      </c>
      <c r="C24" s="73" t="s">
        <v>112</v>
      </c>
      <c r="D24" s="28" t="s">
        <v>42</v>
      </c>
      <c r="E24" s="28">
        <v>1.1000000000000001</v>
      </c>
      <c r="F24" s="30">
        <f>ROUND(F21*E24,2)</f>
        <v>11.77</v>
      </c>
      <c r="G24" s="30"/>
      <c r="H24" s="30"/>
      <c r="I24" s="30"/>
      <c r="J24" s="30"/>
      <c r="K24" s="30"/>
      <c r="L24" s="30"/>
      <c r="M24" s="3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27" x14ac:dyDescent="0.25">
      <c r="A25" s="85">
        <v>6</v>
      </c>
      <c r="B25" s="56" t="s">
        <v>68</v>
      </c>
      <c r="C25" s="65" t="s">
        <v>118</v>
      </c>
      <c r="D25" s="30" t="s">
        <v>59</v>
      </c>
      <c r="E25" s="6"/>
      <c r="F25" s="66">
        <v>0.40300000000000002</v>
      </c>
      <c r="G25" s="6"/>
      <c r="H25" s="6"/>
      <c r="I25" s="6"/>
      <c r="J25" s="6"/>
      <c r="K25" s="6"/>
      <c r="L25" s="6"/>
      <c r="M25" s="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5">
      <c r="A26" s="85"/>
      <c r="B26" s="85"/>
      <c r="C26" s="67" t="s">
        <v>50</v>
      </c>
      <c r="D26" s="6" t="s">
        <v>40</v>
      </c>
      <c r="E26" s="6">
        <v>319</v>
      </c>
      <c r="F26" s="30">
        <f>ROUND(F25*E26,2)</f>
        <v>128.56</v>
      </c>
      <c r="G26" s="30"/>
      <c r="H26" s="30"/>
      <c r="I26" s="54"/>
      <c r="J26" s="30"/>
      <c r="K26" s="30"/>
      <c r="L26" s="30"/>
      <c r="M26" s="3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85"/>
      <c r="B27" s="85"/>
      <c r="C27" s="67" t="s">
        <v>69</v>
      </c>
      <c r="D27" s="6" t="s">
        <v>45</v>
      </c>
      <c r="E27" s="6">
        <v>42.8</v>
      </c>
      <c r="F27" s="30">
        <f>ROUND(F25*E27,2)</f>
        <v>17.25</v>
      </c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7" x14ac:dyDescent="0.25">
      <c r="A28" s="53"/>
      <c r="B28" s="50" t="s">
        <v>95</v>
      </c>
      <c r="C28" s="65" t="s">
        <v>119</v>
      </c>
      <c r="D28" s="28" t="s">
        <v>54</v>
      </c>
      <c r="E28" s="8">
        <v>102</v>
      </c>
      <c r="F28" s="30">
        <f>ROUND(F25*E28,2)</f>
        <v>41.11</v>
      </c>
      <c r="G28" s="6"/>
      <c r="H28" s="6"/>
      <c r="I28" s="30"/>
      <c r="J28" s="30"/>
      <c r="K28" s="30"/>
      <c r="L28" s="30"/>
      <c r="M28" s="30"/>
    </row>
    <row r="29" spans="1:256" ht="15.75" x14ac:dyDescent="0.25">
      <c r="A29" s="3"/>
      <c r="B29" s="32"/>
      <c r="C29" s="63" t="s">
        <v>70</v>
      </c>
      <c r="D29" s="28" t="s">
        <v>54</v>
      </c>
      <c r="E29" s="30">
        <v>1.1399999999999999</v>
      </c>
      <c r="F29" s="30">
        <f>ROUND(F25*E29,2)</f>
        <v>0.46</v>
      </c>
      <c r="G29" s="6"/>
      <c r="H29" s="6"/>
      <c r="I29" s="30"/>
      <c r="J29" s="30"/>
      <c r="K29" s="30"/>
      <c r="L29" s="30"/>
      <c r="M29" s="3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5.75" x14ac:dyDescent="0.25">
      <c r="A30" s="49"/>
      <c r="B30" s="50"/>
      <c r="C30" s="67" t="s">
        <v>71</v>
      </c>
      <c r="D30" s="28" t="s">
        <v>54</v>
      </c>
      <c r="E30" s="54">
        <v>1.37</v>
      </c>
      <c r="F30" s="30">
        <f>ROUND(F25*E30,2)</f>
        <v>0.55000000000000004</v>
      </c>
      <c r="G30" s="6"/>
      <c r="H30" s="6"/>
      <c r="I30" s="30"/>
      <c r="J30" s="30"/>
      <c r="K30" s="30"/>
      <c r="L30" s="30"/>
      <c r="M30" s="30"/>
    </row>
    <row r="31" spans="1:256" x14ac:dyDescent="0.25">
      <c r="A31" s="85"/>
      <c r="B31" s="85"/>
      <c r="C31" s="65" t="s">
        <v>72</v>
      </c>
      <c r="D31" s="6" t="s">
        <v>41</v>
      </c>
      <c r="E31" s="57">
        <v>2.5000000000000001E-2</v>
      </c>
      <c r="F31" s="33">
        <f>ROUND(F25*E31,3)</f>
        <v>0.01</v>
      </c>
      <c r="G31" s="6"/>
      <c r="H31" s="6"/>
      <c r="I31" s="30"/>
      <c r="J31" s="30"/>
      <c r="K31" s="30"/>
      <c r="L31" s="30"/>
      <c r="M31" s="3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5">
      <c r="A32" s="85"/>
      <c r="B32" s="85"/>
      <c r="C32" s="65" t="s">
        <v>73</v>
      </c>
      <c r="D32" s="6" t="s">
        <v>74</v>
      </c>
      <c r="E32" s="6">
        <v>51.5</v>
      </c>
      <c r="F32" s="30">
        <f>ROUND(F25*E32,2)</f>
        <v>20.75</v>
      </c>
      <c r="G32" s="6"/>
      <c r="H32" s="6"/>
      <c r="I32" s="30"/>
      <c r="J32" s="30"/>
      <c r="K32" s="30"/>
      <c r="L32" s="30"/>
      <c r="M32" s="3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5">
      <c r="A33" s="85"/>
      <c r="B33" s="85"/>
      <c r="C33" s="65" t="s">
        <v>43</v>
      </c>
      <c r="D33" s="6" t="s">
        <v>44</v>
      </c>
      <c r="E33" s="6">
        <v>83.8</v>
      </c>
      <c r="F33" s="30">
        <f>ROUND(F25*E33,2)</f>
        <v>33.770000000000003</v>
      </c>
      <c r="G33" s="6"/>
      <c r="H33" s="6"/>
      <c r="I33" s="30"/>
      <c r="J33" s="30"/>
      <c r="K33" s="30"/>
      <c r="L33" s="30"/>
      <c r="M33" s="3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5">
      <c r="A34" s="85"/>
      <c r="B34" s="85"/>
      <c r="C34" s="65" t="s">
        <v>58</v>
      </c>
      <c r="D34" s="6" t="s">
        <v>44</v>
      </c>
      <c r="E34" s="6">
        <v>43.9</v>
      </c>
      <c r="F34" s="30">
        <f>ROUND(F25*E34,2)</f>
        <v>17.690000000000001</v>
      </c>
      <c r="G34" s="6"/>
      <c r="H34" s="6"/>
      <c r="I34" s="30"/>
      <c r="J34" s="30"/>
      <c r="K34" s="30"/>
      <c r="L34" s="30"/>
      <c r="M34" s="3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5">
      <c r="A35" s="3"/>
      <c r="B35" s="34"/>
      <c r="C35" s="63" t="s">
        <v>75</v>
      </c>
      <c r="D35" s="30" t="s">
        <v>42</v>
      </c>
      <c r="E35" s="28">
        <v>0.97</v>
      </c>
      <c r="F35" s="29">
        <f>ROUND(F25*E35,2)</f>
        <v>0.39</v>
      </c>
      <c r="G35" s="30"/>
      <c r="H35" s="30"/>
      <c r="I35" s="30"/>
      <c r="J35" s="30"/>
      <c r="K35" s="30"/>
      <c r="L35" s="30"/>
      <c r="M35" s="3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x14ac:dyDescent="0.25">
      <c r="A36" s="3"/>
      <c r="B36" s="34"/>
      <c r="C36" s="63" t="s">
        <v>66</v>
      </c>
      <c r="D36" s="30" t="s">
        <v>42</v>
      </c>
      <c r="E36" s="28">
        <v>0.22</v>
      </c>
      <c r="F36" s="29">
        <f>ROUND(F25*E36,2)</f>
        <v>0.09</v>
      </c>
      <c r="G36" s="30"/>
      <c r="H36" s="30"/>
      <c r="I36" s="30"/>
      <c r="J36" s="30"/>
      <c r="K36" s="30"/>
      <c r="L36" s="30"/>
      <c r="M36" s="3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27" x14ac:dyDescent="0.25">
      <c r="A37" s="85">
        <v>7</v>
      </c>
      <c r="B37" s="56" t="s">
        <v>96</v>
      </c>
      <c r="C37" s="65" t="s">
        <v>97</v>
      </c>
      <c r="D37" s="30" t="s">
        <v>41</v>
      </c>
      <c r="E37" s="6"/>
      <c r="F37" s="93">
        <v>8.2420000000000009</v>
      </c>
      <c r="G37" s="6"/>
      <c r="H37" s="6"/>
      <c r="I37" s="6"/>
      <c r="J37" s="6"/>
      <c r="K37" s="6"/>
      <c r="L37" s="6"/>
      <c r="M37" s="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5">
      <c r="A38" s="85"/>
      <c r="B38" s="85"/>
      <c r="C38" s="67" t="s">
        <v>50</v>
      </c>
      <c r="D38" s="6" t="s">
        <v>40</v>
      </c>
      <c r="E38" s="6">
        <v>27.6</v>
      </c>
      <c r="F38" s="30">
        <f>ROUND(F37*E38,2)</f>
        <v>227.48</v>
      </c>
      <c r="G38" s="30"/>
      <c r="H38" s="30"/>
      <c r="I38" s="54"/>
      <c r="J38" s="30"/>
      <c r="K38" s="30"/>
      <c r="L38" s="30"/>
      <c r="M38" s="3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5">
      <c r="A39" s="85"/>
      <c r="B39" s="85"/>
      <c r="C39" s="67" t="s">
        <v>98</v>
      </c>
      <c r="D39" s="6" t="s">
        <v>45</v>
      </c>
      <c r="E39" s="6">
        <v>4.74</v>
      </c>
      <c r="F39" s="30">
        <f>ROUND(F37*E39,2)</f>
        <v>39.07</v>
      </c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5">
      <c r="A40" s="85"/>
      <c r="B40" s="85"/>
      <c r="C40" s="65" t="s">
        <v>43</v>
      </c>
      <c r="D40" s="6" t="s">
        <v>44</v>
      </c>
      <c r="E40" s="6">
        <v>6.8</v>
      </c>
      <c r="F40" s="30">
        <f>ROUND(F37*E40,2)</f>
        <v>56.05</v>
      </c>
      <c r="G40" s="6"/>
      <c r="H40" s="6"/>
      <c r="I40" s="30"/>
      <c r="J40" s="30"/>
      <c r="K40" s="30"/>
      <c r="L40" s="30"/>
      <c r="M40" s="3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5">
      <c r="A41" s="85"/>
      <c r="B41" s="85"/>
      <c r="C41" s="65" t="s">
        <v>58</v>
      </c>
      <c r="D41" s="6" t="s">
        <v>44</v>
      </c>
      <c r="E41" s="6">
        <v>12.2</v>
      </c>
      <c r="F41" s="30">
        <f>ROUND(F37*E41,2)</f>
        <v>100.55</v>
      </c>
      <c r="G41" s="6"/>
      <c r="H41" s="6"/>
      <c r="I41" s="30"/>
      <c r="J41" s="30"/>
      <c r="K41" s="30"/>
      <c r="L41" s="30"/>
      <c r="M41" s="3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7" x14ac:dyDescent="0.25">
      <c r="A42" s="3">
        <v>8</v>
      </c>
      <c r="B42" s="56" t="s">
        <v>99</v>
      </c>
      <c r="C42" s="63" t="s">
        <v>100</v>
      </c>
      <c r="D42" s="30" t="s">
        <v>41</v>
      </c>
      <c r="E42" s="28"/>
      <c r="F42" s="62">
        <v>4.45</v>
      </c>
      <c r="G42" s="30"/>
      <c r="H42" s="30"/>
      <c r="I42" s="30"/>
      <c r="J42" s="30"/>
      <c r="K42" s="30"/>
      <c r="L42" s="30"/>
      <c r="M42" s="30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27" x14ac:dyDescent="0.25">
      <c r="A43" s="3">
        <v>9</v>
      </c>
      <c r="B43" s="56" t="s">
        <v>101</v>
      </c>
      <c r="C43" s="63" t="s">
        <v>102</v>
      </c>
      <c r="D43" s="30" t="s">
        <v>41</v>
      </c>
      <c r="E43" s="28"/>
      <c r="F43" s="62">
        <v>3.7919999999999998</v>
      </c>
      <c r="G43" s="30"/>
      <c r="H43" s="30"/>
      <c r="I43" s="30"/>
      <c r="J43" s="30"/>
      <c r="K43" s="30"/>
      <c r="L43" s="30"/>
      <c r="M43" s="3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64" customFormat="1" ht="27" x14ac:dyDescent="0.25">
      <c r="A44" s="95">
        <v>10</v>
      </c>
      <c r="B44" s="56" t="s">
        <v>137</v>
      </c>
      <c r="C44" s="65" t="s">
        <v>138</v>
      </c>
      <c r="D44" s="30" t="s">
        <v>59</v>
      </c>
      <c r="E44" s="6"/>
      <c r="F44" s="66">
        <v>0.70599999999999996</v>
      </c>
      <c r="G44" s="6"/>
      <c r="H44" s="6"/>
      <c r="I44" s="6"/>
      <c r="J44" s="6"/>
      <c r="K44" s="6"/>
      <c r="L44" s="6"/>
      <c r="M44" s="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64" customFormat="1" ht="13.5" x14ac:dyDescent="0.25">
      <c r="A45" s="95"/>
      <c r="B45" s="95"/>
      <c r="C45" s="80" t="s">
        <v>50</v>
      </c>
      <c r="D45" s="6" t="s">
        <v>40</v>
      </c>
      <c r="E45" s="6">
        <v>484</v>
      </c>
      <c r="F45" s="30">
        <f>ROUND(F44*E45,2)</f>
        <v>341.7</v>
      </c>
      <c r="G45" s="30"/>
      <c r="H45" s="30"/>
      <c r="I45" s="54"/>
      <c r="J45" s="30"/>
      <c r="K45" s="30"/>
      <c r="L45" s="30"/>
      <c r="M45" s="3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64" customFormat="1" ht="13.5" x14ac:dyDescent="0.25">
      <c r="A46" s="95"/>
      <c r="B46" s="95"/>
      <c r="C46" s="80" t="s">
        <v>98</v>
      </c>
      <c r="D46" s="6" t="s">
        <v>45</v>
      </c>
      <c r="E46" s="6">
        <v>9.6</v>
      </c>
      <c r="F46" s="30">
        <f>ROUND(F44*E46,2)</f>
        <v>6.78</v>
      </c>
      <c r="G46" s="30"/>
      <c r="H46" s="30"/>
      <c r="I46" s="30"/>
      <c r="J46" s="30"/>
      <c r="K46" s="30"/>
      <c r="L46" s="30"/>
      <c r="M46" s="3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64" customFormat="1" ht="27" x14ac:dyDescent="0.25">
      <c r="A47" s="53"/>
      <c r="B47" s="50" t="s">
        <v>95</v>
      </c>
      <c r="C47" s="65" t="s">
        <v>104</v>
      </c>
      <c r="D47" s="28" t="s">
        <v>54</v>
      </c>
      <c r="E47" s="8">
        <v>101.5</v>
      </c>
      <c r="F47" s="30">
        <f>ROUND(F44*E47,2)</f>
        <v>71.66</v>
      </c>
      <c r="G47" s="6"/>
      <c r="H47" s="6"/>
      <c r="I47" s="30"/>
      <c r="J47" s="30"/>
      <c r="K47" s="30"/>
      <c r="L47" s="30"/>
      <c r="M47" s="3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s="64" customFormat="1" ht="15.75" x14ac:dyDescent="0.25">
      <c r="A48" s="53"/>
      <c r="B48" s="50"/>
      <c r="C48" s="65" t="s">
        <v>78</v>
      </c>
      <c r="D48" s="28" t="s">
        <v>54</v>
      </c>
      <c r="E48" s="8">
        <v>2.14</v>
      </c>
      <c r="F48" s="30">
        <f>ROUND(F44*E48,2)</f>
        <v>1.51</v>
      </c>
      <c r="G48" s="6"/>
      <c r="H48" s="6"/>
      <c r="I48" s="30"/>
      <c r="J48" s="30"/>
      <c r="K48" s="30"/>
      <c r="L48" s="30"/>
      <c r="M48" s="3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s="64" customFormat="1" ht="15.75" x14ac:dyDescent="0.25">
      <c r="A49" s="95"/>
      <c r="B49" s="95"/>
      <c r="C49" s="65" t="s">
        <v>83</v>
      </c>
      <c r="D49" s="28" t="s">
        <v>86</v>
      </c>
      <c r="E49" s="6">
        <v>32</v>
      </c>
      <c r="F49" s="30">
        <f>ROUND(F44*E49,2)</f>
        <v>22.59</v>
      </c>
      <c r="G49" s="6"/>
      <c r="H49" s="6"/>
      <c r="I49" s="30"/>
      <c r="J49" s="30"/>
      <c r="K49" s="30"/>
      <c r="L49" s="30"/>
      <c r="M49" s="3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64" customFormat="1" ht="15.75" x14ac:dyDescent="0.25">
      <c r="A50" s="3"/>
      <c r="B50" s="32"/>
      <c r="C50" s="80" t="s">
        <v>66</v>
      </c>
      <c r="D50" s="28" t="s">
        <v>54</v>
      </c>
      <c r="E50" s="98">
        <v>21.7</v>
      </c>
      <c r="F50" s="30">
        <f>ROUND(F44*E50,2)</f>
        <v>15.32</v>
      </c>
      <c r="G50" s="6"/>
      <c r="H50" s="6"/>
      <c r="I50" s="30"/>
      <c r="J50" s="30"/>
      <c r="K50" s="30"/>
      <c r="L50" s="30"/>
      <c r="M50" s="30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64" customFormat="1" ht="13.5" x14ac:dyDescent="0.25">
      <c r="A51" s="95"/>
      <c r="B51" s="95"/>
      <c r="C51" s="81" t="s">
        <v>139</v>
      </c>
      <c r="D51" s="6" t="s">
        <v>74</v>
      </c>
      <c r="E51" s="99">
        <v>223</v>
      </c>
      <c r="F51" s="33">
        <f>ROUND(F44*E51,3)</f>
        <v>157.43799999999999</v>
      </c>
      <c r="G51" s="6"/>
      <c r="H51" s="6"/>
      <c r="I51" s="30"/>
      <c r="J51" s="30"/>
      <c r="K51" s="30"/>
      <c r="L51" s="30"/>
      <c r="M51" s="3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64" customFormat="1" ht="13.5" x14ac:dyDescent="0.25">
      <c r="A52" s="95"/>
      <c r="B52" s="95"/>
      <c r="C52" s="80" t="s">
        <v>107</v>
      </c>
      <c r="D52" s="6" t="s">
        <v>42</v>
      </c>
      <c r="E52" s="99">
        <v>1.67</v>
      </c>
      <c r="F52" s="30">
        <f>ROUND(F44*E52,2)</f>
        <v>1.18</v>
      </c>
      <c r="G52" s="6"/>
      <c r="H52" s="6"/>
      <c r="I52" s="30"/>
      <c r="J52" s="30"/>
      <c r="K52" s="30"/>
      <c r="L52" s="30"/>
      <c r="M52" s="3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64" customFormat="1" ht="13.5" x14ac:dyDescent="0.25">
      <c r="A53" s="95"/>
      <c r="B53" s="95"/>
      <c r="C53" s="81" t="s">
        <v>43</v>
      </c>
      <c r="D53" s="6" t="s">
        <v>44</v>
      </c>
      <c r="E53" s="99">
        <v>42</v>
      </c>
      <c r="F53" s="30">
        <f>ROUND(F44*E53,2)</f>
        <v>29.65</v>
      </c>
      <c r="G53" s="6"/>
      <c r="H53" s="6"/>
      <c r="I53" s="30"/>
      <c r="J53" s="30"/>
      <c r="K53" s="30"/>
      <c r="L53" s="30"/>
      <c r="M53" s="3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64" customFormat="1" ht="13.5" x14ac:dyDescent="0.25">
      <c r="A54" s="95"/>
      <c r="B54" s="95"/>
      <c r="C54" s="81" t="s">
        <v>58</v>
      </c>
      <c r="D54" s="6" t="s">
        <v>44</v>
      </c>
      <c r="E54" s="99">
        <v>194</v>
      </c>
      <c r="F54" s="30">
        <f>ROUND(F44*E54,2)</f>
        <v>136.96</v>
      </c>
      <c r="G54" s="6"/>
      <c r="H54" s="6"/>
      <c r="I54" s="30"/>
      <c r="J54" s="30"/>
      <c r="K54" s="30"/>
      <c r="L54" s="30"/>
      <c r="M54" s="3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7" x14ac:dyDescent="0.25">
      <c r="A55" s="95">
        <v>11</v>
      </c>
      <c r="B55" s="56" t="s">
        <v>96</v>
      </c>
      <c r="C55" s="65" t="s">
        <v>97</v>
      </c>
      <c r="D55" s="30" t="s">
        <v>41</v>
      </c>
      <c r="E55" s="6"/>
      <c r="F55" s="93">
        <v>0.216</v>
      </c>
      <c r="G55" s="6"/>
      <c r="H55" s="6"/>
      <c r="I55" s="6"/>
      <c r="J55" s="6"/>
      <c r="K55" s="6"/>
      <c r="L55" s="6"/>
      <c r="M55" s="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5">
      <c r="A56" s="95"/>
      <c r="B56" s="95"/>
      <c r="C56" s="67" t="s">
        <v>50</v>
      </c>
      <c r="D56" s="6" t="s">
        <v>40</v>
      </c>
      <c r="E56" s="6">
        <v>27.6</v>
      </c>
      <c r="F56" s="30">
        <f>ROUND(F55*E56,2)</f>
        <v>5.96</v>
      </c>
      <c r="G56" s="30"/>
      <c r="H56" s="30"/>
      <c r="I56" s="54"/>
      <c r="J56" s="30"/>
      <c r="K56" s="30"/>
      <c r="L56" s="30"/>
      <c r="M56" s="3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5">
      <c r="A57" s="95"/>
      <c r="B57" s="95"/>
      <c r="C57" s="67" t="s">
        <v>98</v>
      </c>
      <c r="D57" s="6" t="s">
        <v>45</v>
      </c>
      <c r="E57" s="6">
        <v>4.74</v>
      </c>
      <c r="F57" s="30">
        <f>ROUND(F55*E57,2)</f>
        <v>1.02</v>
      </c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5">
      <c r="A58" s="95"/>
      <c r="B58" s="95"/>
      <c r="C58" s="65" t="s">
        <v>43</v>
      </c>
      <c r="D58" s="6" t="s">
        <v>44</v>
      </c>
      <c r="E58" s="6">
        <v>6.8</v>
      </c>
      <c r="F58" s="30">
        <f>ROUND(F55*E58,2)</f>
        <v>1.47</v>
      </c>
      <c r="G58" s="6"/>
      <c r="H58" s="6"/>
      <c r="I58" s="30"/>
      <c r="J58" s="30"/>
      <c r="K58" s="30"/>
      <c r="L58" s="30"/>
      <c r="M58" s="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5">
      <c r="A59" s="95"/>
      <c r="B59" s="95"/>
      <c r="C59" s="65" t="s">
        <v>58</v>
      </c>
      <c r="D59" s="6" t="s">
        <v>44</v>
      </c>
      <c r="E59" s="6">
        <v>12.2</v>
      </c>
      <c r="F59" s="30">
        <f>ROUND(F55*E59,2)</f>
        <v>2.64</v>
      </c>
      <c r="G59" s="6"/>
      <c r="H59" s="6"/>
      <c r="I59" s="30"/>
      <c r="J59" s="30"/>
      <c r="K59" s="30"/>
      <c r="L59" s="30"/>
      <c r="M59" s="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7" x14ac:dyDescent="0.25">
      <c r="A60" s="3">
        <v>12</v>
      </c>
      <c r="B60" s="56" t="s">
        <v>99</v>
      </c>
      <c r="C60" s="63" t="s">
        <v>100</v>
      </c>
      <c r="D60" s="30" t="s">
        <v>41</v>
      </c>
      <c r="E60" s="28"/>
      <c r="F60" s="62">
        <v>0.1356</v>
      </c>
      <c r="G60" s="30"/>
      <c r="H60" s="30"/>
      <c r="I60" s="30"/>
      <c r="J60" s="30"/>
      <c r="K60" s="30"/>
      <c r="L60" s="30"/>
      <c r="M60" s="30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ht="27" x14ac:dyDescent="0.25">
      <c r="A61" s="3">
        <v>13</v>
      </c>
      <c r="B61" s="56" t="s">
        <v>101</v>
      </c>
      <c r="C61" s="63" t="s">
        <v>102</v>
      </c>
      <c r="D61" s="30" t="s">
        <v>41</v>
      </c>
      <c r="E61" s="28"/>
      <c r="F61" s="62">
        <v>8.0399999999999999E-2</v>
      </c>
      <c r="G61" s="30"/>
      <c r="H61" s="30"/>
      <c r="I61" s="30"/>
      <c r="J61" s="30"/>
      <c r="K61" s="30"/>
      <c r="L61" s="30"/>
      <c r="M61" s="30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64" customFormat="1" ht="27" x14ac:dyDescent="0.25">
      <c r="A62" s="85">
        <v>14</v>
      </c>
      <c r="B62" s="56" t="s">
        <v>103</v>
      </c>
      <c r="C62" s="65" t="s">
        <v>140</v>
      </c>
      <c r="D62" s="30" t="s">
        <v>59</v>
      </c>
      <c r="E62" s="6"/>
      <c r="F62" s="66">
        <v>6.3E-2</v>
      </c>
      <c r="G62" s="6"/>
      <c r="H62" s="6"/>
      <c r="I62" s="6"/>
      <c r="J62" s="6"/>
      <c r="K62" s="6"/>
      <c r="L62" s="6"/>
      <c r="M62" s="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64" customFormat="1" ht="13.5" x14ac:dyDescent="0.25">
      <c r="A63" s="85"/>
      <c r="B63" s="85"/>
      <c r="C63" s="80" t="s">
        <v>50</v>
      </c>
      <c r="D63" s="6" t="s">
        <v>40</v>
      </c>
      <c r="E63" s="6">
        <v>518</v>
      </c>
      <c r="F63" s="30">
        <f>ROUND(F62*E63,2)</f>
        <v>32.630000000000003</v>
      </c>
      <c r="G63" s="30"/>
      <c r="H63" s="30"/>
      <c r="I63" s="54"/>
      <c r="J63" s="30"/>
      <c r="K63" s="30"/>
      <c r="L63" s="30"/>
      <c r="M63" s="3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64" customFormat="1" ht="13.5" x14ac:dyDescent="0.25">
      <c r="A64" s="85"/>
      <c r="B64" s="85"/>
      <c r="C64" s="80" t="s">
        <v>98</v>
      </c>
      <c r="D64" s="6" t="s">
        <v>45</v>
      </c>
      <c r="E64" s="6">
        <v>9.6</v>
      </c>
      <c r="F64" s="30">
        <f>ROUND(F62*E64,2)</f>
        <v>0.6</v>
      </c>
      <c r="G64" s="30"/>
      <c r="H64" s="30"/>
      <c r="I64" s="30"/>
      <c r="J64" s="30"/>
      <c r="K64" s="30"/>
      <c r="L64" s="30"/>
      <c r="M64" s="3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64" customFormat="1" ht="27" x14ac:dyDescent="0.25">
      <c r="A65" s="53"/>
      <c r="B65" s="50" t="s">
        <v>95</v>
      </c>
      <c r="C65" s="65" t="s">
        <v>104</v>
      </c>
      <c r="D65" s="28" t="s">
        <v>54</v>
      </c>
      <c r="E65" s="8">
        <v>101.5</v>
      </c>
      <c r="F65" s="30">
        <f>ROUND(F62*E65,2)</f>
        <v>6.39</v>
      </c>
      <c r="G65" s="6"/>
      <c r="H65" s="6"/>
      <c r="I65" s="30"/>
      <c r="J65" s="30"/>
      <c r="K65" s="30"/>
      <c r="L65" s="30"/>
      <c r="M65" s="3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s="64" customFormat="1" ht="15.75" x14ac:dyDescent="0.25">
      <c r="A66" s="53"/>
      <c r="B66" s="50"/>
      <c r="C66" s="81" t="s">
        <v>78</v>
      </c>
      <c r="D66" s="28" t="s">
        <v>54</v>
      </c>
      <c r="E66" s="8">
        <v>2.66</v>
      </c>
      <c r="F66" s="30">
        <f>ROUND(F62*E66,2)</f>
        <v>0.17</v>
      </c>
      <c r="G66" s="6"/>
      <c r="H66" s="6"/>
      <c r="I66" s="30"/>
      <c r="J66" s="30"/>
      <c r="K66" s="30"/>
      <c r="L66" s="30"/>
      <c r="M66" s="3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s="64" customFormat="1" ht="15.75" x14ac:dyDescent="0.25">
      <c r="A67" s="85"/>
      <c r="B67" s="85"/>
      <c r="C67" s="65" t="s">
        <v>83</v>
      </c>
      <c r="D67" s="28" t="s">
        <v>86</v>
      </c>
      <c r="E67" s="6">
        <v>82</v>
      </c>
      <c r="F67" s="30">
        <f>ROUND(F62*E67,2)</f>
        <v>5.17</v>
      </c>
      <c r="G67" s="6"/>
      <c r="H67" s="6"/>
      <c r="I67" s="30"/>
      <c r="J67" s="30"/>
      <c r="K67" s="30"/>
      <c r="L67" s="30"/>
      <c r="M67" s="3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64" customFormat="1" ht="15.75" x14ac:dyDescent="0.25">
      <c r="A68" s="3"/>
      <c r="B68" s="32"/>
      <c r="C68" s="80" t="s">
        <v>105</v>
      </c>
      <c r="D68" s="28" t="s">
        <v>54</v>
      </c>
      <c r="E68" s="30">
        <v>1.74</v>
      </c>
      <c r="F68" s="30">
        <f>ROUND(F62*E68,2)</f>
        <v>0.11</v>
      </c>
      <c r="G68" s="6"/>
      <c r="H68" s="6"/>
      <c r="I68" s="30"/>
      <c r="J68" s="30"/>
      <c r="K68" s="30"/>
      <c r="L68" s="30"/>
      <c r="M68" s="30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64" customFormat="1" ht="15.75" x14ac:dyDescent="0.25">
      <c r="A69" s="49"/>
      <c r="B69" s="50"/>
      <c r="C69" s="80" t="s">
        <v>106</v>
      </c>
      <c r="D69" s="28" t="s">
        <v>54</v>
      </c>
      <c r="E69" s="54">
        <v>0.08</v>
      </c>
      <c r="F69" s="30">
        <f>ROUND(F62*E69,2)</f>
        <v>0.01</v>
      </c>
      <c r="G69" s="6"/>
      <c r="H69" s="6"/>
      <c r="I69" s="30"/>
      <c r="J69" s="30"/>
      <c r="K69" s="30"/>
      <c r="L69" s="30"/>
      <c r="M69" s="3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s="64" customFormat="1" ht="13.5" x14ac:dyDescent="0.25">
      <c r="A70" s="85"/>
      <c r="B70" s="85"/>
      <c r="C70" s="81" t="s">
        <v>72</v>
      </c>
      <c r="D70" s="6" t="s">
        <v>74</v>
      </c>
      <c r="E70" s="6">
        <v>49</v>
      </c>
      <c r="F70" s="33">
        <f>ROUND(F62*E70,3)</f>
        <v>3.0870000000000002</v>
      </c>
      <c r="G70" s="6"/>
      <c r="H70" s="6"/>
      <c r="I70" s="30"/>
      <c r="J70" s="30"/>
      <c r="K70" s="30"/>
      <c r="L70" s="30"/>
      <c r="M70" s="3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64" customFormat="1" ht="13.5" x14ac:dyDescent="0.25">
      <c r="A71" s="85"/>
      <c r="B71" s="85"/>
      <c r="C71" s="80" t="s">
        <v>107</v>
      </c>
      <c r="D71" s="6" t="s">
        <v>42</v>
      </c>
      <c r="E71" s="6">
        <v>0.08</v>
      </c>
      <c r="F71" s="30">
        <f>ROUND(F62*E71,2)</f>
        <v>0.01</v>
      </c>
      <c r="G71" s="6"/>
      <c r="H71" s="6"/>
      <c r="I71" s="30"/>
      <c r="J71" s="30"/>
      <c r="K71" s="30"/>
      <c r="L71" s="30"/>
      <c r="M71" s="3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64" customFormat="1" ht="13.5" x14ac:dyDescent="0.25">
      <c r="A72" s="85"/>
      <c r="B72" s="85"/>
      <c r="C72" s="81" t="s">
        <v>43</v>
      </c>
      <c r="D72" s="6" t="s">
        <v>44</v>
      </c>
      <c r="E72" s="6">
        <v>23.1</v>
      </c>
      <c r="F72" s="30">
        <f>ROUND(F62*E72,2)</f>
        <v>1.46</v>
      </c>
      <c r="G72" s="6"/>
      <c r="H72" s="6"/>
      <c r="I72" s="30"/>
      <c r="J72" s="30"/>
      <c r="K72" s="30"/>
      <c r="L72" s="30"/>
      <c r="M72" s="3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64" customFormat="1" ht="13.5" x14ac:dyDescent="0.25">
      <c r="A73" s="85"/>
      <c r="B73" s="85"/>
      <c r="C73" s="81" t="s">
        <v>58</v>
      </c>
      <c r="D73" s="6" t="s">
        <v>44</v>
      </c>
      <c r="E73" s="6">
        <v>61.2</v>
      </c>
      <c r="F73" s="30">
        <f>ROUND(F62*E73,2)</f>
        <v>3.86</v>
      </c>
      <c r="G73" s="6"/>
      <c r="H73" s="6"/>
      <c r="I73" s="30"/>
      <c r="J73" s="30"/>
      <c r="K73" s="30"/>
      <c r="L73" s="30"/>
      <c r="M73" s="3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64" customFormat="1" ht="27" x14ac:dyDescent="0.25">
      <c r="A74" s="96">
        <v>15</v>
      </c>
      <c r="B74" s="56" t="s">
        <v>141</v>
      </c>
      <c r="C74" s="65" t="s">
        <v>142</v>
      </c>
      <c r="D74" s="30" t="s">
        <v>59</v>
      </c>
      <c r="E74" s="6"/>
      <c r="F74" s="66">
        <v>8.9999999999999993E-3</v>
      </c>
      <c r="G74" s="6"/>
      <c r="H74" s="6"/>
      <c r="I74" s="6"/>
      <c r="J74" s="6"/>
      <c r="K74" s="6"/>
      <c r="L74" s="6"/>
      <c r="M74" s="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64" customFormat="1" ht="13.5" x14ac:dyDescent="0.25">
      <c r="A75" s="96"/>
      <c r="B75" s="96"/>
      <c r="C75" s="80" t="s">
        <v>50</v>
      </c>
      <c r="D75" s="6" t="s">
        <v>40</v>
      </c>
      <c r="E75" s="6">
        <v>840</v>
      </c>
      <c r="F75" s="30">
        <f>ROUND(F74*E75,2)</f>
        <v>7.56</v>
      </c>
      <c r="G75" s="30"/>
      <c r="H75" s="30"/>
      <c r="I75" s="54"/>
      <c r="J75" s="30"/>
      <c r="K75" s="30"/>
      <c r="L75" s="30"/>
      <c r="M75" s="3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64" customFormat="1" ht="13.5" x14ac:dyDescent="0.25">
      <c r="A76" s="96"/>
      <c r="B76" s="96"/>
      <c r="C76" s="81" t="s">
        <v>43</v>
      </c>
      <c r="D76" s="6" t="s">
        <v>44</v>
      </c>
      <c r="E76" s="6">
        <v>81</v>
      </c>
      <c r="F76" s="30">
        <f>ROUND(F74*E76,2)</f>
        <v>0.73</v>
      </c>
      <c r="G76" s="30"/>
      <c r="H76" s="30"/>
      <c r="I76" s="30"/>
      <c r="J76" s="30"/>
      <c r="K76" s="30"/>
      <c r="L76" s="30"/>
      <c r="M76" s="3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64" customFormat="1" ht="27" x14ac:dyDescent="0.25">
      <c r="A77" s="53"/>
      <c r="B77" s="50" t="s">
        <v>95</v>
      </c>
      <c r="C77" s="65" t="s">
        <v>104</v>
      </c>
      <c r="D77" s="28" t="s">
        <v>54</v>
      </c>
      <c r="E77" s="8">
        <v>101.5</v>
      </c>
      <c r="F77" s="30">
        <f>ROUND(F74*E77,2)</f>
        <v>0.91</v>
      </c>
      <c r="G77" s="6"/>
      <c r="H77" s="6"/>
      <c r="I77" s="30"/>
      <c r="J77" s="30"/>
      <c r="K77" s="30"/>
      <c r="L77" s="30"/>
      <c r="M77" s="3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</row>
    <row r="78" spans="1:256" s="64" customFormat="1" ht="15.75" x14ac:dyDescent="0.25">
      <c r="A78" s="96"/>
      <c r="B78" s="96"/>
      <c r="C78" s="65" t="s">
        <v>83</v>
      </c>
      <c r="D78" s="28" t="s">
        <v>86</v>
      </c>
      <c r="E78" s="6">
        <v>137</v>
      </c>
      <c r="F78" s="30">
        <f>ROUND(F74*E78,2)</f>
        <v>1.23</v>
      </c>
      <c r="G78" s="6"/>
      <c r="H78" s="6"/>
      <c r="I78" s="30"/>
      <c r="J78" s="30"/>
      <c r="K78" s="30"/>
      <c r="L78" s="30"/>
      <c r="M78" s="3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64" customFormat="1" ht="15.75" x14ac:dyDescent="0.25">
      <c r="A79" s="3"/>
      <c r="B79" s="32"/>
      <c r="C79" s="80" t="s">
        <v>71</v>
      </c>
      <c r="D79" s="28" t="s">
        <v>54</v>
      </c>
      <c r="E79" s="30">
        <v>2.56</v>
      </c>
      <c r="F79" s="30">
        <f>ROUND(F74*E79,2)</f>
        <v>0.02</v>
      </c>
      <c r="G79" s="6"/>
      <c r="H79" s="6"/>
      <c r="I79" s="30"/>
      <c r="J79" s="30"/>
      <c r="K79" s="30"/>
      <c r="L79" s="30"/>
      <c r="M79" s="30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64" customFormat="1" ht="15.75" x14ac:dyDescent="0.25">
      <c r="A80" s="49"/>
      <c r="B80" s="50"/>
      <c r="C80" s="80" t="s">
        <v>143</v>
      </c>
      <c r="D80" s="28" t="s">
        <v>54</v>
      </c>
      <c r="E80" s="54">
        <v>0.84</v>
      </c>
      <c r="F80" s="30">
        <f>ROUND(F74*E80,2)</f>
        <v>0.01</v>
      </c>
      <c r="G80" s="6"/>
      <c r="H80" s="6"/>
      <c r="I80" s="30"/>
      <c r="J80" s="30"/>
      <c r="K80" s="30"/>
      <c r="L80" s="30"/>
      <c r="M80" s="3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s="64" customFormat="1" ht="15.75" x14ac:dyDescent="0.25">
      <c r="A81" s="96"/>
      <c r="B81" s="96"/>
      <c r="C81" s="80" t="s">
        <v>66</v>
      </c>
      <c r="D81" s="28" t="s">
        <v>54</v>
      </c>
      <c r="E81" s="6">
        <v>0.26</v>
      </c>
      <c r="F81" s="33">
        <f>ROUND(F74*E81,3)</f>
        <v>2E-3</v>
      </c>
      <c r="G81" s="6"/>
      <c r="H81" s="6"/>
      <c r="I81" s="30"/>
      <c r="J81" s="30"/>
      <c r="K81" s="30"/>
      <c r="L81" s="30"/>
      <c r="M81" s="3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64" customFormat="1" ht="13.5" x14ac:dyDescent="0.25">
      <c r="A82" s="96"/>
      <c r="B82" s="96"/>
      <c r="C82" s="81" t="s">
        <v>58</v>
      </c>
      <c r="D82" s="6" t="s">
        <v>44</v>
      </c>
      <c r="E82" s="6">
        <v>39</v>
      </c>
      <c r="F82" s="30">
        <f>ROUND(F74*E82,2)</f>
        <v>0.35</v>
      </c>
      <c r="G82" s="6"/>
      <c r="H82" s="6"/>
      <c r="I82" s="30"/>
      <c r="J82" s="30"/>
      <c r="K82" s="30"/>
      <c r="L82" s="30"/>
      <c r="M82" s="3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7" x14ac:dyDescent="0.25">
      <c r="A83" s="3">
        <v>16</v>
      </c>
      <c r="B83" s="56" t="s">
        <v>99</v>
      </c>
      <c r="C83" s="63" t="s">
        <v>100</v>
      </c>
      <c r="D83" s="30" t="s">
        <v>41</v>
      </c>
      <c r="E83" s="28"/>
      <c r="F83" s="62">
        <v>0.16339999999999999</v>
      </c>
      <c r="G83" s="30"/>
      <c r="H83" s="30"/>
      <c r="I83" s="30"/>
      <c r="J83" s="30"/>
      <c r="K83" s="30"/>
      <c r="L83" s="30"/>
      <c r="M83" s="30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ht="27" x14ac:dyDescent="0.25">
      <c r="A84" s="3">
        <v>17</v>
      </c>
      <c r="B84" s="56" t="s">
        <v>101</v>
      </c>
      <c r="C84" s="63" t="s">
        <v>102</v>
      </c>
      <c r="D84" s="30" t="s">
        <v>41</v>
      </c>
      <c r="E84" s="28"/>
      <c r="F84" s="62">
        <v>1.5100000000000001E-2</v>
      </c>
      <c r="G84" s="30"/>
      <c r="H84" s="30"/>
      <c r="I84" s="30"/>
      <c r="J84" s="30"/>
      <c r="K84" s="30"/>
      <c r="L84" s="30"/>
      <c r="M84" s="30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ht="14.25" customHeight="1" x14ac:dyDescent="0.25">
      <c r="A85" s="96">
        <v>18</v>
      </c>
      <c r="B85" s="56" t="s">
        <v>144</v>
      </c>
      <c r="C85" s="65" t="s">
        <v>146</v>
      </c>
      <c r="D85" s="94" t="s">
        <v>145</v>
      </c>
      <c r="E85" s="6"/>
      <c r="F85" s="66">
        <v>1</v>
      </c>
      <c r="G85" s="6"/>
      <c r="H85" s="6"/>
      <c r="I85" s="6"/>
      <c r="J85" s="6"/>
      <c r="K85" s="6"/>
      <c r="L85" s="6"/>
      <c r="M85" s="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5">
      <c r="A86" s="96"/>
      <c r="B86" s="96"/>
      <c r="C86" s="77" t="s">
        <v>50</v>
      </c>
      <c r="D86" s="6" t="s">
        <v>40</v>
      </c>
      <c r="E86" s="6">
        <v>1.54</v>
      </c>
      <c r="F86" s="30">
        <f>ROUND(F85*E86,2)</f>
        <v>1.54</v>
      </c>
      <c r="G86" s="30"/>
      <c r="H86" s="30"/>
      <c r="I86" s="54"/>
      <c r="J86" s="30"/>
      <c r="K86" s="30"/>
      <c r="L86" s="30"/>
      <c r="M86" s="3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5">
      <c r="A87" s="96"/>
      <c r="B87" s="96"/>
      <c r="C87" s="78" t="s">
        <v>43</v>
      </c>
      <c r="D87" s="6" t="s">
        <v>44</v>
      </c>
      <c r="E87" s="6">
        <v>0.09</v>
      </c>
      <c r="F87" s="30">
        <f>ROUND(F85*E87,2)</f>
        <v>0.09</v>
      </c>
      <c r="G87" s="6"/>
      <c r="H87" s="6"/>
      <c r="I87" s="30"/>
      <c r="J87" s="30"/>
      <c r="K87" s="30"/>
      <c r="L87" s="30"/>
      <c r="M87" s="3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.75" x14ac:dyDescent="0.25">
      <c r="A88" s="53"/>
      <c r="B88" s="50"/>
      <c r="C88" s="65" t="s">
        <v>78</v>
      </c>
      <c r="D88" s="28" t="s">
        <v>54</v>
      </c>
      <c r="E88" s="97">
        <v>1.4E-2</v>
      </c>
      <c r="F88" s="30">
        <f>ROUND(F85*E88,2)</f>
        <v>0.01</v>
      </c>
      <c r="G88" s="6"/>
      <c r="H88" s="6"/>
      <c r="I88" s="30"/>
      <c r="J88" s="30"/>
      <c r="K88" s="30"/>
      <c r="L88" s="30"/>
      <c r="M88" s="30"/>
    </row>
    <row r="89" spans="1:256" x14ac:dyDescent="0.25">
      <c r="A89" s="53"/>
      <c r="B89" s="50"/>
      <c r="C89" s="78" t="s">
        <v>147</v>
      </c>
      <c r="D89" s="28" t="s">
        <v>145</v>
      </c>
      <c r="E89" s="8">
        <v>1</v>
      </c>
      <c r="F89" s="30">
        <f>ROUND(F85*E89,2)</f>
        <v>1</v>
      </c>
      <c r="G89" s="6"/>
      <c r="H89" s="6"/>
      <c r="I89" s="30"/>
      <c r="J89" s="30"/>
      <c r="K89" s="30"/>
      <c r="L89" s="30"/>
      <c r="M89" s="30"/>
    </row>
    <row r="90" spans="1:256" s="64" customFormat="1" ht="40.5" x14ac:dyDescent="0.25">
      <c r="A90" s="96">
        <v>19</v>
      </c>
      <c r="B90" s="56" t="s">
        <v>88</v>
      </c>
      <c r="C90" s="65" t="s">
        <v>148</v>
      </c>
      <c r="D90" s="30" t="s">
        <v>59</v>
      </c>
      <c r="E90" s="6"/>
      <c r="F90" s="66">
        <v>1.4E-2</v>
      </c>
      <c r="G90" s="6"/>
      <c r="H90" s="6"/>
      <c r="I90" s="6"/>
      <c r="J90" s="6"/>
      <c r="K90" s="6"/>
      <c r="L90" s="6"/>
      <c r="M90" s="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6" s="64" customFormat="1" ht="13.5" x14ac:dyDescent="0.25">
      <c r="A91" s="96"/>
      <c r="B91" s="96"/>
      <c r="C91" s="80" t="s">
        <v>50</v>
      </c>
      <c r="D91" s="6" t="s">
        <v>40</v>
      </c>
      <c r="E91" s="6">
        <v>450</v>
      </c>
      <c r="F91" s="30">
        <f>ROUND(F90*E91,2)</f>
        <v>6.3</v>
      </c>
      <c r="G91" s="30"/>
      <c r="H91" s="30"/>
      <c r="I91" s="54"/>
      <c r="J91" s="30"/>
      <c r="K91" s="30"/>
      <c r="L91" s="30"/>
      <c r="M91" s="3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6" s="64" customFormat="1" ht="13.5" x14ac:dyDescent="0.25">
      <c r="A92" s="96"/>
      <c r="B92" s="96"/>
      <c r="C92" s="81" t="s">
        <v>43</v>
      </c>
      <c r="D92" s="6" t="s">
        <v>44</v>
      </c>
      <c r="E92" s="6">
        <v>37</v>
      </c>
      <c r="F92" s="30">
        <f>ROUND(F90*E92,2)</f>
        <v>0.52</v>
      </c>
      <c r="G92" s="30"/>
      <c r="H92" s="30"/>
      <c r="I92" s="30"/>
      <c r="J92" s="30"/>
      <c r="K92" s="30"/>
      <c r="L92" s="30"/>
      <c r="M92" s="3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6" s="64" customFormat="1" ht="27" x14ac:dyDescent="0.25">
      <c r="A93" s="53"/>
      <c r="B93" s="50" t="s">
        <v>95</v>
      </c>
      <c r="C93" s="81" t="s">
        <v>149</v>
      </c>
      <c r="D93" s="28" t="s">
        <v>54</v>
      </c>
      <c r="E93" s="8">
        <v>102</v>
      </c>
      <c r="F93" s="30">
        <f>ROUND(F90*E93,2)</f>
        <v>1.43</v>
      </c>
      <c r="G93" s="6"/>
      <c r="H93" s="6"/>
      <c r="I93" s="30"/>
      <c r="J93" s="30"/>
      <c r="K93" s="30"/>
      <c r="L93" s="30"/>
      <c r="M93" s="3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</row>
    <row r="94" spans="1:256" s="64" customFormat="1" ht="15.75" x14ac:dyDescent="0.25">
      <c r="A94" s="96"/>
      <c r="B94" s="96"/>
      <c r="C94" s="81" t="s">
        <v>83</v>
      </c>
      <c r="D94" s="28" t="s">
        <v>86</v>
      </c>
      <c r="E94" s="6">
        <v>161</v>
      </c>
      <c r="F94" s="30">
        <f>ROUND(F90*E94,2)</f>
        <v>2.25</v>
      </c>
      <c r="G94" s="6"/>
      <c r="H94" s="6"/>
      <c r="I94" s="30"/>
      <c r="J94" s="30"/>
      <c r="K94" s="30"/>
      <c r="L94" s="30"/>
      <c r="M94" s="3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6" s="64" customFormat="1" ht="15.75" x14ac:dyDescent="0.25">
      <c r="A95" s="96"/>
      <c r="B95" s="96"/>
      <c r="C95" s="80" t="s">
        <v>66</v>
      </c>
      <c r="D95" s="28" t="s">
        <v>54</v>
      </c>
      <c r="E95" s="6">
        <v>1.72</v>
      </c>
      <c r="F95" s="33">
        <f>ROUND(F90*E95,3)</f>
        <v>2.4E-2</v>
      </c>
      <c r="G95" s="6"/>
      <c r="H95" s="6"/>
      <c r="I95" s="30"/>
      <c r="J95" s="30"/>
      <c r="K95" s="30"/>
      <c r="L95" s="30"/>
      <c r="M95" s="3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6" s="64" customFormat="1" ht="13.5" x14ac:dyDescent="0.25">
      <c r="A96" s="96"/>
      <c r="B96" s="96"/>
      <c r="C96" s="81" t="s">
        <v>58</v>
      </c>
      <c r="D96" s="6" t="s">
        <v>44</v>
      </c>
      <c r="E96" s="6">
        <v>28</v>
      </c>
      <c r="F96" s="30">
        <f>ROUND(F90*E96,2)</f>
        <v>0.39</v>
      </c>
      <c r="G96" s="6"/>
      <c r="H96" s="6"/>
      <c r="I96" s="30"/>
      <c r="J96" s="30"/>
      <c r="K96" s="30"/>
      <c r="L96" s="30"/>
      <c r="M96" s="3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6" s="64" customFormat="1" ht="27" x14ac:dyDescent="0.25">
      <c r="A97" s="3">
        <v>20</v>
      </c>
      <c r="B97" s="31" t="s">
        <v>79</v>
      </c>
      <c r="C97" s="73" t="s">
        <v>80</v>
      </c>
      <c r="D97" s="30" t="s">
        <v>81</v>
      </c>
      <c r="E97" s="30"/>
      <c r="F97" s="33">
        <v>3.1</v>
      </c>
      <c r="G97" s="30"/>
      <c r="H97" s="30"/>
      <c r="I97" s="30"/>
      <c r="J97" s="30"/>
      <c r="K97" s="30"/>
      <c r="L97" s="30"/>
      <c r="M97" s="30"/>
      <c r="N97" s="22"/>
      <c r="O97" s="72"/>
      <c r="P97" s="22"/>
      <c r="Q97" s="7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64" customFormat="1" ht="13.5" x14ac:dyDescent="0.25">
      <c r="A98" s="3"/>
      <c r="B98" s="32"/>
      <c r="C98" s="73" t="s">
        <v>50</v>
      </c>
      <c r="D98" s="30" t="s">
        <v>40</v>
      </c>
      <c r="E98" s="30">
        <v>56.4</v>
      </c>
      <c r="F98" s="30">
        <f>ROUND(F97*E98,2)</f>
        <v>174.84</v>
      </c>
      <c r="G98" s="30"/>
      <c r="H98" s="30"/>
      <c r="I98" s="30"/>
      <c r="J98" s="30"/>
      <c r="K98" s="30"/>
      <c r="L98" s="30"/>
      <c r="M98" s="30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64" customFormat="1" ht="13.5" x14ac:dyDescent="0.25">
      <c r="A99" s="3"/>
      <c r="B99" s="32"/>
      <c r="C99" s="73" t="s">
        <v>43</v>
      </c>
      <c r="D99" s="30" t="s">
        <v>44</v>
      </c>
      <c r="E99" s="30">
        <v>4.09</v>
      </c>
      <c r="F99" s="30">
        <f>ROUND(F97*E99,2)</f>
        <v>12.68</v>
      </c>
      <c r="G99" s="30"/>
      <c r="H99" s="30"/>
      <c r="I99" s="30"/>
      <c r="J99" s="30"/>
      <c r="K99" s="30"/>
      <c r="L99" s="30"/>
      <c r="M99" s="30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64" customFormat="1" ht="13.5" x14ac:dyDescent="0.25">
      <c r="A100" s="3"/>
      <c r="B100" s="34"/>
      <c r="C100" s="73" t="s">
        <v>57</v>
      </c>
      <c r="D100" s="28" t="s">
        <v>41</v>
      </c>
      <c r="E100" s="28">
        <v>0.45</v>
      </c>
      <c r="F100" s="30">
        <f>ROUND(F97*E100,2)</f>
        <v>1.4</v>
      </c>
      <c r="G100" s="30"/>
      <c r="H100" s="30"/>
      <c r="I100" s="30"/>
      <c r="J100" s="30"/>
      <c r="K100" s="30"/>
      <c r="L100" s="30"/>
      <c r="M100" s="3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64" customFormat="1" ht="15.75" x14ac:dyDescent="0.25">
      <c r="A101" s="3"/>
      <c r="B101" s="34"/>
      <c r="C101" s="73" t="s">
        <v>78</v>
      </c>
      <c r="D101" s="28" t="s">
        <v>54</v>
      </c>
      <c r="E101" s="28">
        <v>0.75</v>
      </c>
      <c r="F101" s="30">
        <f>ROUND(F97*E101,2)</f>
        <v>2.33</v>
      </c>
      <c r="G101" s="30"/>
      <c r="H101" s="30"/>
      <c r="I101" s="30"/>
      <c r="J101" s="30"/>
      <c r="K101" s="30"/>
      <c r="L101" s="30"/>
      <c r="M101" s="30"/>
      <c r="N101" s="19"/>
      <c r="O101" s="55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64" customFormat="1" ht="13.5" x14ac:dyDescent="0.25">
      <c r="A102" s="3"/>
      <c r="B102" s="34"/>
      <c r="C102" s="73" t="s">
        <v>58</v>
      </c>
      <c r="D102" s="28" t="s">
        <v>44</v>
      </c>
      <c r="E102" s="28">
        <v>26.5</v>
      </c>
      <c r="F102" s="30">
        <f>ROUND(F97*E102,2)</f>
        <v>82.15</v>
      </c>
      <c r="G102" s="30"/>
      <c r="H102" s="30"/>
      <c r="I102" s="30"/>
      <c r="J102" s="30"/>
      <c r="K102" s="30"/>
      <c r="L102" s="30"/>
      <c r="M102" s="3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64" customFormat="1" ht="15.75" x14ac:dyDescent="0.2">
      <c r="A103" s="3">
        <v>21</v>
      </c>
      <c r="B103" s="31" t="s">
        <v>108</v>
      </c>
      <c r="C103" s="63" t="s">
        <v>109</v>
      </c>
      <c r="D103" s="30" t="s">
        <v>81</v>
      </c>
      <c r="E103" s="30"/>
      <c r="F103" s="33">
        <v>0.83</v>
      </c>
      <c r="G103" s="30"/>
      <c r="H103" s="30"/>
      <c r="I103" s="30"/>
      <c r="J103" s="30"/>
      <c r="K103" s="30"/>
      <c r="L103" s="30"/>
      <c r="M103" s="30"/>
      <c r="N103" s="22"/>
      <c r="O103" s="22"/>
      <c r="P103" s="22"/>
      <c r="Q103" s="7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64" customFormat="1" ht="13.5" x14ac:dyDescent="0.25">
      <c r="A104" s="3"/>
      <c r="B104" s="32"/>
      <c r="C104" s="73" t="s">
        <v>50</v>
      </c>
      <c r="D104" s="30" t="s">
        <v>40</v>
      </c>
      <c r="E104" s="30">
        <v>116</v>
      </c>
      <c r="F104" s="30">
        <f>ROUND(F103*E104,2)</f>
        <v>96.28</v>
      </c>
      <c r="G104" s="30"/>
      <c r="H104" s="30"/>
      <c r="I104" s="30"/>
      <c r="J104" s="30"/>
      <c r="K104" s="30"/>
      <c r="L104" s="30"/>
      <c r="M104" s="30"/>
      <c r="N104" s="22"/>
      <c r="O104" s="7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64" customFormat="1" ht="13.5" x14ac:dyDescent="0.25">
      <c r="A105" s="3"/>
      <c r="B105" s="32"/>
      <c r="C105" s="73" t="s">
        <v>43</v>
      </c>
      <c r="D105" s="30" t="s">
        <v>44</v>
      </c>
      <c r="E105" s="30">
        <v>6.13</v>
      </c>
      <c r="F105" s="30">
        <f>ROUND(F103*E105,2)</f>
        <v>5.09</v>
      </c>
      <c r="G105" s="30"/>
      <c r="H105" s="30"/>
      <c r="I105" s="30"/>
      <c r="J105" s="30"/>
      <c r="K105" s="30"/>
      <c r="L105" s="30"/>
      <c r="M105" s="30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64" customFormat="1" ht="13.5" x14ac:dyDescent="0.25">
      <c r="A106" s="3"/>
      <c r="B106" s="34"/>
      <c r="C106" s="73" t="s">
        <v>110</v>
      </c>
      <c r="D106" s="28" t="s">
        <v>84</v>
      </c>
      <c r="E106" s="28">
        <v>234</v>
      </c>
      <c r="F106" s="30">
        <f>ROUND(F103*E106,2)</f>
        <v>194.22</v>
      </c>
      <c r="G106" s="30"/>
      <c r="H106" s="30"/>
      <c r="I106" s="30"/>
      <c r="J106" s="30"/>
      <c r="K106" s="30"/>
      <c r="L106" s="30"/>
      <c r="M106" s="30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64" customFormat="1" ht="13.5" x14ac:dyDescent="0.25">
      <c r="A107" s="3"/>
      <c r="B107" s="34"/>
      <c r="C107" s="73" t="s">
        <v>57</v>
      </c>
      <c r="D107" s="28" t="s">
        <v>41</v>
      </c>
      <c r="E107" s="28">
        <v>0.68</v>
      </c>
      <c r="F107" s="30">
        <f>ROUND(F103*E107,2)</f>
        <v>0.56000000000000005</v>
      </c>
      <c r="G107" s="30"/>
      <c r="H107" s="30"/>
      <c r="I107" s="30"/>
      <c r="J107" s="30"/>
      <c r="K107" s="30"/>
      <c r="L107" s="30"/>
      <c r="M107" s="30"/>
      <c r="N107" s="19"/>
      <c r="O107" s="19"/>
      <c r="P107" s="55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64" customFormat="1" ht="15.75" x14ac:dyDescent="0.25">
      <c r="A108" s="3"/>
      <c r="B108" s="34"/>
      <c r="C108" s="73" t="s">
        <v>78</v>
      </c>
      <c r="D108" s="28" t="s">
        <v>54</v>
      </c>
      <c r="E108" s="28">
        <v>0.75</v>
      </c>
      <c r="F108" s="30">
        <f>ROUND(F103*E108,2)</f>
        <v>0.62</v>
      </c>
      <c r="G108" s="30"/>
      <c r="H108" s="30"/>
      <c r="I108" s="30"/>
      <c r="J108" s="30"/>
      <c r="K108" s="30"/>
      <c r="L108" s="30"/>
      <c r="M108" s="30"/>
      <c r="N108" s="19"/>
      <c r="O108" s="55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64" customFormat="1" ht="13.5" x14ac:dyDescent="0.25">
      <c r="A109" s="3"/>
      <c r="B109" s="34"/>
      <c r="C109" s="73" t="s">
        <v>58</v>
      </c>
      <c r="D109" s="28" t="s">
        <v>44</v>
      </c>
      <c r="E109" s="28">
        <v>58.8</v>
      </c>
      <c r="F109" s="30">
        <f>ROUND(F103*E109,2)</f>
        <v>48.8</v>
      </c>
      <c r="G109" s="30"/>
      <c r="H109" s="30"/>
      <c r="I109" s="30"/>
      <c r="J109" s="30"/>
      <c r="K109" s="30"/>
      <c r="L109" s="30"/>
      <c r="M109" s="30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64" customFormat="1" ht="27" x14ac:dyDescent="0.2">
      <c r="A110" s="3">
        <v>22</v>
      </c>
      <c r="B110" s="31" t="s">
        <v>120</v>
      </c>
      <c r="C110" s="63" t="s">
        <v>121</v>
      </c>
      <c r="D110" s="30" t="s">
        <v>122</v>
      </c>
      <c r="E110" s="30"/>
      <c r="F110" s="33">
        <v>18.18</v>
      </c>
      <c r="G110" s="30"/>
      <c r="H110" s="30"/>
      <c r="I110" s="30"/>
      <c r="J110" s="30"/>
      <c r="K110" s="30"/>
      <c r="L110" s="30"/>
      <c r="M110" s="30"/>
      <c r="N110" s="22"/>
      <c r="O110" s="22"/>
      <c r="P110" s="22"/>
      <c r="Q110" s="7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s="64" customFormat="1" ht="13.5" x14ac:dyDescent="0.25">
      <c r="A111" s="3"/>
      <c r="B111" s="32"/>
      <c r="C111" s="73" t="s">
        <v>50</v>
      </c>
      <c r="D111" s="30" t="s">
        <v>40</v>
      </c>
      <c r="E111" s="30">
        <v>52.5</v>
      </c>
      <c r="F111" s="30">
        <f>ROUND(F110*E111,2)</f>
        <v>954.45</v>
      </c>
      <c r="G111" s="30"/>
      <c r="H111" s="30"/>
      <c r="I111" s="30"/>
      <c r="J111" s="30"/>
      <c r="K111" s="30"/>
      <c r="L111" s="30"/>
      <c r="M111" s="30"/>
      <c r="N111" s="22"/>
      <c r="O111" s="7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64" customFormat="1" ht="13.5" x14ac:dyDescent="0.25">
      <c r="A112" s="3"/>
      <c r="B112" s="32"/>
      <c r="C112" s="73" t="s">
        <v>43</v>
      </c>
      <c r="D112" s="30" t="s">
        <v>44</v>
      </c>
      <c r="E112" s="30">
        <v>0.67</v>
      </c>
      <c r="F112" s="30">
        <f>ROUND(F110*E112,2)</f>
        <v>12.18</v>
      </c>
      <c r="G112" s="30"/>
      <c r="H112" s="30"/>
      <c r="I112" s="30"/>
      <c r="J112" s="30"/>
      <c r="K112" s="30"/>
      <c r="L112" s="30"/>
      <c r="M112" s="30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64" customFormat="1" ht="13.5" x14ac:dyDescent="0.25">
      <c r="A113" s="3"/>
      <c r="B113" s="56" t="s">
        <v>124</v>
      </c>
      <c r="C113" s="73" t="s">
        <v>123</v>
      </c>
      <c r="D113" s="28" t="s">
        <v>74</v>
      </c>
      <c r="E113" s="28">
        <v>22</v>
      </c>
      <c r="F113" s="30">
        <f>ROUND(F110*E113,2)</f>
        <v>399.96</v>
      </c>
      <c r="G113" s="30"/>
      <c r="H113" s="30"/>
      <c r="I113" s="30"/>
      <c r="J113" s="30"/>
      <c r="K113" s="30"/>
      <c r="L113" s="30"/>
      <c r="M113" s="30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64" customFormat="1" ht="13.5" x14ac:dyDescent="0.25">
      <c r="A114" s="3"/>
      <c r="B114" s="34"/>
      <c r="C114" s="73" t="s">
        <v>125</v>
      </c>
      <c r="D114" s="28" t="s">
        <v>84</v>
      </c>
      <c r="E114" s="28">
        <v>107</v>
      </c>
      <c r="F114" s="30">
        <f>ROUND(F110*E114,2)</f>
        <v>1945.26</v>
      </c>
      <c r="G114" s="30"/>
      <c r="H114" s="30"/>
      <c r="I114" s="30"/>
      <c r="J114" s="30"/>
      <c r="K114" s="30"/>
      <c r="L114" s="30"/>
      <c r="M114" s="30"/>
      <c r="N114" s="19"/>
      <c r="O114" s="19"/>
      <c r="P114" s="55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64" customFormat="1" ht="15.75" x14ac:dyDescent="0.2">
      <c r="A115" s="3"/>
      <c r="B115" s="34"/>
      <c r="C115" s="63" t="s">
        <v>78</v>
      </c>
      <c r="D115" s="28" t="s">
        <v>54</v>
      </c>
      <c r="E115" s="28">
        <v>0.26</v>
      </c>
      <c r="F115" s="30">
        <f>ROUND(F110*E115,2)</f>
        <v>4.7300000000000004</v>
      </c>
      <c r="G115" s="30"/>
      <c r="H115" s="30"/>
      <c r="I115" s="30"/>
      <c r="J115" s="30"/>
      <c r="K115" s="30"/>
      <c r="L115" s="30"/>
      <c r="M115" s="30"/>
      <c r="N115" s="19"/>
      <c r="O115" s="55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ht="27" x14ac:dyDescent="0.25">
      <c r="A116" s="85">
        <v>23</v>
      </c>
      <c r="B116" s="56" t="s">
        <v>126</v>
      </c>
      <c r="C116" s="65" t="s">
        <v>127</v>
      </c>
      <c r="D116" s="94" t="s">
        <v>128</v>
      </c>
      <c r="E116" s="6"/>
      <c r="F116" s="66">
        <v>0.96</v>
      </c>
      <c r="G116" s="6"/>
      <c r="H116" s="6"/>
      <c r="I116" s="6"/>
      <c r="J116" s="6"/>
      <c r="K116" s="6"/>
      <c r="L116" s="6"/>
      <c r="M116" s="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x14ac:dyDescent="0.25">
      <c r="A117" s="85"/>
      <c r="B117" s="85"/>
      <c r="C117" s="77" t="s">
        <v>50</v>
      </c>
      <c r="D117" s="6" t="s">
        <v>40</v>
      </c>
      <c r="E117" s="6">
        <f>44.8+13*3</f>
        <v>83.8</v>
      </c>
      <c r="F117" s="30">
        <f>ROUND(F116*E117,2)</f>
        <v>80.45</v>
      </c>
      <c r="G117" s="30"/>
      <c r="H117" s="30"/>
      <c r="I117" s="54"/>
      <c r="J117" s="30"/>
      <c r="K117" s="30"/>
      <c r="L117" s="30"/>
      <c r="M117" s="3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x14ac:dyDescent="0.25">
      <c r="A118" s="85"/>
      <c r="B118" s="85"/>
      <c r="C118" s="78" t="s">
        <v>43</v>
      </c>
      <c r="D118" s="6" t="s">
        <v>44</v>
      </c>
      <c r="E118" s="6">
        <f>0.9+0.3*3</f>
        <v>1.7999999999999998</v>
      </c>
      <c r="F118" s="30">
        <f>ROUND(F116*E118,2)</f>
        <v>1.73</v>
      </c>
      <c r="G118" s="6"/>
      <c r="H118" s="6"/>
      <c r="I118" s="30"/>
      <c r="J118" s="30"/>
      <c r="K118" s="30"/>
      <c r="L118" s="30"/>
      <c r="M118" s="3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x14ac:dyDescent="0.25">
      <c r="A119" s="53"/>
      <c r="B119" s="50"/>
      <c r="C119" s="65" t="s">
        <v>78</v>
      </c>
      <c r="D119" s="28" t="s">
        <v>42</v>
      </c>
      <c r="E119" s="8">
        <f>2.04+1.023</f>
        <v>3.0629999999999997</v>
      </c>
      <c r="F119" s="30">
        <f>ROUND(F116*E119,2)</f>
        <v>2.94</v>
      </c>
      <c r="G119" s="6"/>
      <c r="H119" s="6"/>
      <c r="I119" s="30"/>
      <c r="J119" s="30"/>
      <c r="K119" s="30"/>
      <c r="L119" s="30"/>
      <c r="M119" s="30"/>
    </row>
    <row r="120" spans="1:256" ht="15.75" x14ac:dyDescent="0.25">
      <c r="A120" s="3"/>
      <c r="B120" s="32"/>
      <c r="C120" s="77" t="s">
        <v>129</v>
      </c>
      <c r="D120" s="28" t="s">
        <v>54</v>
      </c>
      <c r="E120" s="30">
        <f>0.17+0.03*3</f>
        <v>0.26</v>
      </c>
      <c r="F120" s="30">
        <f>ROUND(F116*E120,2)</f>
        <v>0.25</v>
      </c>
      <c r="G120" s="6"/>
      <c r="H120" s="6"/>
      <c r="I120" s="30"/>
      <c r="J120" s="30"/>
      <c r="K120" s="30"/>
      <c r="L120" s="30"/>
      <c r="M120" s="30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ht="15.75" x14ac:dyDescent="0.25">
      <c r="A121" s="49"/>
      <c r="B121" s="50"/>
      <c r="C121" s="77" t="s">
        <v>113</v>
      </c>
      <c r="D121" s="28" t="s">
        <v>54</v>
      </c>
      <c r="E121" s="54">
        <f>0.07+0.01*3</f>
        <v>0.1</v>
      </c>
      <c r="F121" s="30">
        <f>ROUND(F116*E121,2)</f>
        <v>0.1</v>
      </c>
      <c r="G121" s="6"/>
      <c r="H121" s="6"/>
      <c r="I121" s="30"/>
      <c r="J121" s="30"/>
      <c r="K121" s="30"/>
      <c r="L121" s="30"/>
      <c r="M121" s="30"/>
    </row>
    <row r="122" spans="1:256" x14ac:dyDescent="0.25">
      <c r="A122" s="85"/>
      <c r="B122" s="85"/>
      <c r="C122" s="78" t="s">
        <v>58</v>
      </c>
      <c r="D122" s="6" t="s">
        <v>44</v>
      </c>
      <c r="E122" s="6">
        <f>1+0.2*3</f>
        <v>1.6</v>
      </c>
      <c r="F122" s="30">
        <f>ROUND(F116*E122,2)</f>
        <v>1.54</v>
      </c>
      <c r="G122" s="6"/>
      <c r="H122" s="6"/>
      <c r="I122" s="30"/>
      <c r="J122" s="30"/>
      <c r="K122" s="30"/>
      <c r="L122" s="30"/>
      <c r="M122" s="3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64" customFormat="1" ht="15.75" x14ac:dyDescent="0.2">
      <c r="A123" s="3">
        <v>24</v>
      </c>
      <c r="B123" s="31" t="s">
        <v>130</v>
      </c>
      <c r="C123" s="63" t="s">
        <v>131</v>
      </c>
      <c r="D123" s="30" t="s">
        <v>93</v>
      </c>
      <c r="E123" s="35"/>
      <c r="F123" s="44">
        <v>150</v>
      </c>
      <c r="G123" s="30"/>
      <c r="H123" s="30"/>
      <c r="I123" s="30"/>
      <c r="J123" s="30"/>
      <c r="K123" s="30"/>
      <c r="L123" s="30"/>
      <c r="M123" s="30"/>
      <c r="N123" s="19"/>
      <c r="O123" s="9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64" customFormat="1" ht="13.5" x14ac:dyDescent="0.25">
      <c r="A124" s="3"/>
      <c r="B124" s="34"/>
      <c r="C124" s="73" t="s">
        <v>50</v>
      </c>
      <c r="D124" s="28" t="s">
        <v>40</v>
      </c>
      <c r="E124" s="28">
        <v>1.43</v>
      </c>
      <c r="F124" s="30">
        <f>ROUND(F123*E124,2)</f>
        <v>214.5</v>
      </c>
      <c r="G124" s="30"/>
      <c r="H124" s="30"/>
      <c r="I124" s="30"/>
      <c r="J124" s="30"/>
      <c r="K124" s="30"/>
      <c r="L124" s="30"/>
      <c r="M124" s="30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ht="67.5" x14ac:dyDescent="0.25">
      <c r="A125" s="85">
        <v>25</v>
      </c>
      <c r="B125" s="56" t="s">
        <v>132</v>
      </c>
      <c r="C125" s="65" t="s">
        <v>150</v>
      </c>
      <c r="D125" s="94" t="s">
        <v>133</v>
      </c>
      <c r="E125" s="6"/>
      <c r="F125" s="66">
        <v>0.01</v>
      </c>
      <c r="G125" s="6"/>
      <c r="H125" s="6"/>
      <c r="I125" s="6"/>
      <c r="J125" s="6"/>
      <c r="K125" s="6"/>
      <c r="L125" s="6"/>
      <c r="M125" s="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x14ac:dyDescent="0.25">
      <c r="A126" s="85"/>
      <c r="B126" s="85"/>
      <c r="C126" s="77" t="s">
        <v>50</v>
      </c>
      <c r="D126" s="6" t="s">
        <v>40</v>
      </c>
      <c r="E126" s="6">
        <f>1420*1.6*5</f>
        <v>11360</v>
      </c>
      <c r="F126" s="30">
        <f>ROUND(F125*E126,2)</f>
        <v>113.6</v>
      </c>
      <c r="G126" s="30"/>
      <c r="H126" s="30"/>
      <c r="I126" s="54"/>
      <c r="J126" s="30"/>
      <c r="K126" s="30"/>
      <c r="L126" s="30"/>
      <c r="M126" s="3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x14ac:dyDescent="0.25">
      <c r="A127" s="85"/>
      <c r="B127" s="85"/>
      <c r="C127" s="78" t="s">
        <v>43</v>
      </c>
      <c r="D127" s="6" t="s">
        <v>44</v>
      </c>
      <c r="E127" s="6">
        <f>791*1.6*5</f>
        <v>6328.0000000000009</v>
      </c>
      <c r="F127" s="30">
        <f>ROUND(F125*E127,2)</f>
        <v>63.28</v>
      </c>
      <c r="G127" s="30"/>
      <c r="H127" s="30"/>
      <c r="I127" s="30"/>
      <c r="J127" s="30"/>
      <c r="K127" s="30"/>
      <c r="L127" s="30"/>
      <c r="M127" s="3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x14ac:dyDescent="0.25">
      <c r="A128" s="85"/>
      <c r="B128" s="85"/>
      <c r="C128" s="78" t="s">
        <v>58</v>
      </c>
      <c r="D128" s="6" t="s">
        <v>44</v>
      </c>
      <c r="E128" s="6">
        <f>338*5</f>
        <v>1690</v>
      </c>
      <c r="F128" s="30">
        <f>ROUND(F125*E128,2)</f>
        <v>16.899999999999999</v>
      </c>
      <c r="G128" s="6"/>
      <c r="H128" s="6"/>
      <c r="I128" s="30"/>
      <c r="J128" s="30"/>
      <c r="K128" s="30"/>
      <c r="L128" s="30"/>
      <c r="M128" s="3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4" s="91" customFormat="1" ht="67.5" x14ac:dyDescent="0.25">
      <c r="A129" s="3">
        <v>26</v>
      </c>
      <c r="B129" s="13" t="s">
        <v>134</v>
      </c>
      <c r="C129" s="89" t="s">
        <v>135</v>
      </c>
      <c r="D129" s="30" t="s">
        <v>41</v>
      </c>
      <c r="E129" s="30"/>
      <c r="F129" s="33">
        <f>10*0.101</f>
        <v>1.01</v>
      </c>
      <c r="G129" s="30"/>
      <c r="H129" s="30"/>
      <c r="I129" s="30"/>
      <c r="J129" s="30"/>
      <c r="K129" s="30"/>
      <c r="L129" s="30"/>
      <c r="M129" s="30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</row>
    <row r="130" spans="1:254" ht="40.5" x14ac:dyDescent="0.25">
      <c r="A130" s="50">
        <v>27</v>
      </c>
      <c r="B130" s="74" t="s">
        <v>82</v>
      </c>
      <c r="C130" s="75" t="s">
        <v>114</v>
      </c>
      <c r="D130" s="30" t="s">
        <v>41</v>
      </c>
      <c r="E130" s="8"/>
      <c r="F130" s="76">
        <f>3.792+4.45+0.08+0.136+0.015+0.16</f>
        <v>8.6330000000000009</v>
      </c>
      <c r="G130" s="30"/>
      <c r="H130" s="30"/>
      <c r="I130" s="30"/>
      <c r="J130" s="30"/>
      <c r="K130" s="30"/>
      <c r="L130" s="30"/>
      <c r="M130" s="30"/>
    </row>
    <row r="131" spans="1:254" x14ac:dyDescent="0.25">
      <c r="A131" s="82"/>
      <c r="B131" s="26"/>
      <c r="C131" s="70" t="s">
        <v>1</v>
      </c>
      <c r="D131" s="79" t="s">
        <v>44</v>
      </c>
      <c r="E131" s="8"/>
      <c r="F131" s="30"/>
      <c r="G131" s="30"/>
      <c r="H131" s="30"/>
      <c r="I131" s="30"/>
      <c r="J131" s="30"/>
      <c r="K131" s="30"/>
      <c r="L131" s="30"/>
      <c r="M131" s="71"/>
    </row>
    <row r="132" spans="1:254" x14ac:dyDescent="0.25">
      <c r="A132" s="82"/>
      <c r="B132" s="26"/>
      <c r="C132" s="70" t="s">
        <v>46</v>
      </c>
      <c r="D132" s="79" t="s">
        <v>47</v>
      </c>
      <c r="E132" s="58"/>
      <c r="F132" s="30"/>
      <c r="G132" s="30"/>
      <c r="H132" s="30"/>
      <c r="I132" s="30"/>
      <c r="J132" s="30"/>
      <c r="K132" s="30"/>
      <c r="L132" s="30"/>
      <c r="M132" s="52"/>
    </row>
    <row r="133" spans="1:254" x14ac:dyDescent="0.25">
      <c r="A133" s="82"/>
      <c r="B133" s="26"/>
      <c r="C133" s="70" t="s">
        <v>1</v>
      </c>
      <c r="D133" s="79" t="s">
        <v>44</v>
      </c>
      <c r="E133" s="58"/>
      <c r="F133" s="30"/>
      <c r="G133" s="30"/>
      <c r="H133" s="30"/>
      <c r="I133" s="30"/>
      <c r="J133" s="30"/>
      <c r="K133" s="30"/>
      <c r="L133" s="30"/>
      <c r="M133" s="52"/>
    </row>
    <row r="134" spans="1:254" x14ac:dyDescent="0.25">
      <c r="A134" s="82"/>
      <c r="B134" s="26"/>
      <c r="C134" s="70" t="s">
        <v>60</v>
      </c>
      <c r="D134" s="79" t="s">
        <v>47</v>
      </c>
      <c r="E134" s="58"/>
      <c r="F134" s="30"/>
      <c r="G134" s="30"/>
      <c r="H134" s="30"/>
      <c r="I134" s="30"/>
      <c r="J134" s="30"/>
      <c r="K134" s="30"/>
      <c r="L134" s="30"/>
      <c r="M134" s="52"/>
    </row>
    <row r="135" spans="1:254" x14ac:dyDescent="0.25">
      <c r="A135" s="82"/>
      <c r="B135" s="26"/>
      <c r="C135" s="70" t="s">
        <v>48</v>
      </c>
      <c r="D135" s="79" t="s">
        <v>44</v>
      </c>
      <c r="E135" s="59"/>
      <c r="F135" s="30"/>
      <c r="G135" s="30"/>
      <c r="H135" s="30"/>
      <c r="I135" s="30"/>
      <c r="J135" s="30"/>
      <c r="K135" s="30"/>
      <c r="L135" s="30"/>
      <c r="M135" s="52"/>
    </row>
    <row r="136" spans="1:254" x14ac:dyDescent="0.25">
      <c r="A136" s="38"/>
      <c r="B136" s="38"/>
      <c r="C136" s="83"/>
      <c r="D136" s="86"/>
      <c r="E136" s="38"/>
      <c r="F136" s="86"/>
      <c r="G136" s="86"/>
      <c r="H136" s="39"/>
      <c r="I136" s="38"/>
      <c r="J136" s="38"/>
      <c r="K136" s="38"/>
      <c r="L136" s="86"/>
      <c r="M136" s="60"/>
    </row>
    <row r="137" spans="1:254" s="112" customFormat="1" ht="53.25" customHeight="1" x14ac:dyDescent="0.25">
      <c r="A137" s="115" t="s">
        <v>157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1:254" x14ac:dyDescent="0.25">
      <c r="A138" s="38"/>
      <c r="B138" s="38"/>
      <c r="C138" s="83"/>
      <c r="D138" s="86"/>
      <c r="E138" s="38"/>
      <c r="F138" s="86"/>
      <c r="G138" s="86"/>
      <c r="H138" s="39"/>
      <c r="I138" s="38"/>
      <c r="J138" s="38"/>
      <c r="K138" s="38"/>
      <c r="L138" s="86"/>
      <c r="M138" s="61"/>
    </row>
    <row r="139" spans="1:254" x14ac:dyDescent="0.25">
      <c r="A139" s="38"/>
      <c r="B139" s="38"/>
      <c r="C139" s="128"/>
      <c r="D139" s="128"/>
      <c r="E139" s="40"/>
      <c r="F139" s="40"/>
      <c r="G139" s="128"/>
      <c r="H139" s="128"/>
      <c r="I139" s="128"/>
      <c r="J139" s="38"/>
      <c r="K139" s="38"/>
      <c r="L139" s="86"/>
      <c r="M139" s="60"/>
    </row>
  </sheetData>
  <mergeCells count="17">
    <mergeCell ref="K5:L5"/>
    <mergeCell ref="A137:M137"/>
    <mergeCell ref="A1:C1"/>
    <mergeCell ref="K1:M1"/>
    <mergeCell ref="M5:M6"/>
    <mergeCell ref="B4:C4"/>
    <mergeCell ref="A2:M2"/>
    <mergeCell ref="A3:M3"/>
    <mergeCell ref="C139:D139"/>
    <mergeCell ref="G139:I139"/>
    <mergeCell ref="A5:A6"/>
    <mergeCell ref="B5:B6"/>
    <mergeCell ref="C5:C6"/>
    <mergeCell ref="D5:D6"/>
    <mergeCell ref="E5:F5"/>
    <mergeCell ref="G5:H5"/>
    <mergeCell ref="I5:J5"/>
  </mergeCells>
  <conditionalFormatting sqref="A6:IU136 A138:IU491 A137 N137:IU137">
    <cfRule type="cellIs" dxfId="24" priority="141" stopIfTrue="1" operator="equal">
      <formula>8223.307275</formula>
    </cfRule>
  </conditionalFormatting>
  <conditionalFormatting sqref="F352:M352 F353:L356 D352:D356">
    <cfRule type="cellIs" dxfId="23" priority="126" stopIfTrue="1" operator="equal">
      <formula>8223.307275</formula>
    </cfRule>
  </conditionalFormatting>
  <conditionalFormatting sqref="F352:M352 F353:L356 D352:D356">
    <cfRule type="cellIs" dxfId="22" priority="125" stopIfTrue="1" operator="equal">
      <formula>8223.307275</formula>
    </cfRule>
  </conditionalFormatting>
  <conditionalFormatting sqref="F356:M356 F357:L360 D356:D360">
    <cfRule type="cellIs" dxfId="21" priority="124" stopIfTrue="1" operator="equal">
      <formula>8223.307275</formula>
    </cfRule>
  </conditionalFormatting>
  <conditionalFormatting sqref="F356:M356 F357:L360 D356:D360">
    <cfRule type="cellIs" dxfId="20" priority="123" stopIfTrue="1" operator="equal">
      <formula>8223.307275</formula>
    </cfRule>
  </conditionalFormatting>
  <conditionalFormatting sqref="F395:M395 F396:L399 D395:D399">
    <cfRule type="cellIs" dxfId="19" priority="122" stopIfTrue="1" operator="equal">
      <formula>8223.307275</formula>
    </cfRule>
  </conditionalFormatting>
  <conditionalFormatting sqref="F395:M395 F396:L399 D395:D399">
    <cfRule type="cellIs" dxfId="18" priority="121" stopIfTrue="1" operator="equal">
      <formula>8223.307275</formula>
    </cfRule>
  </conditionalFormatting>
  <conditionalFormatting sqref="F352:M352 F353:L356 D352:D356">
    <cfRule type="cellIs" dxfId="17" priority="104" stopIfTrue="1" operator="equal">
      <formula>8223.307275</formula>
    </cfRule>
  </conditionalFormatting>
  <conditionalFormatting sqref="F352:M352 F353:L356 D352:D356">
    <cfRule type="cellIs" dxfId="16" priority="103" stopIfTrue="1" operator="equal">
      <formula>8223.307275</formula>
    </cfRule>
  </conditionalFormatting>
  <conditionalFormatting sqref="F356:M356 F357:L360 D356:D360">
    <cfRule type="cellIs" dxfId="15" priority="102" stopIfTrue="1" operator="equal">
      <formula>8223.307275</formula>
    </cfRule>
  </conditionalFormatting>
  <conditionalFormatting sqref="F356:M356 F357:L360 D356:D360">
    <cfRule type="cellIs" dxfId="14" priority="101" stopIfTrue="1" operator="equal">
      <formula>8223.307275</formula>
    </cfRule>
  </conditionalFormatting>
  <conditionalFormatting sqref="F395:M395 F396:L399 D395:D399">
    <cfRule type="cellIs" dxfId="13" priority="100" stopIfTrue="1" operator="equal">
      <formula>8223.307275</formula>
    </cfRule>
  </conditionalFormatting>
  <conditionalFormatting sqref="F395:M395 F396:L399 D395:D399">
    <cfRule type="cellIs" dxfId="12" priority="99" stopIfTrue="1" operator="equal">
      <formula>8223.307275</formula>
    </cfRule>
  </conditionalFormatting>
  <conditionalFormatting sqref="F343:M343 F344:L347 D343:D347">
    <cfRule type="cellIs" dxfId="11" priority="48" stopIfTrue="1" operator="equal">
      <formula>8223.307275</formula>
    </cfRule>
  </conditionalFormatting>
  <conditionalFormatting sqref="F343:M343 F344:L347 D343:D347">
    <cfRule type="cellIs" dxfId="10" priority="47" stopIfTrue="1" operator="equal">
      <formula>8223.307275</formula>
    </cfRule>
  </conditionalFormatting>
  <conditionalFormatting sqref="F347:M347 F348:L351 D347:D351">
    <cfRule type="cellIs" dxfId="9" priority="46" stopIfTrue="1" operator="equal">
      <formula>8223.307275</formula>
    </cfRule>
  </conditionalFormatting>
  <conditionalFormatting sqref="F347:M347 F348:L351 D347:D351">
    <cfRule type="cellIs" dxfId="8" priority="45" stopIfTrue="1" operator="equal">
      <formula>8223.307275</formula>
    </cfRule>
  </conditionalFormatting>
  <conditionalFormatting sqref="F386:M386 F387:L390 D386:D390">
    <cfRule type="cellIs" dxfId="7" priority="44" stopIfTrue="1" operator="equal">
      <formula>8223.307275</formula>
    </cfRule>
  </conditionalFormatting>
  <conditionalFormatting sqref="F386:M386 F387:L390 D386:D390">
    <cfRule type="cellIs" dxfId="6" priority="43" stopIfTrue="1" operator="equal">
      <formula>8223.307275</formula>
    </cfRule>
  </conditionalFormatting>
  <conditionalFormatting sqref="F492:M492 F493:L496 D492:D496">
    <cfRule type="cellIs" dxfId="5" priority="32" stopIfTrue="1" operator="equal">
      <formula>8223.307275</formula>
    </cfRule>
  </conditionalFormatting>
  <conditionalFormatting sqref="F492:M492 F493:L496 D492:D496">
    <cfRule type="cellIs" dxfId="4" priority="31" stopIfTrue="1" operator="equal">
      <formula>8223.307275</formula>
    </cfRule>
  </conditionalFormatting>
  <conditionalFormatting sqref="F192:M192 F193:L196 D192:D196">
    <cfRule type="cellIs" dxfId="3" priority="30" stopIfTrue="1" operator="equal">
      <formula>8223.307275</formula>
    </cfRule>
  </conditionalFormatting>
  <conditionalFormatting sqref="A176:IU178">
    <cfRule type="cellIs" dxfId="2" priority="8" stopIfTrue="1" operator="equal">
      <formula>8223.307275</formula>
    </cfRule>
  </conditionalFormatting>
  <conditionalFormatting sqref="F143:M143 F144:L147 D143:D147 A131:IO136 A138:IO142 A137 N137:IO137">
    <cfRule type="cellIs" dxfId="1" priority="7" stopIfTrue="1" operator="equal">
      <formula>8223.307275</formula>
    </cfRule>
  </conditionalFormatting>
  <conditionalFormatting sqref="F131:M131 F132:L135 D131:D135">
    <cfRule type="cellIs" dxfId="0" priority="6" stopIfTrue="1" operator="equal">
      <formula>8223.307275</formula>
    </cfRule>
  </conditionalFormatting>
  <pageMargins left="0.25" right="0.25" top="0.75" bottom="0.75" header="0.3" footer="0.3"/>
  <pageSetup scale="94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დანართო N1</vt:lpstr>
      <vt:lpstr>დანართი N1-1</vt:lpstr>
      <vt:lpstr>'დანართი N1-1'!Print_Area</vt:lpstr>
      <vt:lpstr>'დანართო N1'!Print_Titles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Mzia Gvirjishvili</cp:lastModifiedBy>
  <cp:revision/>
  <cp:lastPrinted>2019-09-05T07:32:47Z</cp:lastPrinted>
  <dcterms:created xsi:type="dcterms:W3CDTF">2013-04-21T20:24:51Z</dcterms:created>
  <dcterms:modified xsi:type="dcterms:W3CDTF">2019-10-04T07:50:06Z</dcterms:modified>
</cp:coreProperties>
</file>