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სანაკრებო" sheetId="4" r:id="rId1"/>
    <sheet name="კოტეჯის სამშენებლო" sheetId="1" r:id="rId2"/>
    <sheet name="წყალ-კანალი" sheetId="5" r:id="rId3"/>
    <sheet name="ელექტრობა" sheetId="6" r:id="rId4"/>
    <sheet name="კეთილმოწყობა" sheetId="7" r:id="rId5"/>
  </sheets>
  <definedNames>
    <definedName name="_xlnm.Print_Area" localSheetId="3">ელექტრობა!$A$1:$M$115</definedName>
    <definedName name="_xlnm.Print_Area" localSheetId="4">კეთილმოწყობა!$A$1:$M$161</definedName>
    <definedName name="_xlnm.Print_Area" localSheetId="1">'კოტეჯის სამშენებლო'!$A$1:$M$192</definedName>
    <definedName name="_xlnm.Print_Area" localSheetId="0">სანაკრებო!$A$1:$H$22</definedName>
    <definedName name="_xlnm.Print_Area" localSheetId="2">'წყალ-კანალი'!$A$1:$M$95</definedName>
    <definedName name="_xlnm.Print_Titles" localSheetId="0">სანაკრებო!$8:$8</definedName>
  </definedNames>
  <calcPr calcId="152511"/>
</workbook>
</file>

<file path=xl/calcChain.xml><?xml version="1.0" encoding="utf-8"?>
<calcChain xmlns="http://schemas.openxmlformats.org/spreadsheetml/2006/main">
  <c r="F44" i="7" l="1"/>
  <c r="F117" i="7"/>
  <c r="F143" i="7" l="1"/>
  <c r="F132" i="7"/>
  <c r="F134" i="7"/>
  <c r="F136" i="7"/>
  <c r="F111" i="7"/>
  <c r="F113" i="7"/>
  <c r="F93" i="7" l="1"/>
  <c r="F88" i="7"/>
  <c r="F87" i="7"/>
  <c r="F86" i="7"/>
  <c r="F85" i="7"/>
  <c r="F84" i="7"/>
  <c r="F69" i="7"/>
  <c r="F68" i="7"/>
  <c r="F64" i="7"/>
  <c r="F63" i="7"/>
  <c r="F96" i="7"/>
  <c r="F95" i="7"/>
  <c r="F94" i="7"/>
  <c r="F92" i="7"/>
  <c r="F91" i="7"/>
  <c r="F90" i="7"/>
  <c r="F82" i="7"/>
  <c r="F81" i="7"/>
  <c r="F80" i="7"/>
  <c r="F79" i="7"/>
  <c r="F78" i="7"/>
  <c r="F77" i="7"/>
  <c r="F75" i="7"/>
  <c r="F73" i="7"/>
  <c r="F72" i="7"/>
  <c r="F71" i="7"/>
  <c r="F61" i="7" l="1"/>
  <c r="F60" i="7"/>
  <c r="F59" i="7"/>
  <c r="F58" i="7"/>
  <c r="F57" i="7"/>
  <c r="F56" i="7"/>
  <c r="F54" i="7"/>
  <c r="F53" i="7"/>
  <c r="F51" i="7"/>
  <c r="F50" i="7"/>
  <c r="F49" i="7"/>
  <c r="F48" i="7"/>
  <c r="F47" i="7"/>
  <c r="E34" i="7"/>
  <c r="F34" i="7" s="1"/>
  <c r="E33" i="7"/>
  <c r="F33" i="7" s="1"/>
  <c r="E32" i="7"/>
  <c r="F32" i="7" s="1"/>
  <c r="E31" i="7"/>
  <c r="F31" i="7" s="1"/>
  <c r="F35" i="7"/>
  <c r="F39" i="7" l="1"/>
  <c r="F38" i="7"/>
  <c r="F36" i="7"/>
  <c r="F41" i="7"/>
  <c r="F40" i="7"/>
  <c r="F37" i="7"/>
  <c r="F128" i="7" l="1"/>
  <c r="F45" i="7" l="1"/>
  <c r="F43" i="7"/>
  <c r="F129" i="7"/>
  <c r="F127" i="7"/>
  <c r="F126" i="7"/>
  <c r="F56" i="6"/>
  <c r="F63" i="6"/>
  <c r="F78" i="5"/>
  <c r="F79" i="5"/>
  <c r="F80" i="5"/>
  <c r="F81" i="5"/>
  <c r="F30" i="5"/>
  <c r="F68" i="1"/>
  <c r="E102" i="7" l="1"/>
  <c r="E101" i="7"/>
  <c r="E100" i="7"/>
  <c r="E99" i="7"/>
  <c r="F108" i="7" l="1"/>
  <c r="F109" i="7"/>
  <c r="F102" i="7"/>
  <c r="F99" i="7"/>
  <c r="F101" i="7"/>
  <c r="F100" i="7"/>
  <c r="F105" i="7"/>
  <c r="F104" i="7" l="1"/>
  <c r="F106" i="7"/>
  <c r="F107" i="7"/>
  <c r="F140" i="7" l="1"/>
  <c r="F23" i="6" l="1"/>
  <c r="F102" i="6"/>
  <c r="F101" i="6"/>
  <c r="F100" i="6"/>
  <c r="F139" i="1" l="1"/>
  <c r="A5" i="1" l="1"/>
  <c r="A5" i="5"/>
  <c r="F84" i="6"/>
  <c r="F86" i="6"/>
  <c r="F88" i="6"/>
  <c r="F89" i="6"/>
  <c r="F90" i="6"/>
  <c r="F92" i="6"/>
  <c r="F93" i="6"/>
  <c r="F94" i="6"/>
  <c r="F96" i="6"/>
  <c r="F97" i="6"/>
  <c r="F98" i="6"/>
  <c r="F104" i="6"/>
  <c r="F105" i="6"/>
  <c r="F106" i="6"/>
  <c r="F107" i="6"/>
  <c r="F62" i="6"/>
  <c r="F61" i="6"/>
  <c r="F60" i="6"/>
  <c r="F154" i="7"/>
  <c r="F153" i="7"/>
  <c r="F152" i="7"/>
  <c r="F151" i="7"/>
  <c r="F150" i="7"/>
  <c r="F146" i="7"/>
  <c r="F145" i="7"/>
  <c r="F148" i="7"/>
  <c r="F139" i="7"/>
  <c r="F135" i="7"/>
  <c r="F133" i="7"/>
  <c r="F130" i="7"/>
  <c r="F123" i="7"/>
  <c r="F122" i="7"/>
  <c r="F118" i="7"/>
  <c r="F112" i="7"/>
  <c r="F22" i="6"/>
  <c r="F21" i="6"/>
  <c r="F20" i="6"/>
  <c r="F19" i="6"/>
  <c r="F119" i="7" l="1"/>
  <c r="F114" i="7"/>
  <c r="F115" i="7"/>
  <c r="F116" i="7"/>
  <c r="F147" i="7"/>
  <c r="F137" i="7"/>
  <c r="F144" i="7"/>
  <c r="F138" i="7"/>
  <c r="F141" i="7"/>
  <c r="F142" i="7"/>
  <c r="F58" i="6" l="1"/>
  <c r="F57" i="6"/>
  <c r="F55" i="6"/>
  <c r="F167" i="1"/>
  <c r="F166" i="1"/>
  <c r="F165" i="1"/>
  <c r="F164" i="1"/>
  <c r="O164" i="1" l="1"/>
  <c r="F65" i="5" l="1"/>
  <c r="F64" i="5"/>
  <c r="F63" i="5"/>
  <c r="F62" i="5"/>
  <c r="F24" i="7"/>
  <c r="F23" i="7"/>
  <c r="F22" i="7"/>
  <c r="F70" i="5"/>
  <c r="F69" i="5"/>
  <c r="F68" i="5"/>
  <c r="F67" i="5"/>
  <c r="F28" i="7" l="1"/>
  <c r="F27" i="7"/>
  <c r="F26" i="7"/>
  <c r="F20" i="7"/>
  <c r="F18" i="7"/>
  <c r="F17" i="7"/>
  <c r="F14" i="7"/>
  <c r="F13" i="7"/>
  <c r="F15" i="7" l="1"/>
  <c r="F99" i="1" l="1"/>
  <c r="F51" i="1"/>
  <c r="F41" i="1"/>
  <c r="E115" i="1"/>
  <c r="F115" i="1"/>
  <c r="F32" i="1"/>
  <c r="F39" i="1" s="1"/>
  <c r="F77" i="1"/>
  <c r="F48" i="1" l="1"/>
  <c r="F50" i="1"/>
  <c r="F49" i="1"/>
  <c r="F59" i="1"/>
  <c r="F74" i="1"/>
  <c r="F46" i="1"/>
  <c r="F58" i="1"/>
  <c r="F105" i="1"/>
  <c r="F174" i="1"/>
  <c r="F116" i="1"/>
  <c r="F84" i="5"/>
  <c r="F21" i="5" l="1"/>
  <c r="F20" i="5"/>
  <c r="F19" i="5"/>
  <c r="F18" i="5"/>
  <c r="F177" i="1"/>
  <c r="F178" i="1"/>
  <c r="F179" i="1"/>
  <c r="F180" i="1"/>
  <c r="F181" i="1"/>
  <c r="F75" i="6"/>
  <c r="F74" i="6"/>
  <c r="F72" i="6"/>
  <c r="F71" i="6"/>
  <c r="F69" i="6"/>
  <c r="F68" i="6"/>
  <c r="F66" i="6"/>
  <c r="F65" i="6"/>
  <c r="F53" i="6"/>
  <c r="F52" i="6"/>
  <c r="F50" i="6"/>
  <c r="F49" i="6"/>
  <c r="F47" i="6"/>
  <c r="F46" i="6"/>
  <c r="E44" i="6"/>
  <c r="F44" i="6" s="1"/>
  <c r="F43" i="6"/>
  <c r="F41" i="6"/>
  <c r="F40" i="6"/>
  <c r="F39" i="6"/>
  <c r="F38" i="6"/>
  <c r="F17" i="6"/>
  <c r="F12" i="6"/>
  <c r="F11" i="6"/>
  <c r="F88" i="5"/>
  <c r="F83" i="5"/>
  <c r="F76" i="5"/>
  <c r="F75" i="5"/>
  <c r="F74" i="5"/>
  <c r="F73" i="5"/>
  <c r="F72" i="5"/>
  <c r="F60" i="5"/>
  <c r="F59" i="5"/>
  <c r="F58" i="5"/>
  <c r="F54" i="5"/>
  <c r="F53" i="5"/>
  <c r="F51" i="5"/>
  <c r="F50" i="5"/>
  <c r="F49" i="5"/>
  <c r="F45" i="5"/>
  <c r="F44" i="5"/>
  <c r="F42" i="5"/>
  <c r="F41" i="5"/>
  <c r="F39" i="5"/>
  <c r="F38" i="5"/>
  <c r="F36" i="5"/>
  <c r="F35" i="5"/>
  <c r="F33" i="5"/>
  <c r="F32" i="5"/>
  <c r="F29" i="5"/>
  <c r="F28" i="5"/>
  <c r="F26" i="5"/>
  <c r="F25" i="5"/>
  <c r="F24" i="5"/>
  <c r="F23" i="5"/>
  <c r="F16" i="5"/>
  <c r="F15" i="5"/>
  <c r="F13" i="5"/>
  <c r="F12" i="5"/>
  <c r="H12" i="4" l="1"/>
  <c r="F151" i="1" l="1"/>
  <c r="F155" i="1"/>
  <c r="F159" i="1" s="1"/>
  <c r="F35" i="1"/>
  <c r="F185" i="1"/>
  <c r="F183" i="1"/>
  <c r="F145" i="1"/>
  <c r="F144" i="1"/>
  <c r="F143" i="1"/>
  <c r="F142" i="1"/>
  <c r="F154" i="1"/>
  <c r="F152" i="1"/>
  <c r="F149" i="1"/>
  <c r="F148" i="1"/>
  <c r="E129" i="1"/>
  <c r="F175" i="1"/>
  <c r="F173" i="1"/>
  <c r="F172" i="1"/>
  <c r="F170" i="1"/>
  <c r="F169" i="1"/>
  <c r="E138" i="1"/>
  <c r="E137" i="1"/>
  <c r="F158" i="1" l="1"/>
  <c r="F156" i="1"/>
  <c r="F162" i="1" l="1"/>
  <c r="F161" i="1"/>
  <c r="F16" i="1"/>
  <c r="F15" i="1"/>
  <c r="F25" i="1"/>
  <c r="F30" i="1"/>
  <c r="F29" i="1"/>
  <c r="F28" i="1"/>
  <c r="F27" i="1"/>
  <c r="F24" i="1"/>
  <c r="F23" i="1"/>
  <c r="F21" i="1"/>
  <c r="F20" i="1"/>
  <c r="F19" i="1"/>
  <c r="F18" i="1"/>
  <c r="F13" i="1"/>
  <c r="F140" i="1" l="1"/>
  <c r="F135" i="1"/>
  <c r="F134" i="1"/>
  <c r="F133" i="1"/>
  <c r="F132" i="1"/>
  <c r="F130" i="1"/>
  <c r="F129" i="1"/>
  <c r="F128" i="1"/>
  <c r="F127" i="1"/>
  <c r="F125" i="1"/>
  <c r="F124" i="1"/>
  <c r="F123" i="1"/>
  <c r="F121" i="1"/>
  <c r="E119" i="1"/>
  <c r="F119" i="1" s="1"/>
  <c r="E118" i="1"/>
  <c r="F118" i="1" s="1"/>
  <c r="F114" i="1"/>
  <c r="F113" i="1"/>
  <c r="F112" i="1"/>
  <c r="F110" i="1"/>
  <c r="F109" i="1"/>
  <c r="F108" i="1"/>
  <c r="F107" i="1"/>
  <c r="F106" i="1"/>
  <c r="F102" i="1"/>
  <c r="F101" i="1"/>
  <c r="F100" i="1"/>
  <c r="F98" i="1"/>
  <c r="F97" i="1"/>
  <c r="F96" i="1"/>
  <c r="F95" i="1"/>
  <c r="F93" i="1"/>
  <c r="F92" i="1"/>
  <c r="E91" i="1"/>
  <c r="F91" i="1" s="1"/>
  <c r="F90" i="1"/>
  <c r="F89" i="1"/>
  <c r="F87" i="1"/>
  <c r="F86" i="1"/>
  <c r="F85" i="1"/>
  <c r="F83" i="1"/>
  <c r="F82" i="1"/>
  <c r="F81" i="1"/>
  <c r="F80" i="1"/>
  <c r="F79" i="1"/>
  <c r="F78" i="1"/>
  <c r="F76" i="1"/>
  <c r="F75" i="1"/>
  <c r="F73" i="1"/>
  <c r="F72" i="1"/>
  <c r="F70" i="1"/>
  <c r="F69" i="1"/>
  <c r="F64" i="1"/>
  <c r="F63" i="1"/>
  <c r="F53" i="1"/>
  <c r="F47" i="1"/>
  <c r="F43" i="1"/>
  <c r="F40" i="1"/>
  <c r="F55" i="1" l="1"/>
  <c r="F33" i="1"/>
  <c r="F42" i="1"/>
  <c r="F52" i="1"/>
  <c r="F38" i="1"/>
  <c r="F44" i="1"/>
  <c r="F54" i="1"/>
  <c r="F60" i="1"/>
  <c r="F34" i="1"/>
  <c r="F36" i="1"/>
  <c r="F137" i="1"/>
  <c r="F138" i="1"/>
  <c r="H11" i="4" l="1"/>
  <c r="F24" i="6" l="1"/>
  <c r="F32" i="6"/>
  <c r="F25" i="6"/>
  <c r="F31" i="6"/>
  <c r="F33" i="6" l="1"/>
  <c r="F36" i="6"/>
  <c r="F35" i="6"/>
  <c r="F34" i="6"/>
  <c r="H13" i="4" l="1"/>
  <c r="H14" i="4" l="1"/>
  <c r="H15" i="4" s="1"/>
  <c r="H16" i="4" s="1"/>
  <c r="H17" i="4" l="1"/>
  <c r="H18" i="4" l="1"/>
  <c r="H19" i="4" s="1"/>
</calcChain>
</file>

<file path=xl/sharedStrings.xml><?xml version="1.0" encoding="utf-8"?>
<sst xmlns="http://schemas.openxmlformats.org/spreadsheetml/2006/main" count="1349" uniqueCount="536">
  <si>
    <t>#</t>
  </si>
  <si>
    <t>safuZveli</t>
  </si>
  <si>
    <t>samuSaos dasaxeleba</t>
  </si>
  <si>
    <t>ganz. erT.</t>
  </si>
  <si>
    <t>normatiuli, xarji</t>
  </si>
  <si>
    <t>xelfasi</t>
  </si>
  <si>
    <t>masala</t>
  </si>
  <si>
    <t>manqana meqanizmebi</t>
  </si>
  <si>
    <t>jami</t>
  </si>
  <si>
    <t>erT.</t>
  </si>
  <si>
    <t>sul</t>
  </si>
  <si>
    <t>1. saZirkvlisa da Ziris svetebis mowyoba</t>
  </si>
  <si>
    <t>m3</t>
  </si>
  <si>
    <t>Sromis danaxarji</t>
  </si>
  <si>
    <t>მ3</t>
  </si>
  <si>
    <t>t</t>
  </si>
  <si>
    <t>kac.sT.</t>
  </si>
  <si>
    <t>wertilovani saZirkvlis qveS, qviSa-RorRis safuZvlis mowyoba</t>
  </si>
  <si>
    <t>manqanebi</t>
  </si>
  <si>
    <t>lari</t>
  </si>
  <si>
    <t>qviSa-RorRis narevi</t>
  </si>
  <si>
    <t>sxva masalebi</t>
  </si>
  <si>
    <t>6-1-5</t>
  </si>
  <si>
    <t>m2</t>
  </si>
  <si>
    <t>10-4-1</t>
  </si>
  <si>
    <t xml:space="preserve">SromiTi resursebi </t>
  </si>
  <si>
    <t xml:space="preserve">manqanebi </t>
  </si>
  <si>
    <t>kg</t>
  </si>
  <si>
    <t>antiseptikuri  xsnari</t>
  </si>
  <si>
    <t>sxvadasxva masalebi</t>
  </si>
  <si>
    <t>11-7-3</t>
  </si>
  <si>
    <t>100m2</t>
  </si>
  <si>
    <t>11-27-3</t>
  </si>
  <si>
    <t>Tboizolaciis damWeri faneris mowyoba</t>
  </si>
  <si>
    <t>lursmani</t>
  </si>
  <si>
    <t>11-27-2</t>
  </si>
  <si>
    <t>xis iatakis mowyoba</t>
  </si>
  <si>
    <t>faqtiuri</t>
  </si>
  <si>
    <t>saxelS.</t>
  </si>
  <si>
    <t>SromiTi danaxarji</t>
  </si>
  <si>
    <t>zumfara moxvewisTvis</t>
  </si>
  <si>
    <t>cali</t>
  </si>
  <si>
    <t>antiseptikuri xsnari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</si>
  <si>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b/>
        <sz val="10"/>
        <color theme="1"/>
        <rFont val="AcadNusx"/>
      </rPr>
      <t xml:space="preserve"> kedlebis mowyoba</t>
    </r>
  </si>
  <si>
    <t>xis karkasis horizontaluri da vertikaluri Zelebis mowyoba</t>
  </si>
  <si>
    <t xml:space="preserve">xis horizontaluri Zelebi </t>
  </si>
  <si>
    <t>liTonis samagrebi (kuTxe)</t>
  </si>
  <si>
    <t>c</t>
  </si>
  <si>
    <t>10-6-2</t>
  </si>
  <si>
    <t>xis karkasze faneris mowyoba</t>
  </si>
  <si>
    <t>10-6-1</t>
  </si>
  <si>
    <t>orTlsaizolacio membrana</t>
  </si>
  <si>
    <t>10_6_1</t>
  </si>
  <si>
    <t>Sida kedlebis mosaxva xis lamfiT</t>
  </si>
  <si>
    <t>Sromis redursebi</t>
  </si>
  <si>
    <t>vzer 5-52</t>
  </si>
  <si>
    <t xml:space="preserve">gare da Sida dekoratiuli sapireebis mowyoba </t>
  </si>
  <si>
    <t>g.m.</t>
  </si>
  <si>
    <t>muSaTa xelfasi</t>
  </si>
  <si>
    <t>grZ.m.</t>
  </si>
  <si>
    <t>xis sapireebi</t>
  </si>
  <si>
    <t>TviTmWreli xraxnebi</t>
  </si>
  <si>
    <t>gare da Sida xis mopirkeTebis damuSaveba zumfariT da dafarva antiseptikuri xsnariT</t>
  </si>
  <si>
    <t xml:space="preserve">zumfara </t>
  </si>
  <si>
    <r>
      <rPr>
        <b/>
        <sz val="10"/>
        <color theme="1"/>
        <rFont val="Calibri"/>
        <family val="2"/>
        <charset val="204"/>
        <scheme val="minor"/>
      </rPr>
      <t>4.</t>
    </r>
    <r>
      <rPr>
        <b/>
        <sz val="10"/>
        <color theme="1"/>
        <rFont val="AcadNusx"/>
      </rPr>
      <t xml:space="preserve"> Werisa da saxuravis mowyoba</t>
    </r>
  </si>
  <si>
    <t>10-11</t>
  </si>
  <si>
    <t>saxuravis xis konstruqciebis mowyoba</t>
  </si>
  <si>
    <t xml:space="preserve">saxuravis Seficvra </t>
  </si>
  <si>
    <t>12.-9-6</t>
  </si>
  <si>
    <t xml:space="preserve">Weris orTqlsaizolacio Sris mowyoba </t>
  </si>
  <si>
    <t xml:space="preserve">_Sromis danaxarji </t>
  </si>
  <si>
    <t>kac.sT</t>
  </si>
  <si>
    <t>_manqanebi</t>
  </si>
  <si>
    <t>_skoCi</t>
  </si>
  <si>
    <r>
      <t xml:space="preserve">_orTqlsaizolaco membrana </t>
    </r>
    <r>
      <rPr>
        <sz val="8"/>
        <rFont val="Arial"/>
        <family val="2"/>
        <charset val="204"/>
      </rPr>
      <t/>
    </r>
  </si>
  <si>
    <t>Weris Tboizolacia, sisqiT 100mm</t>
  </si>
  <si>
    <t>10-10-1</t>
  </si>
  <si>
    <t>Weris mosaxva xis lamfiT</t>
  </si>
  <si>
    <t xml:space="preserve">Weris plintusebis mowyoba </t>
  </si>
  <si>
    <r>
      <rPr>
        <b/>
        <sz val="10"/>
        <color theme="1"/>
        <rFont val="Calibri"/>
        <family val="2"/>
        <charset val="204"/>
        <scheme val="minor"/>
      </rPr>
      <t>5</t>
    </r>
    <r>
      <rPr>
        <b/>
        <sz val="10"/>
        <color theme="1"/>
        <rFont val="AcadNusx"/>
      </rPr>
      <t>. aqsesuarebis mowyoba</t>
    </r>
  </si>
  <si>
    <t>kompl</t>
  </si>
  <si>
    <t>avzis sadgari 3m simaRlis liTonis konstruqciaze</t>
  </si>
  <si>
    <t>1-80-8</t>
  </si>
  <si>
    <t>100m3</t>
  </si>
  <si>
    <t xml:space="preserve">Sromis danaxarji  </t>
  </si>
  <si>
    <t>k/sT</t>
  </si>
  <si>
    <t>miwis damuSaveba xeliT gruntSi wertilovani saZirkvlis mosawyobad</t>
  </si>
  <si>
    <t>8-3-2</t>
  </si>
  <si>
    <r>
      <t>m</t>
    </r>
    <r>
      <rPr>
        <b/>
        <vertAlign val="superscript"/>
        <sz val="10"/>
        <rFont val="AcadNusx"/>
      </rPr>
      <t>3</t>
    </r>
  </si>
  <si>
    <t>kac-sT</t>
  </si>
  <si>
    <t>sxva manqanebi</t>
  </si>
  <si>
    <r>
      <t>m</t>
    </r>
    <r>
      <rPr>
        <vertAlign val="superscript"/>
        <sz val="10"/>
        <rFont val="AcadNusx"/>
      </rPr>
      <t>3</t>
    </r>
  </si>
  <si>
    <t>wertilovani saZirkvlis mowyoba monoliTuri r/betoniT</t>
  </si>
  <si>
    <t xml:space="preserve">manqanebi    </t>
  </si>
  <si>
    <t>man</t>
  </si>
  <si>
    <t>m</t>
  </si>
  <si>
    <t>fari ficris yalibis sisq. 25 mm</t>
  </si>
  <si>
    <t>srf 5.1-22</t>
  </si>
  <si>
    <t>ficari Camoganuli III ხარისხის sisq. 40 mm</t>
  </si>
  <si>
    <t xml:space="preserve">armatura d-10-12 mm </t>
  </si>
  <si>
    <t xml:space="preserve">armatura d-8 mm </t>
  </si>
  <si>
    <t>betoni m-250</t>
  </si>
  <si>
    <t>1-81-2</t>
  </si>
  <si>
    <t xml:space="preserve">Sromis danaxarjebi     </t>
  </si>
  <si>
    <t>T.15</t>
  </si>
  <si>
    <t>zedmeti gruntis transportireba</t>
  </si>
  <si>
    <t>moWrili gruntis ukuCayra</t>
  </si>
  <si>
    <t>xis Semkravi koWebis montaJi</t>
  </si>
  <si>
    <t xml:space="preserve">xis koWebi </t>
  </si>
  <si>
    <t>qva-bamba, sisqiT 5sm</t>
  </si>
  <si>
    <t>9-14-5</t>
  </si>
  <si>
    <t>metaloplastmasis fanjrebis montaJi</t>
  </si>
  <si>
    <t xml:space="preserve">Sromis danaxarjebi </t>
  </si>
  <si>
    <t>kac/sT</t>
  </si>
  <si>
    <t>xis masala</t>
  </si>
  <si>
    <t>Weris mosaxvis lamfa - 12 mm sisqis</t>
  </si>
  <si>
    <t>10-38-3         k=2</t>
  </si>
  <si>
    <t>მანქანები</t>
  </si>
  <si>
    <t>საღებავი ანტისეპტიკური</t>
  </si>
  <si>
    <t>xis Seficvrisa da xis lamfis damuSaveba zumfariT da dafarva antiseptikuri xsnariT 2-jer</t>
  </si>
  <si>
    <r>
      <rPr>
        <sz val="10"/>
        <color theme="1"/>
        <rFont val="AcadNusx"/>
      </rPr>
      <t>profilirebuli Tunuqis furclebi</t>
    </r>
    <r>
      <rPr>
        <sz val="10"/>
        <color theme="1"/>
        <rFont val="Arial"/>
        <family val="2"/>
        <charset val="204"/>
      </rPr>
      <t xml:space="preserve"> სისქით 0.47მმ</t>
    </r>
  </si>
  <si>
    <t>17-1-5</t>
  </si>
  <si>
    <t>kompl.</t>
  </si>
  <si>
    <t xml:space="preserve">sxva manqana </t>
  </si>
  <si>
    <t>masala:</t>
  </si>
  <si>
    <t>sxva masala</t>
  </si>
  <si>
    <t>16-24-2</t>
  </si>
  <si>
    <t>grZ.m</t>
  </si>
  <si>
    <t xml:space="preserve">sxva manqana  </t>
  </si>
  <si>
    <r>
      <t xml:space="preserve">polipropilenis mili fitingebiT, gadamyvanebiT da samagrebiT </t>
    </r>
    <r>
      <rPr>
        <sz val="10"/>
        <rFont val="Arial"/>
        <family val="2"/>
        <charset val="204"/>
      </rPr>
      <t>Ø20x2.8</t>
    </r>
  </si>
  <si>
    <t>8-591-3</t>
  </si>
  <si>
    <t>Sromis danaxarjebi</t>
  </si>
  <si>
    <t>erTklaviSiani CamrTveli 10a. 250v.</t>
  </si>
  <si>
    <t>8-414-1</t>
  </si>
  <si>
    <t>sxva manqana</t>
  </si>
  <si>
    <t>8-149-1</t>
  </si>
  <si>
    <r>
      <t xml:space="preserve">kabeli </t>
    </r>
    <r>
      <rPr>
        <sz val="10"/>
        <rFont val="Arial"/>
        <family val="2"/>
        <charset val="204"/>
      </rPr>
      <t xml:space="preserve"> NYM-J</t>
    </r>
    <r>
      <rPr>
        <sz val="10"/>
        <rFont val="AcadNusx"/>
      </rPr>
      <t xml:space="preserve"> 3X1,5mm2</t>
    </r>
  </si>
  <si>
    <t xml:space="preserve">8-418-1 </t>
  </si>
  <si>
    <t xml:space="preserve">kedlebis mopirkeTeba keramikuli filebiT </t>
  </si>
  <si>
    <t>webo-cementi</t>
  </si>
  <si>
    <t>keramikuli filebi</t>
  </si>
  <si>
    <t>10-20-3</t>
  </si>
  <si>
    <t>xis karebi</t>
  </si>
  <si>
    <t>xis ficari 3x.25-32mm</t>
  </si>
  <si>
    <t>karis saketi mowyobiloba</t>
  </si>
  <si>
    <t>k-ti</t>
  </si>
  <si>
    <t>15-165-6</t>
  </si>
  <si>
    <t>xis karebis maRalxarisxovani SeRebva laqiT orjer</t>
  </si>
  <si>
    <t>12-8-5</t>
  </si>
  <si>
    <t>maRali xarisxis muqi nacrisferi Tunuqis saxuravis mowyoba</t>
  </si>
  <si>
    <r>
      <t xml:space="preserve">gamanawilebeli kolofi </t>
    </r>
    <r>
      <rPr>
        <sz val="10"/>
        <rFont val="Arial"/>
        <family val="2"/>
        <charset val="204"/>
      </rPr>
      <t/>
    </r>
  </si>
  <si>
    <t xml:space="preserve">CamrTveli erTklaviSiani </t>
  </si>
  <si>
    <t>8-591-8</t>
  </si>
  <si>
    <t>16-6-1</t>
  </si>
  <si>
    <t>samagri</t>
  </si>
  <si>
    <t>komp.</t>
  </si>
  <si>
    <t>16-12-1</t>
  </si>
  <si>
    <r>
      <t>Camketi ventili</t>
    </r>
    <r>
      <rPr>
        <sz val="10"/>
        <rFont val="Arial"/>
        <family val="2"/>
        <charset val="204"/>
      </rPr>
      <t xml:space="preserve"> DN</t>
    </r>
    <r>
      <rPr>
        <sz val="10"/>
        <rFont val="AcadNusx"/>
      </rPr>
      <t>20</t>
    </r>
  </si>
  <si>
    <r>
      <t>Camketi ventili</t>
    </r>
    <r>
      <rPr>
        <sz val="10"/>
        <rFont val="Arial"/>
        <family val="2"/>
        <charset val="204"/>
      </rPr>
      <t xml:space="preserve"> DN</t>
    </r>
    <r>
      <rPr>
        <sz val="10"/>
        <rFont val="AcadNusx"/>
      </rPr>
      <t>25</t>
    </r>
  </si>
  <si>
    <t>foladis miltuCi</t>
  </si>
  <si>
    <t>WanWiki qanCiT</t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</si>
  <si>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</rPr>
      <t xml:space="preserve"> mili sqelkedliani, fitingebiT da samagrebiT</t>
    </r>
    <r>
      <rPr>
        <sz val="10"/>
        <rFont val="Calibri"/>
        <family val="2"/>
      </rPr>
      <t xml:space="preserve">   Ø50mm</t>
    </r>
  </si>
  <si>
    <t>samSeneblo ჭანჭიკი</t>
  </si>
  <si>
    <t>kedlebis Tboizolacia qvabambiT, sisqiT 100mm</t>
  </si>
  <si>
    <t>metaloplastmasis fanjara ყავისფერი</t>
  </si>
  <si>
    <t>xis kari</t>
  </si>
  <si>
    <t>სააბაზანოს xelsabani SemreviT, sruli kompleqtaciiT (Camketi ventilebiT “arko”, drekadi SlangebiT, sifoniT, samagri elementebiT  da sxva saWiro fitingebiT da masalebiT)</t>
  </si>
  <si>
    <t>სამზარულოს xelsabani SemreviT, sruli kompleqtaciiT (Camketi ventilebiT “arko”, drekadi SlangebiT, sifoniT, samagri elementebiT  da sxva saWiro fitingebiT da masalebiT)</t>
  </si>
  <si>
    <t>სრფ 5.1-37</t>
  </si>
  <si>
    <t>iatakebis Tboizolacia, sisqiT 150 mm</t>
  </si>
  <si>
    <t>osb3 ნესტგამძლე fanera, sisqiT  - 15 mm</t>
  </si>
  <si>
    <t>სრფ 1.10-2</t>
  </si>
  <si>
    <t>xis iatakis moxvewa da dafarva antiseptikuri xsnariT 2 პირი</t>
  </si>
  <si>
    <t>Sida kedlis mosaxvis lamfa -12 მმ სისქით</t>
  </si>
  <si>
    <t>სრფ 5.1-154</t>
  </si>
  <si>
    <t>gare mosaxvis ხის lamfa სისქით 18-32mm -ბლოკჰაუსი antiseptirebuli</t>
  </si>
  <si>
    <t>gare mosaxvis lamfa სისქით 18-32mm - ბლოკჰაუსი antiseptirebuli</t>
  </si>
  <si>
    <t xml:space="preserve">iatakis ficari SipiT, sisqiT 40მმ </t>
  </si>
  <si>
    <t>xis sapireebi, kuTxovanebi</t>
  </si>
  <si>
    <r>
      <rPr>
        <b/>
        <sz val="10"/>
        <color theme="1"/>
        <rFont val="Calibri"/>
        <family val="2"/>
        <charset val="204"/>
        <scheme val="minor"/>
      </rPr>
      <t>2</t>
    </r>
    <r>
      <rPr>
        <b/>
        <sz val="10"/>
        <color theme="1"/>
        <rFont val="AcadNusx"/>
      </rPr>
      <t>. iatakis da kibis mowyoba</t>
    </r>
  </si>
  <si>
    <t>ficari, sisqiT 25-32mm</t>
  </si>
  <si>
    <r>
      <t xml:space="preserve">kanalizaciis </t>
    </r>
    <r>
      <rPr>
        <b/>
        <sz val="10"/>
        <rFont val="Cambria"/>
        <family val="1"/>
      </rPr>
      <t>PVC</t>
    </r>
    <r>
      <rPr>
        <b/>
        <sz val="10"/>
        <rFont val="AcadNusx"/>
      </rPr>
      <t xml:space="preserve"> mili sqelkedliani, fitingebiT,  da samagrebiT</t>
    </r>
    <r>
      <rPr>
        <b/>
        <sz val="10"/>
        <rFont val="Calibri"/>
        <family val="2"/>
      </rPr>
      <t xml:space="preserve">   Ø50mm</t>
    </r>
  </si>
  <si>
    <r>
      <t>uku sarqveli da tivtiva sarqveli wylis temperaturis 0-100º</t>
    </r>
    <r>
      <rPr>
        <b/>
        <sz val="10"/>
        <rFont val="Arial"/>
        <family val="2"/>
      </rPr>
      <t>C</t>
    </r>
    <r>
      <rPr>
        <b/>
        <sz val="10"/>
        <rFont val="AcadNusx"/>
      </rPr>
      <t xml:space="preserve"> da wnevis 10 atm-de samuSaod, misaerTebeli fitingebiT da tivtiva sarqveli </t>
    </r>
  </si>
  <si>
    <r>
      <t>ukusarqveli</t>
    </r>
    <r>
      <rPr>
        <sz val="10"/>
        <rFont val="Arial"/>
        <family val="2"/>
        <charset val="204"/>
      </rPr>
      <t xml:space="preserve"> </t>
    </r>
  </si>
  <si>
    <r>
      <t>tivtiva sarqveli</t>
    </r>
    <r>
      <rPr>
        <sz val="10"/>
        <rFont val="Arial"/>
        <family val="2"/>
        <charset val="204"/>
      </rPr>
      <t xml:space="preserve"> </t>
    </r>
  </si>
  <si>
    <t>სრფ 6-14</t>
  </si>
  <si>
    <t>საბაზრო</t>
  </si>
  <si>
    <t>11-20-3</t>
  </si>
  <si>
    <t xml:space="preserve">keramogranitis filebis  dageba </t>
  </si>
  <si>
    <t>17-1-10</t>
  </si>
  <si>
    <t>keramograniti</t>
  </si>
  <si>
    <t>sarkis montaJi</t>
  </si>
  <si>
    <t xml:space="preserve">სარკe ზომებიT </t>
  </si>
  <si>
    <t>trapi Tujis d=100mm</t>
  </si>
  <si>
    <r>
      <t xml:space="preserve">polipropilenis milebi, TboizolaciiT (sisqe 10 mm),  gadamyvanebiTa, fitingebiT da samagrebiT, </t>
    </r>
    <r>
      <rPr>
        <b/>
        <sz val="10"/>
        <rFont val="Arial"/>
        <family val="2"/>
        <charset val="204"/>
      </rPr>
      <t>Ø20x2.8</t>
    </r>
  </si>
  <si>
    <t>eleqtro rozeti 250v.</t>
  </si>
  <si>
    <t>srf 8.14-237</t>
  </si>
  <si>
    <t>srf 8.14-14</t>
  </si>
  <si>
    <t>gamanawilebeli kolofi gare montaJis</t>
  </si>
  <si>
    <r>
      <t xml:space="preserve">plastmasis samontaJo mili </t>
    </r>
    <r>
      <rPr>
        <sz val="10"/>
        <rFont val="Arial"/>
        <family val="2"/>
        <charset val="204"/>
      </rPr>
      <t>16-16</t>
    </r>
    <r>
      <rPr>
        <sz val="10"/>
        <rFont val="AcadNusx"/>
      </rPr>
      <t>mm. samagriT.</t>
    </r>
  </si>
  <si>
    <r>
      <t xml:space="preserve">plastmasis samontaJo mili </t>
    </r>
    <r>
      <rPr>
        <b/>
        <sz val="10"/>
        <rFont val="Arial"/>
        <family val="2"/>
        <charset val="204"/>
      </rPr>
      <t>16-</t>
    </r>
    <r>
      <rPr>
        <b/>
        <sz val="10"/>
        <rFont val="AcadNusx"/>
      </rPr>
      <t>16mm. samagriT.</t>
    </r>
  </si>
  <si>
    <t>srf 8.3-60</t>
  </si>
  <si>
    <t>8-599-2</t>
  </si>
  <si>
    <t>Sekiduli Weris dioduri sanaTi simZlavre 12vt</t>
  </si>
  <si>
    <t>srf k=6.0</t>
  </si>
  <si>
    <t>srf 8.14-213</t>
  </si>
  <si>
    <t>Sekiduli Weris led sanaTi wertilovani  12vt</t>
  </si>
  <si>
    <t>8-612-10</t>
  </si>
  <si>
    <t>karada avtomaturi amomrTvelebiT</t>
  </si>
  <si>
    <t>srf 8.14-53</t>
  </si>
  <si>
    <t>avtomaturi amomrTveli 16a 1 polusa</t>
  </si>
  <si>
    <t>avtomaturi amomrTveli 32a 1 polusa</t>
  </si>
  <si>
    <t>avtomaturi amomrTveli 63a 2 polusa</t>
  </si>
  <si>
    <t>srf 4.2-1</t>
  </si>
  <si>
    <t>srf 10.3-5</t>
  </si>
  <si>
    <t xml:space="preserve">zednadebi xarji </t>
  </si>
  <si>
    <r>
      <t>gegmiuri mogeba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</si>
  <si>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satransporto xarji (masalebis Rirebulebidan)</t>
  </si>
  <si>
    <t>satransporto xarjebi masalaze</t>
  </si>
  <si>
    <t>zednadebi xarjebi montaJze</t>
  </si>
  <si>
    <t xml:space="preserve">gegmiuri mogeba </t>
  </si>
  <si>
    <t>mSeneblobis Rirebulebis krebsiTi saxarjTaRricxvo gaangariSeba</t>
  </si>
  <si>
    <t>rigiTi #</t>
  </si>
  <si>
    <t>xarjT. #</t>
  </si>
  <si>
    <t>Tavebis, obieqtebis, samuSaoebisa da danaxarjebis dasaxeleba</t>
  </si>
  <si>
    <t xml:space="preserve">saxarjTaRricxvo Rirebuleba lari </t>
  </si>
  <si>
    <t>saerTo saxarjTaRicxvo Rirebuleba lari</t>
  </si>
  <si>
    <t>samSeneblo samuSaoebi</t>
  </si>
  <si>
    <t>samontaJo samuSaoeb.</t>
  </si>
  <si>
    <t xml:space="preserve">mowyobiloba </t>
  </si>
  <si>
    <t xml:space="preserve">sxvadasxva samuSaoeb. </t>
  </si>
  <si>
    <t>1</t>
  </si>
  <si>
    <t>2</t>
  </si>
  <si>
    <t>3</t>
  </si>
  <si>
    <t>4</t>
  </si>
  <si>
    <t>5</t>
  </si>
  <si>
    <t>6</t>
  </si>
  <si>
    <t>7</t>
  </si>
  <si>
    <t>8</t>
  </si>
  <si>
    <t>Tavi 2</t>
  </si>
  <si>
    <t>mSeneblobis ZiriTadi obieqtebi</t>
  </si>
  <si>
    <t>xarjT. #1-1</t>
  </si>
  <si>
    <t>xarjT. #1-2</t>
  </si>
  <si>
    <t xml:space="preserve">jami </t>
  </si>
  <si>
    <t xml:space="preserve">jami  </t>
  </si>
  <si>
    <t>Dd R g _18%</t>
  </si>
  <si>
    <t>sul krebsiTi xarjTaRricxviT</t>
  </si>
  <si>
    <t xml:space="preserve">zednadebi xarjebi </t>
  </si>
  <si>
    <t xml:space="preserve">gegmiuri dagroveba </t>
  </si>
  <si>
    <r>
      <t xml:space="preserve">წყლის რეზინის mili </t>
    </r>
    <r>
      <rPr>
        <sz val="10"/>
        <rFont val="Arial"/>
        <family val="2"/>
        <charset val="204"/>
      </rPr>
      <t>Ø25</t>
    </r>
  </si>
  <si>
    <t>el.qselis mowyobis samuSaoebi</t>
  </si>
  <si>
    <t>xarjTaRricxva #1-2</t>
  </si>
  <si>
    <t>xarjTaRricxva #1-1</t>
  </si>
  <si>
    <t>xarjTaRricxva #1-3</t>
  </si>
  <si>
    <t>xarjT. #1-3</t>
  </si>
  <si>
    <t>სრფ 1.10-16</t>
  </si>
  <si>
    <t>17-8-1</t>
  </si>
  <si>
    <t>სრფ 4.4-34</t>
  </si>
  <si>
    <t>qva-bamba, sisqiT 5sm კ=3</t>
  </si>
  <si>
    <t xml:space="preserve">ხის საპირეები, პლინტუსები </t>
  </si>
  <si>
    <t xml:space="preserve"> </t>
  </si>
  <si>
    <t>qva-bamba, sisqiT 5sm კ=2</t>
  </si>
  <si>
    <t>სრფ 4.2-12</t>
  </si>
  <si>
    <t>antiseptikuri ლაქი</t>
  </si>
  <si>
    <t>10-36-4</t>
  </si>
  <si>
    <t>სრფ 1.5 - 13</t>
  </si>
  <si>
    <t>laqi xis k=2</t>
  </si>
  <si>
    <t>sxva masala k=2</t>
  </si>
  <si>
    <t>15-14-2</t>
  </si>
  <si>
    <t>bade</t>
  </si>
  <si>
    <t>srf 1.9-14</t>
  </si>
  <si>
    <t>sabazro</t>
  </si>
  <si>
    <t>xarjT. #1-4</t>
  </si>
  <si>
    <t xml:space="preserve">III ჯგუფის გრუნტის დამუშავება ჭის მოსაწყობად ხელით </t>
  </si>
  <si>
    <t>შრომის დანახარჯი 2.78*1.2*1.15</t>
  </si>
  <si>
    <t>კაც.სთ</t>
  </si>
  <si>
    <t>ვზერ 1-76</t>
  </si>
  <si>
    <t>საძირკვლის მოწყობის შემგდეგ უკუ ჩაყრა და ზედნეტი გრუნტის მოსწორება ტერიტორიაზე</t>
  </si>
  <si>
    <t>შრომის დანახარჯი 0.99*1.2*1.15</t>
  </si>
  <si>
    <t>23-17-1</t>
  </si>
  <si>
    <t>შრომის დანახარჯი (6.42+1.97)X1,2*1.15=</t>
  </si>
  <si>
    <t>მანქანები 0.385X1,2*1.25=</t>
  </si>
  <si>
    <t>ლარი</t>
  </si>
  <si>
    <t>კგ</t>
  </si>
  <si>
    <t>სხვადასხვა მასალა</t>
  </si>
  <si>
    <t>23-23</t>
  </si>
  <si>
    <t>ც</t>
  </si>
  <si>
    <t>შრომის დანახარჯი 1,54*1,2*1.15=</t>
  </si>
  <si>
    <t>მანქანები  0,09X1,2*1.25</t>
  </si>
  <si>
    <t>ცალი</t>
  </si>
  <si>
    <t>მონოლითური რ/ბეტონის საკანალიზაციო ჭის რგოლები ზომით დ=1.5 მ,  H=1,0მ -ანაკრები კონსტრუქცია</t>
  </si>
  <si>
    <t>gofrirebuli kanalizaciis mili d-150 mm mowyoba</t>
  </si>
  <si>
    <t>gofrirebuli kanalizaciis mili d-150 mm</t>
  </si>
  <si>
    <t>qviSis transportireba</t>
  </si>
  <si>
    <r>
      <t>Camketi ventilebi wylis temperaturis  0-100º</t>
    </r>
    <r>
      <rPr>
        <b/>
        <sz val="10"/>
        <rFont val="Arial"/>
        <family val="2"/>
        <charset val="204"/>
      </rPr>
      <t>C</t>
    </r>
    <r>
      <rPr>
        <b/>
        <sz val="10"/>
        <rFont val="AcadNusx"/>
      </rPr>
      <t xml:space="preserve"> da wnevis 10 atm-de samuSaod, saWiro misaerTebeli fitingebiT d=20,25mm</t>
    </r>
  </si>
  <si>
    <t>თურქული unitazi avziT, sruli kompleqtaciiT (Camketi ventiliT “arko”, drekadi SlangiT, samagri elementebiT  da sxva saWiro fitingebiT da masalebiT)</t>
  </si>
  <si>
    <t>wylis 500 ლ. plastmasis avzi daTbunebiTa da montaJiT</t>
  </si>
  <si>
    <t>ელექტრო წყალgamacxelebeli 100l (Termeqsi)</t>
  </si>
  <si>
    <t>მ2</t>
  </si>
  <si>
    <t xml:space="preserve">შრომის დანახარჯი </t>
  </si>
  <si>
    <t>ხრახნი</t>
  </si>
  <si>
    <t>nakerebis Semavsebeli lenta</t>
  </si>
  <si>
    <t>კედლების მოპირკეთება თაბაშირმუყაოს ფილებით კედლების ხის კარკასზე</t>
  </si>
  <si>
    <t>21-10-1 გამო.</t>
  </si>
  <si>
    <t>kedlis eleqtro radiatori TermostatiT, simZlavre 1.5 kvt</t>
  </si>
  <si>
    <t xml:space="preserve">led proJeqtoris mowyoba </t>
  </si>
  <si>
    <r>
      <t xml:space="preserve">led proJeqtoruli sanaTi 100 vt; </t>
    </r>
    <r>
      <rPr>
        <sz val="10"/>
        <rFont val="Cambria"/>
        <family val="2"/>
        <scheme val="major"/>
      </rPr>
      <t>IP</t>
    </r>
    <r>
      <rPr>
        <sz val="10"/>
        <rFont val="AcadNusx"/>
      </rPr>
      <t>66;</t>
    </r>
  </si>
  <si>
    <t>spilenZis ZarRviani kabelebi</t>
  </si>
  <si>
    <t>srf k=4.60</t>
  </si>
  <si>
    <t>srf 8.3-59</t>
  </si>
  <si>
    <t>spilenZis  ZarRviani ormagizolaciani kabeli kveTiT 2X4mm2</t>
  </si>
  <si>
    <t>8-417-1</t>
  </si>
  <si>
    <t>gofrirebuli mili d-20 cecxlgamZle</t>
  </si>
  <si>
    <t>SromiTi resursebi</t>
  </si>
  <si>
    <t>materialuri resursi</t>
  </si>
  <si>
    <t>srf 8.14-351</t>
  </si>
  <si>
    <t>karada 8-12 adgiliani gare montaJis</t>
  </si>
  <si>
    <t>spilenZis  ZarRviani ormagizolaciani kabeli kveTiT 3X4mm2</t>
  </si>
  <si>
    <t>spilenZis  ZarRviani ormagizolaciani kabeli kveTiT 3X6mm2</t>
  </si>
  <si>
    <t>spilenZis  ZarRviani ormagizolaciani kabeli kveTiT 2X2.5mm2</t>
  </si>
  <si>
    <t>Robis saZirkvlebi</t>
  </si>
  <si>
    <t>wertilovani saZirkvlebisTvis gruntis damuSaveba da adgilze mosworeba 40X60X40 sm</t>
  </si>
  <si>
    <t>_</t>
  </si>
  <si>
    <t>_Sromis danaxarji</t>
  </si>
  <si>
    <t>6_1_5</t>
  </si>
  <si>
    <t>_betoni b15</t>
  </si>
  <si>
    <t>სრფ 5.-22</t>
  </si>
  <si>
    <t>_xis masala</t>
  </si>
  <si>
    <t>kb.m</t>
  </si>
  <si>
    <t>_sxva masalebi</t>
  </si>
  <si>
    <t>srf 5.1-144</t>
  </si>
  <si>
    <t>Robis mowyoba</t>
  </si>
  <si>
    <t>9-9-1</t>
  </si>
  <si>
    <t>srf 2.2-86</t>
  </si>
  <si>
    <t>kvadratuli mili 80X80X3 mm</t>
  </si>
  <si>
    <t>eleqtrodi</t>
  </si>
  <si>
    <t>15-164-7</t>
  </si>
  <si>
    <t>liTonis SeRebva antikoroziuli saRebaviT 2-jer</t>
  </si>
  <si>
    <t>srf 4.2-33</t>
  </si>
  <si>
    <t>საღებავი ანტიკოროზიული</t>
  </si>
  <si>
    <t>srf 4.2-16</t>
  </si>
  <si>
    <t>ოლიფა</t>
  </si>
  <si>
    <t>100m</t>
  </si>
  <si>
    <t>7-22-9</t>
  </si>
  <si>
    <t>liTonis WiSkaris mowyoba 
(kompleqtSi Sedis safexmavlo da samanqano kari-milkvadratebiT, anjamebiT, saketebiT)</t>
  </si>
  <si>
    <t>kopl.</t>
  </si>
  <si>
    <t>liTonis WiSkari</t>
  </si>
  <si>
    <t>ganaTebis svetebis saZirkvlebi</t>
  </si>
  <si>
    <t>wertilovani saZirkvlebisTvis gruntis damuSaveba da adgilze mosworeba 40X80X40 sm</t>
  </si>
  <si>
    <t>gruntis damuSaveba xeliT kabelis Casadebad</t>
  </si>
  <si>
    <t>kr. 6-1-2</t>
  </si>
  <si>
    <t>liTon boZis montaJi simaRliT 5.0m</t>
  </si>
  <si>
    <t xml:space="preserve">Sromis danaxarjebi    </t>
  </si>
  <si>
    <t>srf 1.1-22</t>
  </si>
  <si>
    <t>armatura d-10 mm a-III</t>
  </si>
  <si>
    <t>s.f.</t>
  </si>
  <si>
    <t xml:space="preserve">manqanebi   </t>
  </si>
  <si>
    <t xml:space="preserve">Tburi deteqtori </t>
  </si>
  <si>
    <t xml:space="preserve">kvamlis  deteqtori </t>
  </si>
  <si>
    <t xml:space="preserve">xelis sagangaSo Rilaki </t>
  </si>
  <si>
    <t>saxanZro  kabeli 4X0,5mm2</t>
  </si>
  <si>
    <t>maT Soris: mowyobiloba</t>
  </si>
  <si>
    <t>mogeba- 8%</t>
  </si>
  <si>
    <t>Tavi I - ასენიზაციის ორმოს მოწყობის samSeneblo samuSaoebi</t>
  </si>
  <si>
    <t xml:space="preserve">8 zoniani  saxanZro/dacvis paneli. </t>
  </si>
  <si>
    <t>წყალ-კანალიზაციის mowyobis samuSaoebi</t>
  </si>
  <si>
    <t>ტერიტორიის კეთილმოწყობის samuSaoebi</t>
  </si>
  <si>
    <t>xis kotejis samSeneblo samuSaoebi</t>
  </si>
  <si>
    <t>qviSa-xreSis safuZvlis mowyoba</t>
  </si>
  <si>
    <t>sakanalizacio Webis Tujis luki Ø700 anakrebi rkina/betonis filiT d=1500,</t>
  </si>
  <si>
    <t>qviSa-xreSi</t>
  </si>
  <si>
    <t>srf 1.1-17</t>
  </si>
  <si>
    <t>srf 1.1-15</t>
  </si>
  <si>
    <t>srf 4.1-338</t>
  </si>
  <si>
    <t>სრფ 5.1-41</t>
  </si>
  <si>
    <t>სრფ 5.1-147</t>
  </si>
  <si>
    <t>სრფ 5.1-120</t>
  </si>
  <si>
    <t>სრფ 5.1-159</t>
  </si>
  <si>
    <t>სფე 5.1-154</t>
  </si>
  <si>
    <t>სფე 5.1-107</t>
  </si>
  <si>
    <t>სფე 5.1-19</t>
  </si>
  <si>
    <t>srf 5.1-19</t>
  </si>
  <si>
    <t>srf 5.1-91</t>
  </si>
  <si>
    <t>srf 4.1-325</t>
  </si>
  <si>
    <t>სრფ 4.1-388</t>
  </si>
  <si>
    <t>სრფ 4.1-467</t>
  </si>
  <si>
    <t>სრფ 4.1- 467</t>
  </si>
  <si>
    <t>სრფ 4.2-61</t>
  </si>
  <si>
    <t>სრფ 4.3-38</t>
  </si>
  <si>
    <t>srf 5.1-173</t>
  </si>
  <si>
    <t>თაბაშირმუყაოს ფილები ნესტგამძლე</t>
  </si>
  <si>
    <t>srf 10.1-2</t>
  </si>
  <si>
    <t>srf 10.1-9</t>
  </si>
  <si>
    <t>srf 6-45</t>
  </si>
  <si>
    <t>სრფ 6-20</t>
  </si>
  <si>
    <t>სრფ 6-50</t>
  </si>
  <si>
    <t>სრფ 6-51</t>
  </si>
  <si>
    <t>სრფ 6-27</t>
  </si>
  <si>
    <t>avzis daTbuneba da montaJi</t>
  </si>
  <si>
    <t>wylis 500 ლ. plastmasis avzi</t>
  </si>
  <si>
    <t>სრფ 8.1-6</t>
  </si>
  <si>
    <t>srf 2.6-130</t>
  </si>
  <si>
    <r>
      <t xml:space="preserve">წყლის რეზინის mili </t>
    </r>
    <r>
      <rPr>
        <b/>
        <sz val="10"/>
        <rFont val="Arial"/>
        <family val="2"/>
        <charset val="204"/>
      </rPr>
      <t>Ø25</t>
    </r>
  </si>
  <si>
    <t>srf 4.3-68</t>
  </si>
  <si>
    <t>srf 8.3-63</t>
  </si>
  <si>
    <t>srf 8.3-62</t>
  </si>
  <si>
    <t>srf 8.3-58</t>
  </si>
  <si>
    <t>srf 8.14-350</t>
  </si>
  <si>
    <t>srf 8.14-346</t>
  </si>
  <si>
    <t>srf 8.14-311</t>
  </si>
  <si>
    <t>srf 8.14-55</t>
  </si>
  <si>
    <t>srf 7-56</t>
  </si>
  <si>
    <t>srf 12.1-59</t>
  </si>
  <si>
    <t>srf 12.1-68</t>
  </si>
  <si>
    <t>srf 12.2-75</t>
  </si>
  <si>
    <t>სრფ 4.1-337</t>
  </si>
  <si>
    <t>სრფ 5.1-22</t>
  </si>
  <si>
    <t xml:space="preserve">gamwovi ventilatori, warmadoba -- 60 m3/sT, </t>
  </si>
  <si>
    <t>sirena</t>
  </si>
  <si>
    <t>xarjTaRricxva #1-4</t>
  </si>
  <si>
    <t>metalis Robe 2.3 m simaRlis Robe (kompleqti: samagri ZelakebiT-SeRebili, uJangavi mavTulxlarTiT da damWeri aqsesuarebiT-ix. proeqti)</t>
  </si>
  <si>
    <t>_metalis mza Robe (kompleqti-ix.proeqti)</t>
  </si>
  <si>
    <t>srf 4.1-104</t>
  </si>
  <si>
    <r>
      <t xml:space="preserve">sakanalizacio Webis Tujis luki </t>
    </r>
    <r>
      <rPr>
        <sz val="9"/>
        <rFont val="Times New Roman"/>
        <family val="1"/>
      </rPr>
      <t>Ø</t>
    </r>
    <r>
      <rPr>
        <sz val="9"/>
        <rFont val="AcadNusx"/>
      </rPr>
      <t xml:space="preserve">700 anakrebi rkina/betonis filiT </t>
    </r>
    <r>
      <rPr>
        <b/>
        <sz val="9"/>
        <rFont val="AcadNusx"/>
      </rPr>
      <t>d=1500,</t>
    </r>
  </si>
  <si>
    <t>teritoriaze balastis safaris mowyoba</t>
  </si>
  <si>
    <t>27-7-2.</t>
  </si>
  <si>
    <t>kub.m.</t>
  </si>
  <si>
    <t>kodi1504</t>
  </si>
  <si>
    <t>avtogreideri 79kvt.</t>
  </si>
  <si>
    <t>m/sT</t>
  </si>
  <si>
    <t>kodi1525</t>
  </si>
  <si>
    <t>sagzao mtkep. TviTm. pnev.svlaze 18t.</t>
  </si>
  <si>
    <t>-</t>
  </si>
  <si>
    <r>
      <t>eqskavatori 0,65 m</t>
    </r>
    <r>
      <rPr>
        <vertAlign val="superscript"/>
        <sz val="10"/>
        <rFont val="AcadNusx"/>
      </rPr>
      <t>3</t>
    </r>
  </si>
  <si>
    <t>manq./sT.</t>
  </si>
  <si>
    <t>sxvadasxva meqanizmebi</t>
  </si>
  <si>
    <t>RorRi</t>
  </si>
  <si>
    <t>srf 4.1-236</t>
  </si>
  <si>
    <t>balasti</t>
  </si>
  <si>
    <t xml:space="preserve"> safuZvelis fenis mowyoba balastis safariT sisqiT 30sm</t>
  </si>
  <si>
    <t>gruntis damuSaveba adgilze mosworebiT</t>
  </si>
  <si>
    <t>sndaw
IV-2-82
1-22-9</t>
  </si>
  <si>
    <t>rezervi gauTvaliswinebel samuSaoebze - 5%</t>
  </si>
  <si>
    <t>sul jami (ელექტრობა+სუსტი დენი):</t>
  </si>
  <si>
    <t>naWedi</t>
  </si>
  <si>
    <t>srf 4.1-205</t>
  </si>
  <si>
    <t>xis Zelakebi (reika) 4X4sm</t>
  </si>
  <si>
    <t>2.6 p.47</t>
  </si>
  <si>
    <t>22-8-1</t>
  </si>
  <si>
    <t>4.5 p11</t>
  </si>
  <si>
    <t>17-3-4</t>
  </si>
  <si>
    <t>17-4-4</t>
  </si>
  <si>
    <t>16-6-2</t>
  </si>
  <si>
    <t>სრფ 2.6.3-26</t>
  </si>
  <si>
    <t>17-9-1</t>
  </si>
  <si>
    <t>8-609-1</t>
  </si>
  <si>
    <t>20-22-1.</t>
  </si>
  <si>
    <t>7.1 p24</t>
  </si>
  <si>
    <t>10-275-1</t>
  </si>
  <si>
    <t>10-744-6</t>
  </si>
  <si>
    <t>10-54-1</t>
  </si>
  <si>
    <t>10-39-3</t>
  </si>
  <si>
    <t>23-1-3</t>
  </si>
  <si>
    <t>srf 4.1-235</t>
  </si>
  <si>
    <t>13 პ.119</t>
  </si>
  <si>
    <t>სარწყავი მანქანა</t>
  </si>
  <si>
    <t>სხვა მასალა</t>
  </si>
  <si>
    <t>7_21_9</t>
  </si>
  <si>
    <t>ამწე საავტომობილო 10 ტ</t>
  </si>
  <si>
    <t>სხვა მანქანები</t>
  </si>
  <si>
    <t>სრფ 4.2-337</t>
  </si>
  <si>
    <t>სრფ 5.1-144</t>
  </si>
  <si>
    <t>ყალიბის ფარი 25 მმ</t>
  </si>
  <si>
    <t>_xis masala III ხარ. 40მმ.</t>
  </si>
  <si>
    <t>Robis betonis wertilovani saZirkvlebi 40X60X40 sm (230 cali)</t>
  </si>
  <si>
    <t>fardulis mowyoba</t>
  </si>
  <si>
    <t>6-16-8</t>
  </si>
  <si>
    <t>monoliTuri rk/betonis  filis mowyoba</t>
  </si>
  <si>
    <t>1-118-11</t>
  </si>
  <si>
    <t>RorRis datkepna pnevmosatkepniT</t>
  </si>
  <si>
    <t>srf 13-339</t>
  </si>
  <si>
    <t>pnevmaturi damtkepni</t>
  </si>
  <si>
    <t>manq.sT</t>
  </si>
  <si>
    <t>6-1-15</t>
  </si>
  <si>
    <t>yalibis fari 40 mm</t>
  </si>
  <si>
    <t>ficari Camoganuli, III x., 40-60 mm</t>
  </si>
  <si>
    <t>sarinelis (sisqiT 10 sm) mowyoba betoniT В7.5</t>
  </si>
  <si>
    <t>betoni В7.5</t>
  </si>
  <si>
    <t xml:space="preserve"> sendviC-panelebiT gadaxurvis mowyoba (naglinis sisqe 0.4/0.5 mm, simkvrive 40-42 kg/m3)</t>
  </si>
  <si>
    <t>profilebi, polirebuli furclisagan</t>
  </si>
  <si>
    <t>kv.m.</t>
  </si>
  <si>
    <t>sxva xarjebi</t>
  </si>
  <si>
    <t>9-4-1.gam.</t>
  </si>
  <si>
    <t>samontaJo elementebi</t>
  </si>
  <si>
    <t>qanCi</t>
  </si>
  <si>
    <t>9-5-1</t>
  </si>
  <si>
    <t>liTonis kari</t>
  </si>
  <si>
    <t>liTonis damxmare konstruqciebi</t>
  </si>
  <si>
    <t>samSeneblo WanWiki</t>
  </si>
  <si>
    <t>WanWiki, sayeluri da qanCi</t>
  </si>
  <si>
    <t>liTonis furceli</t>
  </si>
  <si>
    <t>milkvadrati</t>
  </si>
  <si>
    <t>srf-2.2-1</t>
  </si>
  <si>
    <t>9-32-12</t>
  </si>
  <si>
    <t>srf-1.10-16</t>
  </si>
  <si>
    <t xml:space="preserve">liTonis elementebis montaJi da Rirebuleba </t>
  </si>
  <si>
    <t xml:space="preserve">kedlebze sendviC-panelebis mowyoba </t>
  </si>
  <si>
    <t>sendviC paneli (poliureTanisagan kompleqti) sisqiT 50 mm</t>
  </si>
  <si>
    <t>srf-1.9-62</t>
  </si>
  <si>
    <t>qarxnuli liTonis karebi aqsesuarebiT da montaJiT</t>
  </si>
  <si>
    <t>obieqtis dasaxeleba: adigenis municipalitetis sofel CorCanSi, miwis nakveT 61.07.23.966-ze  სსიპ ეროვნული სატყეო სააგენტოს საქმიანი ეზოს მოწყობa</t>
  </si>
  <si>
    <t>liTonis ganaTebis boZis Cabetoneba 40X80X40 sm (8 cali)</t>
  </si>
  <si>
    <t>სრფ 1.9-71</t>
  </si>
  <si>
    <t>4.1-201</t>
  </si>
  <si>
    <t>srf 4.3-17</t>
  </si>
  <si>
    <t>1.9 p.71</t>
  </si>
  <si>
    <t>srf 12.1-67</t>
  </si>
  <si>
    <t>1-80-7</t>
  </si>
  <si>
    <t>4.1 პ.117</t>
  </si>
  <si>
    <t>4.1 პ.245</t>
  </si>
  <si>
    <t>kompresori</t>
  </si>
  <si>
    <t>13 p.113</t>
  </si>
  <si>
    <t>srf-1.10-14</t>
  </si>
  <si>
    <t>srf-1.10-13</t>
  </si>
  <si>
    <t>srf 4.1-335</t>
  </si>
  <si>
    <t>srf-1.6-22</t>
  </si>
  <si>
    <t>9-4-6 gam.</t>
  </si>
  <si>
    <t>10.2 p.13</t>
  </si>
  <si>
    <t>10.2 p.19</t>
  </si>
  <si>
    <t>srf-1.9-71</t>
  </si>
  <si>
    <t>srf-1.10-17</t>
  </si>
  <si>
    <t>1_80_7</t>
  </si>
  <si>
    <t>yalibis fari 25mm</t>
  </si>
  <si>
    <t>13 p.44</t>
  </si>
  <si>
    <t>სრფ 1.10-14</t>
  </si>
  <si>
    <t>zednadebi xarjebi  - 65% xelfasidan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</si>
</sst>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00"/>
    <numFmt numFmtId="167" formatCode="0.0000"/>
    <numFmt numFmtId="168" formatCode="_-* #,##0.00_р_._-;\-* #,##0.00_р_._-;_-* &quot;-&quot;??_р_._-;_-@_-"/>
    <numFmt numFmtId="169" formatCode="#,##0.0000"/>
    <numFmt numFmtId="170" formatCode="#,##0.000;[Red]#,##0.000"/>
    <numFmt numFmtId="171" formatCode="#,##0.00000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cadNusx"/>
    </font>
    <font>
      <sz val="11"/>
      <color rgb="FFFF0000"/>
      <name val="AcadNusx"/>
    </font>
    <font>
      <sz val="11"/>
      <color theme="1"/>
      <name val="AcadNusx"/>
    </font>
    <font>
      <sz val="10"/>
      <name val="Arial"/>
      <family val="2"/>
    </font>
    <font>
      <b/>
      <sz val="11"/>
      <color theme="1"/>
      <name val="AcadNusx"/>
    </font>
    <font>
      <sz val="12"/>
      <color theme="1"/>
      <name val="AcadNusx"/>
    </font>
    <font>
      <sz val="9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9"/>
      <color theme="1"/>
      <name val="AcadNusx"/>
    </font>
    <font>
      <b/>
      <sz val="9"/>
      <color theme="1"/>
      <name val="Arial"/>
      <family val="2"/>
      <charset val="204"/>
    </font>
    <font>
      <sz val="8"/>
      <color theme="1"/>
      <name val="AcadNusx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cadNusx"/>
    </font>
    <font>
      <b/>
      <sz val="10"/>
      <name val="Arial"/>
      <family val="2"/>
    </font>
    <font>
      <sz val="9"/>
      <name val="Arial"/>
      <family val="2"/>
    </font>
    <font>
      <sz val="10"/>
      <name val="AcadNusx"/>
    </font>
    <font>
      <b/>
      <sz val="8"/>
      <name val="AcadNusx"/>
    </font>
    <font>
      <b/>
      <sz val="10"/>
      <color theme="1"/>
      <name val="AcadNusx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cadNusx"/>
    </font>
    <font>
      <b/>
      <sz val="9"/>
      <name val="Arial"/>
      <family val="2"/>
      <charset val="204"/>
    </font>
    <font>
      <b/>
      <sz val="11"/>
      <name val="AcadNusx"/>
    </font>
    <font>
      <sz val="9"/>
      <name val="AcadNusx"/>
    </font>
    <font>
      <sz val="11"/>
      <name val="AcadNusx"/>
    </font>
    <font>
      <sz val="7"/>
      <color theme="1"/>
      <name val="Arial"/>
      <family val="2"/>
      <charset val="204"/>
    </font>
    <font>
      <sz val="7"/>
      <color theme="1"/>
      <name val="AcadNusx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Helv"/>
    </font>
    <font>
      <sz val="8"/>
      <name val="AcadNusx"/>
    </font>
    <font>
      <b/>
      <sz val="8"/>
      <name val="Arial"/>
      <family val="2"/>
    </font>
    <font>
      <b/>
      <sz val="9"/>
      <name val="Arial"/>
      <family val="2"/>
    </font>
    <font>
      <sz val="7"/>
      <name val="AcadNusx"/>
    </font>
    <font>
      <sz val="9"/>
      <color indexed="8"/>
      <name val="Arial"/>
      <family val="2"/>
    </font>
    <font>
      <sz val="11"/>
      <name val="Helv"/>
    </font>
    <font>
      <b/>
      <sz val="8"/>
      <color theme="1"/>
      <name val="AcadNusx"/>
    </font>
    <font>
      <sz val="16"/>
      <name val="AcadNusx"/>
    </font>
    <font>
      <sz val="11"/>
      <color theme="1"/>
      <name val="Times New Roman"/>
      <family val="1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vertAlign val="superscript"/>
      <sz val="10"/>
      <name val="AcadNusx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AcadNusx"/>
    </font>
    <font>
      <sz val="9"/>
      <name val="Calibri"/>
      <family val="2"/>
    </font>
    <font>
      <b/>
      <sz val="10"/>
      <name val="Arial"/>
      <family val="2"/>
      <charset val="204"/>
    </font>
    <font>
      <b/>
      <sz val="10"/>
      <name val="Helv"/>
    </font>
    <font>
      <sz val="10"/>
      <name val="Times New Roman"/>
      <family val="1"/>
      <charset val="204"/>
    </font>
    <font>
      <i/>
      <sz val="10"/>
      <name val="AcadNusx"/>
    </font>
    <font>
      <sz val="10"/>
      <color indexed="8"/>
      <name val="AcadNusx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  <charset val="204"/>
    </font>
    <font>
      <b/>
      <sz val="10"/>
      <name val="Cambria"/>
      <family val="1"/>
    </font>
    <font>
      <b/>
      <sz val="10"/>
      <color indexed="8"/>
      <name val="AcadNusx"/>
    </font>
    <font>
      <sz val="9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rgb="FFFF0000"/>
      <name val="AcadNusx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mbria"/>
      <family val="2"/>
      <scheme val="major"/>
    </font>
    <font>
      <b/>
      <sz val="11"/>
      <name val="Calibri"/>
      <family val="2"/>
      <scheme val="minor"/>
    </font>
    <font>
      <sz val="10"/>
      <color rgb="FFFF0000"/>
      <name val="Arial Cyr"/>
      <family val="2"/>
      <charset val="204"/>
    </font>
    <font>
      <sz val="10"/>
      <color rgb="FFFF0000"/>
      <name val="Helv"/>
    </font>
    <font>
      <sz val="12"/>
      <name val="Arachveulebrivi Thin"/>
      <family val="2"/>
    </font>
    <font>
      <b/>
      <sz val="12"/>
      <name val="Arachveulebrivi Thin"/>
      <family val="2"/>
    </font>
    <font>
      <b/>
      <sz val="10"/>
      <color rgb="FFFF0000"/>
      <name val="Helv"/>
    </font>
    <font>
      <b/>
      <sz val="10"/>
      <color rgb="FFFF0000"/>
      <name val="AcadNusx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Arachveulebrivi Thin"/>
      <family val="2"/>
    </font>
    <font>
      <sz val="10"/>
      <color rgb="FFFF0000"/>
      <name val="Arachveulebrivi Thin"/>
      <family val="2"/>
    </font>
    <font>
      <b/>
      <sz val="10"/>
      <name val="Arachveulebrivi Thin"/>
      <family val="2"/>
    </font>
    <font>
      <b/>
      <sz val="10"/>
      <color rgb="FFFF0000"/>
      <name val="Arachveulebrivi Thin"/>
      <family val="2"/>
    </font>
    <font>
      <b/>
      <i/>
      <sz val="10"/>
      <name val="Arial"/>
      <family val="2"/>
      <charset val="204"/>
    </font>
    <font>
      <b/>
      <sz val="9"/>
      <color rgb="FFFF0000"/>
      <name val="AcadNusx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1" fillId="0" borderId="0"/>
    <xf numFmtId="0" fontId="41" fillId="0" borderId="0"/>
    <xf numFmtId="0" fontId="54" fillId="0" borderId="0"/>
    <xf numFmtId="0" fontId="54" fillId="0" borderId="0"/>
    <xf numFmtId="0" fontId="6" fillId="0" borderId="0"/>
    <xf numFmtId="9" fontId="6" fillId="0" borderId="0" applyFont="0" applyFill="0" applyBorder="0" applyAlignment="0" applyProtection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168" fontId="5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40">
    <xf numFmtId="0" fontId="0" fillId="0" borderId="0" xfId="0"/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right" vertical="center" wrapText="1"/>
    </xf>
    <xf numFmtId="2" fontId="29" fillId="0" borderId="6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right" vertical="center" wrapText="1"/>
    </xf>
    <xf numFmtId="9" fontId="29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1" fontId="15" fillId="0" borderId="6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2" fontId="22" fillId="0" borderId="6" xfId="0" applyNumberFormat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6" xfId="0" quotePrefix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  <xf numFmtId="0" fontId="19" fillId="0" borderId="6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166" fontId="22" fillId="0" borderId="6" xfId="8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 wrapText="1"/>
    </xf>
    <xf numFmtId="2" fontId="22" fillId="0" borderId="6" xfId="8" applyNumberFormat="1" applyFont="1" applyFill="1" applyBorder="1" applyAlignment="1">
      <alignment horizontal="center" vertical="center" wrapText="1"/>
    </xf>
    <xf numFmtId="2" fontId="5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top" wrapText="1"/>
    </xf>
    <xf numFmtId="1" fontId="22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top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64" fillId="0" borderId="6" xfId="0" applyFont="1" applyFill="1" applyBorder="1" applyAlignment="1">
      <alignment horizontal="center" vertical="top" wrapText="1"/>
    </xf>
    <xf numFmtId="1" fontId="19" fillId="0" borderId="6" xfId="0" applyNumberFormat="1" applyFont="1" applyFill="1" applyBorder="1" applyAlignment="1">
      <alignment horizontal="center" vertical="top" wrapText="1"/>
    </xf>
    <xf numFmtId="1" fontId="22" fillId="0" borderId="6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top" wrapText="1"/>
    </xf>
    <xf numFmtId="0" fontId="32" fillId="0" borderId="6" xfId="8" applyFont="1" applyFill="1" applyBorder="1" applyAlignment="1">
      <alignment horizontal="center" vertical="center" wrapText="1"/>
    </xf>
    <xf numFmtId="0" fontId="35" fillId="0" borderId="6" xfId="8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2" fontId="32" fillId="0" borderId="6" xfId="8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 vertical="center" wrapText="1"/>
    </xf>
    <xf numFmtId="9" fontId="32" fillId="0" borderId="6" xfId="11" applyFont="1" applyFill="1" applyBorder="1" applyAlignment="1">
      <alignment horizontal="center" vertical="center" wrapText="1"/>
    </xf>
    <xf numFmtId="164" fontId="32" fillId="0" borderId="6" xfId="10" applyNumberFormat="1" applyFont="1" applyFill="1" applyBorder="1" applyAlignment="1">
      <alignment horizontal="center" vertical="center" wrapText="1"/>
    </xf>
    <xf numFmtId="2" fontId="32" fillId="0" borderId="6" xfId="10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 vertical="center"/>
    </xf>
    <xf numFmtId="0" fontId="32" fillId="0" borderId="6" xfId="10" applyFont="1" applyFill="1" applyBorder="1" applyAlignment="1">
      <alignment horizontal="center" vertical="center"/>
    </xf>
    <xf numFmtId="164" fontId="32" fillId="0" borderId="6" xfId="10" applyNumberFormat="1" applyFont="1" applyFill="1" applyBorder="1" applyAlignment="1">
      <alignment horizontal="center" vertical="center"/>
    </xf>
    <xf numFmtId="167" fontId="32" fillId="0" borderId="6" xfId="10" applyNumberFormat="1" applyFont="1" applyFill="1" applyBorder="1" applyAlignment="1">
      <alignment horizontal="center" vertical="center"/>
    </xf>
    <xf numFmtId="2" fontId="32" fillId="0" borderId="6" xfId="10" applyNumberFormat="1" applyFont="1" applyFill="1" applyBorder="1" applyAlignment="1">
      <alignment horizontal="center" vertical="center"/>
    </xf>
    <xf numFmtId="9" fontId="32" fillId="0" borderId="6" xfId="11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2" fontId="32" fillId="0" borderId="6" xfId="2" applyNumberFormat="1" applyFont="1" applyFill="1" applyBorder="1" applyAlignment="1">
      <alignment horizontal="center" vertical="center"/>
    </xf>
    <xf numFmtId="2" fontId="32" fillId="0" borderId="6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7" fillId="0" borderId="6" xfId="5" quotePrefix="1" applyNumberFormat="1" applyFont="1" applyFill="1" applyBorder="1" applyAlignment="1">
      <alignment horizontal="center" vertical="center" wrapText="1"/>
    </xf>
    <xf numFmtId="0" fontId="18" fillId="0" borderId="6" xfId="5" quotePrefix="1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18" fillId="0" borderId="6" xfId="5" quotePrefix="1" applyNumberFormat="1" applyFont="1" applyFill="1" applyBorder="1" applyAlignment="1">
      <alignment horizontal="center" wrapText="1"/>
    </xf>
    <xf numFmtId="0" fontId="20" fillId="0" borderId="6" xfId="5" quotePrefix="1" applyNumberFormat="1" applyFont="1" applyFill="1" applyBorder="1" applyAlignment="1">
      <alignment horizontal="center" wrapText="1"/>
    </xf>
    <xf numFmtId="0" fontId="20" fillId="0" borderId="6" xfId="5" quotePrefix="1" applyNumberFormat="1" applyFont="1" applyFill="1" applyBorder="1" applyAlignment="1">
      <alignment horizontal="center" vertical="center" wrapText="1"/>
    </xf>
    <xf numFmtId="0" fontId="20" fillId="0" borderId="6" xfId="5" quotePrefix="1" applyNumberFormat="1" applyFont="1" applyFill="1" applyBorder="1" applyAlignment="1">
      <alignment horizontal="right" wrapText="1"/>
    </xf>
    <xf numFmtId="2" fontId="35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4" fontId="19" fillId="0" borderId="6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35" fillId="0" borderId="6" xfId="0" applyFont="1" applyFill="1" applyBorder="1" applyAlignment="1">
      <alignment horizontal="center"/>
    </xf>
    <xf numFmtId="0" fontId="35" fillId="0" borderId="0" xfId="0" applyFont="1" applyFill="1"/>
    <xf numFmtId="0" fontId="35" fillId="0" borderId="6" xfId="0" applyFont="1" applyFill="1" applyBorder="1" applyAlignment="1"/>
    <xf numFmtId="2" fontId="35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2" fontId="37" fillId="0" borderId="6" xfId="6" applyNumberFormat="1" applyFont="1" applyFill="1" applyBorder="1" applyAlignment="1">
      <alignment horizontal="center" vertical="center" wrapText="1"/>
    </xf>
    <xf numFmtId="0" fontId="41" fillId="0" borderId="0" xfId="7" applyFill="1" applyAlignment="1">
      <alignment vertical="center"/>
    </xf>
    <xf numFmtId="0" fontId="41" fillId="0" borderId="0" xfId="7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65" fillId="0" borderId="6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center" vertical="top" wrapText="1"/>
    </xf>
    <xf numFmtId="2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/>
    <xf numFmtId="0" fontId="22" fillId="0" borderId="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/>
    <xf numFmtId="0" fontId="6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4" fontId="22" fillId="0" borderId="6" xfId="0" applyNumberFormat="1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2" fontId="31" fillId="0" borderId="0" xfId="0" applyNumberFormat="1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9" fillId="0" borderId="6" xfId="0" quotePrefix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center" vertical="center" wrapText="1"/>
    </xf>
    <xf numFmtId="0" fontId="19" fillId="0" borderId="6" xfId="0" quotePrefix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67" fillId="0" borderId="0" xfId="0" applyFont="1" applyFill="1" applyAlignment="1">
      <alignment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63" fillId="0" borderId="6" xfId="0" applyNumberFormat="1" applyFont="1" applyFill="1" applyBorder="1" applyAlignment="1">
      <alignment horizontal="center" vertical="center" wrapText="1"/>
    </xf>
    <xf numFmtId="0" fontId="67" fillId="0" borderId="6" xfId="0" quotePrefix="1" applyFont="1" applyFill="1" applyBorder="1" applyAlignment="1">
      <alignment horizontal="center" vertical="center" wrapText="1"/>
    </xf>
    <xf numFmtId="0" fontId="65" fillId="0" borderId="6" xfId="0" quotePrefix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70" fillId="0" borderId="0" xfId="8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35" fillId="0" borderId="0" xfId="1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wrapText="1"/>
    </xf>
    <xf numFmtId="2" fontId="19" fillId="0" borderId="6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top" wrapText="1"/>
    </xf>
    <xf numFmtId="0" fontId="60" fillId="0" borderId="0" xfId="0" applyFont="1" applyFill="1" applyAlignment="1">
      <alignment horizontal="center" vertical="top" wrapText="1"/>
    </xf>
    <xf numFmtId="0" fontId="62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4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35" fillId="0" borderId="0" xfId="10" applyFont="1" applyFill="1" applyAlignment="1">
      <alignment horizontal="center" vertical="center"/>
    </xf>
    <xf numFmtId="0" fontId="35" fillId="0" borderId="0" xfId="12" applyFont="1" applyFill="1" applyBorder="1" applyAlignment="1">
      <alignment horizontal="center" vertical="center"/>
    </xf>
    <xf numFmtId="0" fontId="35" fillId="0" borderId="0" xfId="12" applyFont="1" applyFill="1" applyAlignment="1">
      <alignment horizontal="center" vertical="center"/>
    </xf>
    <xf numFmtId="0" fontId="35" fillId="0" borderId="0" xfId="13" applyFont="1" applyFill="1" applyAlignment="1">
      <alignment vertical="center"/>
    </xf>
    <xf numFmtId="0" fontId="35" fillId="0" borderId="0" xfId="13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22" fillId="0" borderId="0" xfId="14" quotePrefix="1" applyFont="1" applyFill="1" applyBorder="1" applyAlignment="1">
      <alignment horizontal="left" wrapText="1"/>
    </xf>
    <xf numFmtId="0" fontId="22" fillId="0" borderId="0" xfId="14" applyFont="1" applyFill="1" applyBorder="1" applyAlignment="1">
      <alignment horizontal="left" wrapText="1"/>
    </xf>
    <xf numFmtId="0" fontId="54" fillId="0" borderId="0" xfId="14" applyFont="1" applyFill="1" applyAlignment="1">
      <alignment wrapText="1"/>
    </xf>
    <xf numFmtId="0" fontId="65" fillId="0" borderId="6" xfId="14" quotePrefix="1" applyFont="1" applyFill="1" applyBorder="1" applyAlignment="1">
      <alignment horizontal="center" wrapText="1"/>
    </xf>
    <xf numFmtId="0" fontId="22" fillId="0" borderId="6" xfId="14" applyFont="1" applyFill="1" applyBorder="1" applyAlignment="1">
      <alignment horizontal="left" vertical="center" wrapText="1"/>
    </xf>
    <xf numFmtId="2" fontId="22" fillId="0" borderId="6" xfId="14" applyNumberFormat="1" applyFont="1" applyFill="1" applyBorder="1" applyAlignment="1">
      <alignment horizontal="center" vertical="center" wrapText="1"/>
    </xf>
    <xf numFmtId="2" fontId="54" fillId="0" borderId="0" xfId="14" applyNumberFormat="1" applyFont="1" applyFill="1" applyAlignment="1">
      <alignment wrapText="1"/>
    </xf>
    <xf numFmtId="1" fontId="22" fillId="0" borderId="6" xfId="14" applyNumberFormat="1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wrapText="1"/>
    </xf>
    <xf numFmtId="0" fontId="54" fillId="0" borderId="0" xfId="14" applyFill="1" applyAlignment="1">
      <alignment wrapText="1"/>
    </xf>
    <xf numFmtId="0" fontId="22" fillId="0" borderId="0" xfId="14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2" fontId="4" fillId="0" borderId="0" xfId="1" applyNumberFormat="1" applyFont="1" applyFill="1" applyAlignment="1">
      <alignment horizontal="center"/>
    </xf>
    <xf numFmtId="2" fontId="8" fillId="0" borderId="0" xfId="2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 wrapText="1"/>
    </xf>
    <xf numFmtId="2" fontId="20" fillId="0" borderId="6" xfId="5" quotePrefix="1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9" fillId="0" borderId="6" xfId="14" applyNumberFormat="1" applyFont="1" applyFill="1" applyBorder="1" applyAlignment="1">
      <alignment horizontal="center" vertical="center" wrapText="1"/>
    </xf>
    <xf numFmtId="0" fontId="74" fillId="0" borderId="0" xfId="0" applyFont="1" applyFill="1" applyBorder="1"/>
    <xf numFmtId="0" fontId="71" fillId="0" borderId="8" xfId="0" applyFont="1" applyFill="1" applyBorder="1" applyAlignment="1">
      <alignment horizontal="center" vertical="top" wrapText="1"/>
    </xf>
    <xf numFmtId="2" fontId="73" fillId="0" borderId="8" xfId="0" applyNumberFormat="1" applyFont="1" applyFill="1" applyBorder="1" applyAlignment="1">
      <alignment horizontal="center" vertical="top" wrapText="1"/>
    </xf>
    <xf numFmtId="0" fontId="71" fillId="0" borderId="8" xfId="0" applyFont="1" applyFill="1" applyBorder="1" applyAlignment="1">
      <alignment horizontal="center"/>
    </xf>
    <xf numFmtId="2" fontId="75" fillId="0" borderId="8" xfId="0" applyNumberFormat="1" applyFont="1" applyFill="1" applyBorder="1" applyAlignment="1">
      <alignment horizontal="center" vertical="top" wrapText="1"/>
    </xf>
    <xf numFmtId="0" fontId="73" fillId="0" borderId="8" xfId="0" applyFont="1" applyFill="1" applyBorder="1" applyAlignment="1">
      <alignment horizontal="left" vertical="top" wrapText="1"/>
    </xf>
    <xf numFmtId="0" fontId="73" fillId="0" borderId="8" xfId="0" applyFont="1" applyFill="1" applyBorder="1" applyAlignment="1">
      <alignment horizontal="center" vertical="top" wrapText="1"/>
    </xf>
    <xf numFmtId="2" fontId="73" fillId="0" borderId="9" xfId="0" applyNumberFormat="1" applyFont="1" applyFill="1" applyBorder="1" applyAlignment="1">
      <alignment horizontal="center" vertical="top" wrapText="1"/>
    </xf>
    <xf numFmtId="0" fontId="72" fillId="0" borderId="8" xfId="0" applyFont="1" applyFill="1" applyBorder="1" applyAlignment="1">
      <alignment horizontal="center"/>
    </xf>
    <xf numFmtId="0" fontId="73" fillId="0" borderId="9" xfId="0" applyFont="1" applyFill="1" applyBorder="1" applyAlignment="1">
      <alignment horizontal="left" wrapText="1"/>
    </xf>
    <xf numFmtId="0" fontId="73" fillId="0" borderId="8" xfId="0" applyFont="1" applyFill="1" applyBorder="1" applyAlignment="1">
      <alignment horizontal="center"/>
    </xf>
    <xf numFmtId="2" fontId="73" fillId="0" borderId="8" xfId="0" applyNumberFormat="1" applyFont="1" applyFill="1" applyBorder="1" applyAlignment="1">
      <alignment horizontal="center" wrapText="1"/>
    </xf>
    <xf numFmtId="2" fontId="73" fillId="0" borderId="9" xfId="0" applyNumberFormat="1" applyFont="1" applyFill="1" applyBorder="1" applyAlignment="1">
      <alignment horizontal="center" wrapText="1"/>
    </xf>
    <xf numFmtId="2" fontId="73" fillId="0" borderId="8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2" fontId="73" fillId="0" borderId="8" xfId="0" applyNumberFormat="1" applyFont="1" applyFill="1" applyBorder="1"/>
    <xf numFmtId="2" fontId="73" fillId="0" borderId="0" xfId="0" applyNumberFormat="1" applyFont="1" applyFill="1" applyBorder="1"/>
    <xf numFmtId="0" fontId="72" fillId="0" borderId="8" xfId="0" applyFont="1" applyFill="1" applyBorder="1" applyAlignment="1">
      <alignment horizontal="center" vertical="top" wrapText="1"/>
    </xf>
    <xf numFmtId="165" fontId="73" fillId="0" borderId="8" xfId="0" applyNumberFormat="1" applyFont="1" applyFill="1" applyBorder="1" applyAlignment="1">
      <alignment horizontal="center" vertical="top" wrapText="1"/>
    </xf>
    <xf numFmtId="2" fontId="73" fillId="0" borderId="0" xfId="0" applyNumberFormat="1" applyFont="1" applyFill="1" applyBorder="1" applyAlignment="1">
      <alignment horizontal="center" vertical="top" wrapText="1"/>
    </xf>
    <xf numFmtId="2" fontId="36" fillId="0" borderId="8" xfId="15" applyNumberFormat="1" applyFont="1" applyFill="1" applyBorder="1" applyAlignment="1">
      <alignment horizontal="center" vertical="center" wrapText="1"/>
    </xf>
    <xf numFmtId="2" fontId="36" fillId="0" borderId="9" xfId="2" applyNumberFormat="1" applyFont="1" applyFill="1" applyBorder="1" applyAlignment="1">
      <alignment horizontal="center" vertical="center" wrapText="1"/>
    </xf>
    <xf numFmtId="2" fontId="36" fillId="0" borderId="8" xfId="2" applyNumberFormat="1" applyFont="1" applyFill="1" applyBorder="1" applyAlignment="1">
      <alignment horizontal="center" vertical="center" wrapText="1"/>
    </xf>
    <xf numFmtId="0" fontId="36" fillId="0" borderId="8" xfId="15" applyFont="1" applyFill="1" applyBorder="1" applyAlignment="1">
      <alignment horizontal="left" vertical="center" wrapText="1"/>
    </xf>
    <xf numFmtId="0" fontId="36" fillId="0" borderId="8" xfId="15" applyFont="1" applyFill="1" applyBorder="1" applyAlignment="1">
      <alignment horizontal="center" vertical="center" wrapText="1"/>
    </xf>
    <xf numFmtId="2" fontId="36" fillId="0" borderId="9" xfId="15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top" wrapText="1"/>
    </xf>
    <xf numFmtId="2" fontId="36" fillId="0" borderId="0" xfId="2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" fontId="19" fillId="0" borderId="0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/>
    <xf numFmtId="0" fontId="67" fillId="0" borderId="0" xfId="0" applyFont="1" applyFill="1"/>
    <xf numFmtId="0" fontId="22" fillId="0" borderId="6" xfId="14" applyFont="1" applyFill="1" applyBorder="1" applyAlignment="1">
      <alignment horizontal="center" vertical="top" wrapText="1"/>
    </xf>
    <xf numFmtId="0" fontId="22" fillId="0" borderId="6" xfId="14" applyNumberFormat="1" applyFont="1" applyFill="1" applyBorder="1" applyAlignment="1">
      <alignment horizontal="center" vertical="top" wrapText="1"/>
    </xf>
    <xf numFmtId="2" fontId="22" fillId="0" borderId="6" xfId="14" applyNumberFormat="1" applyFont="1" applyFill="1" applyBorder="1" applyAlignment="1">
      <alignment horizontal="center" vertical="top" wrapText="1"/>
    </xf>
    <xf numFmtId="0" fontId="22" fillId="0" borderId="6" xfId="14" quotePrefix="1" applyFont="1" applyFill="1" applyBorder="1" applyAlignment="1">
      <alignment horizontal="center" vertical="top" wrapText="1"/>
    </xf>
    <xf numFmtId="0" fontId="22" fillId="0" borderId="2" xfId="14" applyFont="1" applyFill="1" applyBorder="1" applyAlignment="1">
      <alignment horizontal="left" vertical="center" wrapText="1"/>
    </xf>
    <xf numFmtId="1" fontId="22" fillId="0" borderId="6" xfId="14" applyNumberFormat="1" applyFont="1" applyFill="1" applyBorder="1" applyAlignment="1">
      <alignment horizontal="center" vertical="top" wrapText="1"/>
    </xf>
    <xf numFmtId="165" fontId="22" fillId="0" borderId="6" xfId="14" applyNumberFormat="1" applyFont="1" applyFill="1" applyBorder="1" applyAlignment="1">
      <alignment horizontal="center" vertical="top" wrapText="1"/>
    </xf>
    <xf numFmtId="0" fontId="31" fillId="0" borderId="0" xfId="14" applyFont="1" applyFill="1" applyAlignment="1">
      <alignment horizontal="center"/>
    </xf>
    <xf numFmtId="0" fontId="77" fillId="0" borderId="0" xfId="14" applyFont="1" applyFill="1" applyAlignment="1">
      <alignment horizontal="center"/>
    </xf>
    <xf numFmtId="0" fontId="62" fillId="0" borderId="0" xfId="14" applyFont="1" applyFill="1"/>
    <xf numFmtId="0" fontId="22" fillId="0" borderId="6" xfId="14" applyFont="1" applyFill="1" applyBorder="1" applyAlignment="1">
      <alignment vertical="top" wrapText="1"/>
    </xf>
    <xf numFmtId="0" fontId="82" fillId="0" borderId="0" xfId="14" applyFont="1" applyFill="1" applyAlignment="1">
      <alignment horizontal="center"/>
    </xf>
    <xf numFmtId="0" fontId="41" fillId="0" borderId="0" xfId="14" applyFont="1" applyFill="1"/>
    <xf numFmtId="2" fontId="19" fillId="0" borderId="6" xfId="14" applyNumberFormat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vertical="top" wrapText="1"/>
    </xf>
    <xf numFmtId="1" fontId="19" fillId="0" borderId="6" xfId="14" applyNumberFormat="1" applyFont="1" applyFill="1" applyBorder="1" applyAlignment="1">
      <alignment horizontal="center" vertical="top" wrapText="1"/>
    </xf>
    <xf numFmtId="0" fontId="22" fillId="0" borderId="6" xfId="14" applyFont="1" applyFill="1" applyBorder="1" applyAlignment="1">
      <alignment horizontal="left" vertical="top" wrapText="1"/>
    </xf>
    <xf numFmtId="0" fontId="31" fillId="0" borderId="6" xfId="14" applyNumberFormat="1" applyFont="1" applyFill="1" applyBorder="1" applyAlignment="1">
      <alignment horizontal="center" vertical="top" wrapText="1"/>
    </xf>
    <xf numFmtId="1" fontId="31" fillId="0" borderId="0" xfId="14" applyNumberFormat="1" applyFont="1" applyFill="1" applyBorder="1" applyAlignment="1">
      <alignment horizontal="center"/>
    </xf>
    <xf numFmtId="0" fontId="81" fillId="0" borderId="0" xfId="14" applyFont="1" applyFill="1" applyBorder="1" applyAlignment="1">
      <alignment horizontal="center"/>
    </xf>
    <xf numFmtId="0" fontId="54" fillId="0" borderId="0" xfId="14" applyFont="1" applyFill="1" applyBorder="1"/>
    <xf numFmtId="9" fontId="22" fillId="0" borderId="6" xfId="14" applyNumberFormat="1" applyFont="1" applyFill="1" applyBorder="1" applyAlignment="1">
      <alignment horizontal="center" vertical="center" wrapText="1"/>
    </xf>
    <xf numFmtId="0" fontId="22" fillId="0" borderId="6" xfId="14" applyNumberFormat="1" applyFont="1" applyFill="1" applyBorder="1" applyAlignment="1">
      <alignment horizontal="center" vertical="center" wrapText="1"/>
    </xf>
    <xf numFmtId="0" fontId="22" fillId="0" borderId="0" xfId="14" applyFont="1" applyFill="1" applyAlignment="1">
      <alignment horizontal="center"/>
    </xf>
    <xf numFmtId="0" fontId="76" fillId="0" borderId="0" xfId="14" applyFont="1" applyFill="1" applyAlignment="1">
      <alignment horizontal="center"/>
    </xf>
    <xf numFmtId="0" fontId="22" fillId="0" borderId="0" xfId="14" applyFont="1" applyFill="1"/>
    <xf numFmtId="0" fontId="54" fillId="0" borderId="0" xfId="14" applyFont="1" applyFill="1"/>
    <xf numFmtId="0" fontId="76" fillId="0" borderId="0" xfId="0" applyFont="1" applyFill="1" applyAlignment="1">
      <alignment vertical="center"/>
    </xf>
    <xf numFmtId="0" fontId="76" fillId="0" borderId="0" xfId="0" applyFont="1" applyFill="1"/>
    <xf numFmtId="0" fontId="74" fillId="0" borderId="0" xfId="0" applyFont="1" applyFill="1" applyAlignment="1">
      <alignment vertical="center"/>
    </xf>
    <xf numFmtId="0" fontId="74" fillId="0" borderId="0" xfId="0" applyFont="1" applyFill="1"/>
    <xf numFmtId="0" fontId="19" fillId="0" borderId="6" xfId="14" applyNumberFormat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vertical="center" wrapText="1"/>
    </xf>
    <xf numFmtId="0" fontId="19" fillId="0" borderId="6" xfId="14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/>
    </xf>
    <xf numFmtId="0" fontId="35" fillId="0" borderId="2" xfId="0" applyFont="1" applyFill="1" applyBorder="1"/>
    <xf numFmtId="0" fontId="32" fillId="0" borderId="2" xfId="0" applyFont="1" applyFill="1" applyBorder="1" applyAlignment="1">
      <alignment horizontal="center"/>
    </xf>
    <xf numFmtId="0" fontId="35" fillId="0" borderId="11" xfId="0" applyFont="1" applyFill="1" applyBorder="1"/>
    <xf numFmtId="0" fontId="35" fillId="0" borderId="12" xfId="0" applyFont="1" applyFill="1" applyBorder="1"/>
    <xf numFmtId="0" fontId="89" fillId="0" borderId="6" xfId="0" applyFont="1" applyFill="1" applyBorder="1" applyAlignment="1">
      <alignment horizontal="left" vertical="center" wrapText="1"/>
    </xf>
    <xf numFmtId="165" fontId="89" fillId="0" borderId="6" xfId="0" applyNumberFormat="1" applyFont="1" applyFill="1" applyBorder="1" applyAlignment="1">
      <alignment horizontal="center"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2" fontId="89" fillId="0" borderId="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90" fillId="0" borderId="6" xfId="0" applyFont="1" applyFill="1" applyBorder="1" applyAlignment="1">
      <alignment horizontal="left" vertical="top" wrapText="1"/>
    </xf>
    <xf numFmtId="0" fontId="90" fillId="0" borderId="6" xfId="0" applyFont="1" applyFill="1" applyBorder="1" applyAlignment="1">
      <alignment horizontal="center" vertical="top" wrapText="1"/>
    </xf>
    <xf numFmtId="2" fontId="90" fillId="0" borderId="6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/>
    <xf numFmtId="0" fontId="89" fillId="0" borderId="6" xfId="0" applyFont="1" applyFill="1" applyBorder="1" applyAlignment="1">
      <alignment horizontal="center" vertical="center"/>
    </xf>
    <xf numFmtId="0" fontId="90" fillId="0" borderId="6" xfId="0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horizontal="left"/>
    </xf>
    <xf numFmtId="0" fontId="89" fillId="0" borderId="6" xfId="0" applyFont="1" applyFill="1" applyBorder="1" applyAlignment="1">
      <alignment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49" fontId="89" fillId="0" borderId="6" xfId="0" applyNumberFormat="1" applyFont="1" applyFill="1" applyBorder="1" applyAlignment="1">
      <alignment horizontal="center" vertical="top" wrapText="1"/>
    </xf>
    <xf numFmtId="0" fontId="90" fillId="0" borderId="6" xfId="0" applyFont="1" applyFill="1" applyBorder="1" applyAlignment="1">
      <alignment vertical="top" wrapText="1"/>
    </xf>
    <xf numFmtId="167" fontId="90" fillId="0" borderId="6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89" fillId="0" borderId="6" xfId="0" quotePrefix="1" applyFont="1" applyFill="1" applyBorder="1" applyAlignment="1">
      <alignment horizontal="center" vertical="top" wrapText="1"/>
    </xf>
    <xf numFmtId="0" fontId="89" fillId="0" borderId="6" xfId="0" quotePrefix="1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vertical="center" wrapText="1"/>
    </xf>
    <xf numFmtId="2" fontId="32" fillId="0" borderId="6" xfId="0" applyNumberFormat="1" applyFont="1" applyFill="1" applyBorder="1" applyAlignment="1">
      <alignment horizontal="center"/>
    </xf>
    <xf numFmtId="14" fontId="89" fillId="0" borderId="6" xfId="0" quotePrefix="1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vertical="center" wrapText="1"/>
    </xf>
    <xf numFmtId="2" fontId="91" fillId="0" borderId="6" xfId="0" applyNumberFormat="1" applyFont="1" applyFill="1" applyBorder="1" applyAlignment="1">
      <alignment horizontal="center" vertical="center" wrapText="1"/>
    </xf>
    <xf numFmtId="0" fontId="92" fillId="0" borderId="6" xfId="0" quotePrefix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19" fillId="0" borderId="6" xfId="16" applyFont="1" applyFill="1" applyBorder="1" applyAlignment="1">
      <alignment horizontal="center" vertical="center"/>
    </xf>
    <xf numFmtId="0" fontId="19" fillId="0" borderId="6" xfId="16" applyFont="1" applyFill="1" applyBorder="1" applyAlignment="1">
      <alignment horizontal="left" vertical="center" wrapText="1"/>
    </xf>
    <xf numFmtId="164" fontId="19" fillId="0" borderId="6" xfId="16" applyNumberFormat="1" applyFont="1" applyFill="1" applyBorder="1" applyAlignment="1">
      <alignment horizontal="center" vertical="center"/>
    </xf>
    <xf numFmtId="164" fontId="60" fillId="0" borderId="6" xfId="16" applyNumberFormat="1" applyFont="1" applyFill="1" applyBorder="1" applyAlignment="1">
      <alignment horizontal="center" vertical="center"/>
    </xf>
    <xf numFmtId="2" fontId="31" fillId="0" borderId="6" xfId="3" applyNumberFormat="1" applyFont="1" applyFill="1" applyBorder="1" applyAlignment="1">
      <alignment horizontal="center" vertical="center"/>
    </xf>
    <xf numFmtId="2" fontId="31" fillId="0" borderId="6" xfId="16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22" fillId="0" borderId="6" xfId="16" applyFont="1" applyFill="1" applyBorder="1" applyAlignment="1">
      <alignment horizontal="center" vertical="center"/>
    </xf>
    <xf numFmtId="0" fontId="22" fillId="0" borderId="6" xfId="16" applyFont="1" applyFill="1" applyBorder="1" applyAlignment="1">
      <alignment horizontal="left" vertical="center"/>
    </xf>
    <xf numFmtId="2" fontId="22" fillId="0" borderId="6" xfId="16" applyNumberFormat="1" applyFont="1" applyFill="1" applyBorder="1" applyAlignment="1">
      <alignment horizontal="center" vertical="center"/>
    </xf>
    <xf numFmtId="164" fontId="31" fillId="0" borderId="6" xfId="16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35" fillId="0" borderId="6" xfId="0" applyFont="1" applyFill="1" applyBorder="1"/>
    <xf numFmtId="0" fontId="32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2" fontId="32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6" xfId="0" applyFont="1" applyFill="1" applyBorder="1" applyAlignment="1">
      <alignment vertical="center"/>
    </xf>
    <xf numFmtId="164" fontId="35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/>
    </xf>
    <xf numFmtId="0" fontId="32" fillId="0" borderId="6" xfId="0" applyFont="1" applyFill="1" applyBorder="1" applyAlignment="1"/>
    <xf numFmtId="164" fontId="32" fillId="0" borderId="6" xfId="0" applyNumberFormat="1" applyFont="1" applyFill="1" applyBorder="1" applyAlignment="1">
      <alignment horizontal="center"/>
    </xf>
    <xf numFmtId="2" fontId="32" fillId="0" borderId="0" xfId="0" applyNumberFormat="1" applyFont="1" applyFill="1"/>
    <xf numFmtId="0" fontId="80" fillId="0" borderId="0" xfId="0" applyFont="1" applyFill="1"/>
    <xf numFmtId="2" fontId="35" fillId="0" borderId="0" xfId="0" applyNumberFormat="1" applyFont="1" applyFill="1"/>
    <xf numFmtId="164" fontId="35" fillId="0" borderId="6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31" fillId="0" borderId="6" xfId="5" applyFont="1" applyFill="1" applyBorder="1" applyAlignment="1">
      <alignment horizontal="center" vertical="center" wrapText="1"/>
    </xf>
    <xf numFmtId="49" fontId="22" fillId="0" borderId="6" xfId="5" applyNumberFormat="1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center" vertical="center" wrapText="1"/>
    </xf>
    <xf numFmtId="166" fontId="31" fillId="0" borderId="6" xfId="5" applyNumberFormat="1" applyFont="1" applyFill="1" applyBorder="1" applyAlignment="1">
      <alignment horizontal="center" vertical="center" wrapText="1"/>
    </xf>
    <xf numFmtId="166" fontId="60" fillId="0" borderId="6" xfId="5" applyNumberFormat="1" applyFont="1" applyFill="1" applyBorder="1" applyAlignment="1">
      <alignment horizontal="center" vertical="center" wrapText="1"/>
    </xf>
    <xf numFmtId="166" fontId="31" fillId="0" borderId="6" xfId="5" applyNumberFormat="1" applyFont="1" applyFill="1" applyBorder="1" applyAlignment="1">
      <alignment horizontal="center" vertical="center"/>
    </xf>
    <xf numFmtId="0" fontId="62" fillId="0" borderId="0" xfId="5" applyFont="1" applyFill="1" applyBorder="1" applyAlignment="1">
      <alignment vertical="center"/>
    </xf>
    <xf numFmtId="0" fontId="22" fillId="0" borderId="6" xfId="5" applyFont="1" applyFill="1" applyBorder="1" applyAlignment="1">
      <alignment vertical="center" wrapText="1"/>
    </xf>
    <xf numFmtId="169" fontId="31" fillId="0" borderId="6" xfId="5" applyNumberFormat="1" applyFont="1" applyFill="1" applyBorder="1" applyAlignment="1">
      <alignment horizontal="center" vertical="center" wrapText="1"/>
    </xf>
    <xf numFmtId="166" fontId="77" fillId="0" borderId="0" xfId="5" applyNumberFormat="1" applyFont="1" applyFill="1" applyBorder="1" applyAlignment="1">
      <alignment horizontal="center" vertical="center"/>
    </xf>
    <xf numFmtId="171" fontId="31" fillId="0" borderId="6" xfId="5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wrapText="1"/>
    </xf>
    <xf numFmtId="0" fontId="32" fillId="0" borderId="0" xfId="0" applyFont="1" applyFill="1"/>
    <xf numFmtId="0" fontId="60" fillId="0" borderId="6" xfId="5" applyFont="1" applyFill="1" applyBorder="1" applyAlignment="1">
      <alignment horizontal="center" vertical="center" wrapText="1"/>
    </xf>
    <xf numFmtId="49" fontId="19" fillId="0" borderId="6" xfId="5" applyNumberFormat="1" applyFont="1" applyFill="1" applyBorder="1" applyAlignment="1">
      <alignment horizontal="center" vertical="center" wrapText="1"/>
    </xf>
    <xf numFmtId="170" fontId="19" fillId="0" borderId="6" xfId="20" applyNumberFormat="1" applyFont="1" applyFill="1" applyBorder="1" applyAlignment="1">
      <alignment horizontal="left" vertical="center" wrapText="1"/>
    </xf>
    <xf numFmtId="0" fontId="19" fillId="0" borderId="6" xfId="5" applyFont="1" applyFill="1" applyBorder="1" applyAlignment="1">
      <alignment horizontal="center" vertical="center" wrapText="1"/>
    </xf>
    <xf numFmtId="4" fontId="95" fillId="0" borderId="6" xfId="0" applyNumberFormat="1" applyFont="1" applyFill="1" applyBorder="1" applyAlignment="1">
      <alignment horizontal="center" vertical="center" wrapText="1"/>
    </xf>
    <xf numFmtId="166" fontId="97" fillId="0" borderId="6" xfId="5" applyNumberFormat="1" applyFont="1" applyFill="1" applyBorder="1" applyAlignment="1">
      <alignment horizontal="center" vertical="center" wrapText="1"/>
    </xf>
    <xf numFmtId="166" fontId="60" fillId="0" borderId="6" xfId="5" applyNumberFormat="1" applyFont="1" applyFill="1" applyBorder="1" applyAlignment="1">
      <alignment horizontal="center" vertical="center"/>
    </xf>
    <xf numFmtId="0" fontId="67" fillId="0" borderId="0" xfId="5" applyFont="1" applyFill="1" applyBorder="1" applyAlignment="1">
      <alignment vertical="center"/>
    </xf>
    <xf numFmtId="0" fontId="78" fillId="0" borderId="0" xfId="5" applyFont="1" applyFill="1" applyBorder="1" applyAlignment="1">
      <alignment horizontal="center" vertical="center"/>
    </xf>
    <xf numFmtId="0" fontId="95" fillId="0" borderId="6" xfId="0" applyFont="1" applyFill="1" applyBorder="1" applyAlignment="1">
      <alignment horizontal="center" vertical="center" wrapText="1"/>
    </xf>
    <xf numFmtId="4" fontId="95" fillId="0" borderId="6" xfId="19" applyNumberFormat="1" applyFont="1" applyFill="1" applyBorder="1" applyAlignment="1">
      <alignment horizontal="center" vertical="center" wrapText="1"/>
    </xf>
    <xf numFmtId="4" fontId="95" fillId="0" borderId="6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3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" fontId="93" fillId="0" borderId="6" xfId="0" applyNumberFormat="1" applyFont="1" applyFill="1" applyBorder="1" applyAlignment="1">
      <alignment horizontal="center"/>
    </xf>
    <xf numFmtId="4" fontId="93" fillId="0" borderId="6" xfId="19" applyNumberFormat="1" applyFont="1" applyFill="1" applyBorder="1" applyAlignment="1">
      <alignment horizontal="center"/>
    </xf>
    <xf numFmtId="169" fontId="93" fillId="0" borderId="6" xfId="0" applyNumberFormat="1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/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7" applyFont="1" applyFill="1" applyAlignment="1">
      <alignment vertical="center"/>
    </xf>
    <xf numFmtId="0" fontId="49" fillId="0" borderId="0" xfId="7" applyFont="1" applyFill="1" applyBorder="1" applyAlignment="1">
      <alignment vertical="center"/>
    </xf>
    <xf numFmtId="0" fontId="18" fillId="0" borderId="6" xfId="0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5" fillId="0" borderId="6" xfId="0" quotePrefix="1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left" vertical="center" wrapText="1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 wrapText="1"/>
    </xf>
    <xf numFmtId="165" fontId="72" fillId="0" borderId="8" xfId="0" applyNumberFormat="1" applyFont="1" applyFill="1" applyBorder="1" applyAlignment="1">
      <alignment horizontal="center" vertical="center" wrapText="1"/>
    </xf>
    <xf numFmtId="2" fontId="73" fillId="0" borderId="9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2" fontId="73" fillId="0" borderId="2" xfId="0" applyNumberFormat="1" applyFont="1" applyFill="1" applyBorder="1" applyAlignment="1">
      <alignment horizontal="center" vertical="center" wrapText="1"/>
    </xf>
    <xf numFmtId="2" fontId="73" fillId="0" borderId="12" xfId="0" applyNumberFormat="1" applyFont="1" applyFill="1" applyBorder="1" applyAlignment="1">
      <alignment horizontal="center" vertical="center" wrapText="1"/>
    </xf>
    <xf numFmtId="2" fontId="75" fillId="0" borderId="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top"/>
    </xf>
    <xf numFmtId="0" fontId="54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top"/>
    </xf>
    <xf numFmtId="0" fontId="19" fillId="0" borderId="6" xfId="0" applyFont="1" applyFill="1" applyBorder="1" applyAlignment="1">
      <alignment wrapText="1"/>
    </xf>
    <xf numFmtId="0" fontId="78" fillId="0" borderId="0" xfId="0" applyFont="1" applyFill="1" applyBorder="1"/>
    <xf numFmtId="0" fontId="77" fillId="0" borderId="0" xfId="0" applyFont="1" applyFill="1" applyBorder="1"/>
    <xf numFmtId="0" fontId="22" fillId="0" borderId="6" xfId="0" applyFont="1" applyFill="1" applyBorder="1" applyAlignment="1">
      <alignment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2" xfId="0" quotePrefix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4" fontId="22" fillId="0" borderId="2" xfId="0" applyNumberFormat="1" applyFont="1" applyFill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2" fontId="22" fillId="0" borderId="2" xfId="0" applyNumberFormat="1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36" fillId="0" borderId="6" xfId="0" applyFont="1" applyFill="1" applyBorder="1" applyAlignment="1">
      <alignment horizontal="center"/>
    </xf>
    <xf numFmtId="14" fontId="22" fillId="0" borderId="6" xfId="0" applyNumberFormat="1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9" fillId="0" borderId="2" xfId="14" applyFont="1" applyFill="1" applyBorder="1" applyAlignment="1">
      <alignment horizontal="left" vertical="center" wrapText="1"/>
    </xf>
    <xf numFmtId="0" fontId="87" fillId="0" borderId="0" xfId="14" applyFont="1" applyFill="1" applyAlignment="1">
      <alignment vertical="center" wrapText="1"/>
    </xf>
    <xf numFmtId="0" fontId="88" fillId="0" borderId="0" xfId="14" applyFont="1" applyFill="1" applyAlignment="1">
      <alignment horizontal="center" vertical="center" wrapText="1"/>
    </xf>
    <xf numFmtId="0" fontId="19" fillId="0" borderId="6" xfId="14" applyFont="1" applyFill="1" applyBorder="1" applyAlignment="1">
      <alignment horizontal="left" vertical="top" wrapText="1"/>
    </xf>
    <xf numFmtId="164" fontId="19" fillId="0" borderId="0" xfId="14" applyNumberFormat="1" applyFont="1" applyFill="1" applyAlignment="1">
      <alignment horizontal="left"/>
    </xf>
    <xf numFmtId="0" fontId="86" fillId="0" borderId="0" xfId="14" applyFont="1" applyFill="1" applyAlignment="1">
      <alignment horizontal="center"/>
    </xf>
    <xf numFmtId="0" fontId="19" fillId="0" borderId="0" xfId="14" applyFont="1" applyFill="1"/>
    <xf numFmtId="0" fontId="60" fillId="0" borderId="0" xfId="14" applyFont="1" applyFill="1" applyAlignment="1">
      <alignment horizontal="center"/>
    </xf>
    <xf numFmtId="0" fontId="85" fillId="0" borderId="0" xfId="14" applyFont="1" applyFill="1" applyAlignment="1">
      <alignment horizontal="center"/>
    </xf>
    <xf numFmtId="0" fontId="61" fillId="0" borderId="0" xfId="14" applyFont="1" applyFill="1"/>
    <xf numFmtId="0" fontId="81" fillId="0" borderId="0" xfId="14" applyFont="1" applyFill="1" applyAlignment="1">
      <alignment horizontal="center"/>
    </xf>
    <xf numFmtId="0" fontId="65" fillId="0" borderId="6" xfId="14" quotePrefix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vertical="top" wrapText="1"/>
    </xf>
    <xf numFmtId="1" fontId="41" fillId="0" borderId="0" xfId="14" applyNumberFormat="1" applyFont="1" applyFill="1"/>
    <xf numFmtId="9" fontId="22" fillId="0" borderId="6" xfId="14" applyNumberFormat="1" applyFont="1" applyFill="1" applyBorder="1" applyAlignment="1">
      <alignment horizontal="center" vertical="top" wrapText="1"/>
    </xf>
    <xf numFmtId="0" fontId="98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32" fillId="0" borderId="6" xfId="1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74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/>
    </xf>
    <xf numFmtId="4" fontId="31" fillId="0" borderId="6" xfId="5" applyNumberFormat="1" applyFont="1" applyFill="1" applyBorder="1" applyAlignment="1">
      <alignment horizontal="center" vertical="center" wrapText="1"/>
    </xf>
    <xf numFmtId="165" fontId="31" fillId="0" borderId="6" xfId="16" applyNumberFormat="1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horizontal="center" vertical="center" wrapText="1"/>
    </xf>
    <xf numFmtId="2" fontId="15" fillId="0" borderId="6" xfId="6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2" fontId="30" fillId="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49" fontId="19" fillId="0" borderId="6" xfId="16" applyNumberFormat="1" applyFont="1" applyFill="1" applyBorder="1" applyAlignment="1">
      <alignment horizontal="center" vertical="center"/>
    </xf>
    <xf numFmtId="2" fontId="60" fillId="0" borderId="6" xfId="3" applyNumberFormat="1" applyFont="1" applyFill="1" applyBorder="1" applyAlignment="1">
      <alignment horizontal="center" vertical="center"/>
    </xf>
    <xf numFmtId="2" fontId="60" fillId="0" borderId="6" xfId="16" applyNumberFormat="1" applyFont="1" applyFill="1" applyBorder="1" applyAlignment="1">
      <alignment horizontal="center" vertical="center"/>
    </xf>
    <xf numFmtId="167" fontId="22" fillId="0" borderId="6" xfId="16" applyNumberFormat="1" applyFont="1" applyFill="1" applyBorder="1" applyAlignment="1">
      <alignment horizontal="center" vertical="center"/>
    </xf>
    <xf numFmtId="167" fontId="90" fillId="0" borderId="6" xfId="0" applyNumberFormat="1" applyFont="1" applyFill="1" applyBorder="1" applyAlignment="1">
      <alignment horizontal="center" vertical="top" wrapText="1"/>
    </xf>
    <xf numFmtId="0" fontId="90" fillId="0" borderId="6" xfId="0" applyFont="1" applyFill="1" applyBorder="1" applyAlignment="1">
      <alignment horizontal="center" wrapText="1"/>
    </xf>
    <xf numFmtId="4" fontId="31" fillId="0" borderId="6" xfId="5" applyNumberFormat="1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22" fillId="0" borderId="6" xfId="16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6" xfId="14" quotePrefix="1" applyFont="1" applyFill="1" applyBorder="1" applyAlignment="1">
      <alignment horizontal="center" vertical="top" wrapText="1"/>
    </xf>
    <xf numFmtId="167" fontId="35" fillId="0" borderId="6" xfId="0" applyNumberFormat="1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0" fontId="19" fillId="0" borderId="6" xfId="9" applyFont="1" applyFill="1" applyBorder="1" applyAlignment="1">
      <alignment horizontal="center" vertical="center" wrapText="1"/>
    </xf>
    <xf numFmtId="49" fontId="19" fillId="0" borderId="6" xfId="9" applyNumberFormat="1" applyFont="1" applyFill="1" applyBorder="1" applyAlignment="1">
      <alignment horizontal="center" vertical="center" wrapText="1"/>
    </xf>
    <xf numFmtId="4" fontId="19" fillId="0" borderId="6" xfId="9" applyNumberFormat="1" applyFont="1" applyFill="1" applyBorder="1" applyAlignment="1">
      <alignment horizontal="center" vertical="center"/>
    </xf>
    <xf numFmtId="4" fontId="19" fillId="0" borderId="6" xfId="9" applyNumberFormat="1" applyFont="1" applyFill="1" applyBorder="1" applyAlignment="1">
      <alignment horizontal="center" vertical="center" wrapText="1"/>
    </xf>
    <xf numFmtId="2" fontId="19" fillId="0" borderId="6" xfId="9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22" fillId="0" borderId="6" xfId="8" applyFont="1" applyFill="1" applyBorder="1" applyAlignment="1">
      <alignment horizontal="left" vertical="center" wrapText="1"/>
    </xf>
    <xf numFmtId="4" fontId="22" fillId="0" borderId="6" xfId="8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" fontId="22" fillId="0" borderId="6" xfId="8" applyNumberFormat="1" applyFont="1" applyFill="1" applyBorder="1" applyAlignment="1">
      <alignment horizontal="center" vertical="center" wrapText="1"/>
    </xf>
    <xf numFmtId="0" fontId="22" fillId="0" borderId="6" xfId="9" applyFont="1" applyFill="1" applyBorder="1" applyAlignment="1">
      <alignment horizontal="left" vertical="center" wrapText="1"/>
    </xf>
    <xf numFmtId="0" fontId="22" fillId="0" borderId="6" xfId="9" applyFont="1" applyFill="1" applyBorder="1" applyAlignment="1">
      <alignment horizontal="center" vertical="center" wrapText="1"/>
    </xf>
    <xf numFmtId="4" fontId="22" fillId="0" borderId="6" xfId="9" applyNumberFormat="1" applyFont="1" applyFill="1" applyBorder="1" applyAlignment="1">
      <alignment horizontal="center" vertical="center"/>
    </xf>
    <xf numFmtId="4" fontId="22" fillId="0" borderId="6" xfId="9" applyNumberFormat="1" applyFont="1" applyFill="1" applyBorder="1" applyAlignment="1">
      <alignment horizontal="center" vertical="center" wrapText="1"/>
    </xf>
    <xf numFmtId="2" fontId="59" fillId="0" borderId="6" xfId="0" applyNumberFormat="1" applyFont="1" applyFill="1" applyBorder="1" applyAlignment="1">
      <alignment horizontal="center" vertical="center"/>
    </xf>
    <xf numFmtId="2" fontId="22" fillId="0" borderId="6" xfId="9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44" fillId="0" borderId="6" xfId="0" applyFont="1" applyFill="1" applyBorder="1" applyAlignment="1">
      <alignment horizontal="center" vertical="center" wrapText="1"/>
    </xf>
    <xf numFmtId="49" fontId="32" fillId="0" borderId="6" xfId="6" applyNumberFormat="1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164" fontId="33" fillId="0" borderId="6" xfId="6" applyNumberFormat="1" applyFont="1" applyFill="1" applyBorder="1" applyAlignment="1">
      <alignment horizontal="center" vertical="center" wrapText="1"/>
    </xf>
    <xf numFmtId="2" fontId="33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right" vertical="center" wrapText="1"/>
    </xf>
    <xf numFmtId="0" fontId="35" fillId="0" borderId="6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left" vertical="center" wrapText="1"/>
    </xf>
    <xf numFmtId="0" fontId="22" fillId="0" borderId="6" xfId="6" applyFont="1" applyFill="1" applyBorder="1" applyAlignment="1">
      <alignment horizontal="center" vertical="center" wrapText="1"/>
    </xf>
    <xf numFmtId="165" fontId="30" fillId="0" borderId="6" xfId="6" applyNumberFormat="1" applyFont="1" applyFill="1" applyBorder="1" applyAlignment="1">
      <alignment horizontal="center" vertical="center" wrapText="1"/>
    </xf>
    <xf numFmtId="2" fontId="30" fillId="0" borderId="6" xfId="6" applyNumberFormat="1" applyFont="1" applyFill="1" applyBorder="1" applyAlignment="1">
      <alignment horizontal="center" vertical="center" wrapText="1"/>
    </xf>
    <xf numFmtId="164" fontId="30" fillId="0" borderId="6" xfId="6" applyNumberFormat="1" applyFont="1" applyFill="1" applyBorder="1" applyAlignment="1">
      <alignment horizontal="center" vertical="center" wrapText="1"/>
    </xf>
    <xf numFmtId="164" fontId="15" fillId="0" borderId="6" xfId="6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 wrapText="1"/>
    </xf>
    <xf numFmtId="2" fontId="21" fillId="0" borderId="6" xfId="6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2" fontId="14" fillId="0" borderId="6" xfId="6" applyNumberFormat="1" applyFont="1" applyFill="1" applyBorder="1" applyAlignment="1">
      <alignment horizontal="center" vertical="center" wrapText="1"/>
    </xf>
    <xf numFmtId="0" fontId="35" fillId="0" borderId="6" xfId="7" applyFont="1" applyFill="1" applyBorder="1" applyAlignment="1">
      <alignment horizontal="center" vertical="center"/>
    </xf>
    <xf numFmtId="0" fontId="24" fillId="0" borderId="6" xfId="6" applyFont="1" applyFill="1" applyBorder="1" applyAlignment="1">
      <alignment horizontal="center" vertical="center" wrapText="1"/>
    </xf>
    <xf numFmtId="2" fontId="29" fillId="0" borderId="6" xfId="6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right" vertical="center" wrapText="1"/>
    </xf>
    <xf numFmtId="2" fontId="38" fillId="0" borderId="6" xfId="6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30" fillId="0" borderId="6" xfId="7" applyFont="1" applyFill="1" applyBorder="1" applyAlignment="1">
      <alignment horizontal="center" vertical="center" wrapText="1"/>
    </xf>
    <xf numFmtId="16" fontId="42" fillId="0" borderId="6" xfId="7" applyNumberFormat="1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center" vertical="center"/>
    </xf>
    <xf numFmtId="2" fontId="43" fillId="0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Fill="1" applyBorder="1" applyAlignment="1">
      <alignment horizontal="center" vertical="center" wrapText="1"/>
    </xf>
    <xf numFmtId="2" fontId="21" fillId="0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Fill="1" applyBorder="1" applyAlignment="1">
      <alignment vertical="center" wrapText="1"/>
    </xf>
    <xf numFmtId="2" fontId="45" fillId="0" borderId="6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167" fontId="30" fillId="0" borderId="6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48" fillId="0" borderId="7" xfId="7" applyFont="1" applyFill="1" applyBorder="1" applyAlignment="1">
      <alignment horizontal="center" vertical="center"/>
    </xf>
    <xf numFmtId="0" fontId="24" fillId="0" borderId="7" xfId="7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/>
    </xf>
    <xf numFmtId="2" fontId="28" fillId="0" borderId="7" xfId="7" applyNumberFormat="1" applyFont="1" applyFill="1" applyBorder="1" applyAlignment="1">
      <alignment horizontal="center" vertical="center" wrapText="1"/>
    </xf>
    <xf numFmtId="2" fontId="29" fillId="0" borderId="7" xfId="7" applyNumberFormat="1" applyFont="1" applyFill="1" applyBorder="1" applyAlignment="1">
      <alignment horizontal="center" vertical="center" wrapText="1"/>
    </xf>
    <xf numFmtId="2" fontId="28" fillId="0" borderId="7" xfId="7" applyNumberFormat="1" applyFont="1" applyFill="1" applyBorder="1" applyAlignment="1">
      <alignment vertical="center" wrapText="1"/>
    </xf>
    <xf numFmtId="165" fontId="15" fillId="0" borderId="6" xfId="0" applyNumberFormat="1" applyFont="1" applyFill="1" applyBorder="1" applyAlignment="1">
      <alignment horizontal="right" vertical="center" wrapText="1"/>
    </xf>
    <xf numFmtId="14" fontId="45" fillId="0" borderId="6" xfId="7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vertical="center" wrapText="1"/>
    </xf>
    <xf numFmtId="2" fontId="21" fillId="0" borderId="6" xfId="7" applyNumberFormat="1" applyFont="1" applyFill="1" applyBorder="1" applyAlignment="1">
      <alignment vertical="center" wrapText="1"/>
    </xf>
    <xf numFmtId="2" fontId="45" fillId="0" borderId="6" xfId="7" applyNumberFormat="1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/>
    </xf>
    <xf numFmtId="2" fontId="35" fillId="0" borderId="9" xfId="0" applyNumberFormat="1" applyFont="1" applyFill="1" applyBorder="1" applyAlignment="1">
      <alignment horizontal="center"/>
    </xf>
    <xf numFmtId="0" fontId="41" fillId="0" borderId="0" xfId="0" applyFont="1" applyFill="1"/>
    <xf numFmtId="0" fontId="41" fillId="0" borderId="0" xfId="0" applyFont="1" applyFill="1" applyBorder="1"/>
    <xf numFmtId="0" fontId="52" fillId="0" borderId="6" xfId="0" applyFont="1" applyFill="1" applyBorder="1" applyAlignment="1">
      <alignment vertical="center" wrapText="1"/>
    </xf>
    <xf numFmtId="2" fontId="33" fillId="0" borderId="6" xfId="0" applyNumberFormat="1" applyFont="1" applyFill="1" applyBorder="1" applyAlignment="1">
      <alignment horizontal="right" vertical="center" wrapText="1"/>
    </xf>
    <xf numFmtId="16" fontId="65" fillId="0" borderId="6" xfId="0" applyNumberFormat="1" applyFont="1" applyFill="1" applyBorder="1" applyAlignment="1">
      <alignment horizontal="center" vertical="top" wrapText="1"/>
    </xf>
    <xf numFmtId="0" fontId="65" fillId="0" borderId="6" xfId="0" applyFont="1" applyFill="1" applyBorder="1" applyAlignment="1">
      <alignment horizontal="center" vertical="top" wrapText="1"/>
    </xf>
    <xf numFmtId="0" fontId="22" fillId="0" borderId="0" xfId="14" applyFont="1" applyFill="1" applyBorder="1" applyAlignment="1">
      <alignment horizontal="left" vertical="center" wrapText="1"/>
    </xf>
    <xf numFmtId="0" fontId="22" fillId="0" borderId="6" xfId="14" applyFont="1" applyFill="1" applyBorder="1" applyAlignment="1">
      <alignment horizontal="center" vertical="center" wrapText="1"/>
    </xf>
    <xf numFmtId="0" fontId="22" fillId="0" borderId="6" xfId="14" quotePrefix="1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wrapText="1"/>
    </xf>
    <xf numFmtId="2" fontId="5" fillId="0" borderId="0" xfId="1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top" wrapText="1"/>
    </xf>
    <xf numFmtId="0" fontId="89" fillId="0" borderId="6" xfId="0" applyFont="1" applyFill="1" applyBorder="1" applyAlignment="1">
      <alignment horizontal="center" vertical="center" wrapText="1"/>
    </xf>
    <xf numFmtId="49" fontId="89" fillId="0" borderId="6" xfId="0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22" fillId="0" borderId="0" xfId="14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22" fillId="0" borderId="1" xfId="14" applyFont="1" applyFill="1" applyBorder="1" applyAlignment="1">
      <alignment horizontal="left" wrapText="1"/>
    </xf>
    <xf numFmtId="0" fontId="22" fillId="0" borderId="6" xfId="14" applyFont="1" applyFill="1" applyBorder="1" applyAlignment="1">
      <alignment horizontal="center" vertical="center" wrapText="1"/>
    </xf>
    <xf numFmtId="0" fontId="54" fillId="0" borderId="6" xfId="14" applyFont="1" applyFill="1" applyBorder="1" applyAlignment="1">
      <alignment wrapText="1"/>
    </xf>
    <xf numFmtId="0" fontId="22" fillId="0" borderId="6" xfId="14" quotePrefix="1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wrapText="1"/>
    </xf>
    <xf numFmtId="0" fontId="22" fillId="0" borderId="2" xfId="14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2" fontId="5" fillId="0" borderId="0" xfId="1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2" fontId="5" fillId="0" borderId="0" xfId="1" applyNumberFormat="1" applyFont="1" applyFill="1" applyAlignment="1">
      <alignment horizontal="right" vertical="center" wrapText="1"/>
    </xf>
    <xf numFmtId="0" fontId="7" fillId="0" borderId="0" xfId="2" applyFont="1" applyFill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center" wrapText="1"/>
    </xf>
    <xf numFmtId="49" fontId="89" fillId="0" borderId="6" xfId="0" applyNumberFormat="1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vertical="top" wrapText="1"/>
    </xf>
    <xf numFmtId="49" fontId="22" fillId="0" borderId="6" xfId="0" quotePrefix="1" applyNumberFormat="1" applyFont="1" applyFill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/>
    </xf>
  </cellXfs>
  <cellStyles count="21">
    <cellStyle name="Comma 2" xfId="17"/>
    <cellStyle name="Normal" xfId="0" builtinId="0"/>
    <cellStyle name="Normal 10" xfId="2"/>
    <cellStyle name="Normal 13 5" xfId="1"/>
    <cellStyle name="Normal 14_anakia II etapi.xls sm. defeqturi" xfId="16"/>
    <cellStyle name="Normal 2 2" xfId="15"/>
    <cellStyle name="Normal 29" xfId="12"/>
    <cellStyle name="Normal 3" xfId="14"/>
    <cellStyle name="Normal 3 2" xfId="18"/>
    <cellStyle name="Normal 47 4" xfId="13"/>
    <cellStyle name="Normal_2-1-1" xfId="20"/>
    <cellStyle name="Normal_gare wyalsadfenigagarini 10" xfId="19"/>
    <cellStyle name="Normal_gare wyalsadfenigagarini 2_SMSH2008-IIkv ." xfId="3"/>
    <cellStyle name="Normal_sida wyalsadeni 2_SMSH2008-IIkv ." xfId="4"/>
    <cellStyle name="Normal_stadion-1" xfId="5"/>
    <cellStyle name="Percent 2" xfId="11"/>
    <cellStyle name="Style 1" xfId="7"/>
    <cellStyle name="Обычный 5 2 2" xfId="6"/>
    <cellStyle name="Обычный_SAN2008-I" xfId="10"/>
    <cellStyle name="Обычный_დემონტაჟი" xfId="8"/>
    <cellStyle name="Обычный_დემონტაჟი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view="pageBreakPreview" zoomScale="110" zoomScaleNormal="110" zoomScaleSheetLayoutView="110" workbookViewId="0">
      <selection activeCell="C17" sqref="C17"/>
    </sheetView>
  </sheetViews>
  <sheetFormatPr defaultRowHeight="12.75" x14ac:dyDescent="0.2"/>
  <cols>
    <col min="1" max="1" width="7.7109375" style="229" customWidth="1"/>
    <col min="2" max="2" width="13" style="229" customWidth="1"/>
    <col min="3" max="3" width="47.28515625" style="229" customWidth="1"/>
    <col min="4" max="4" width="12.140625" style="229" customWidth="1"/>
    <col min="5" max="5" width="11.5703125" style="229" customWidth="1"/>
    <col min="6" max="7" width="12.140625" style="229" customWidth="1"/>
    <col min="8" max="8" width="17.5703125" style="229" customWidth="1"/>
    <col min="9" max="9" width="11.5703125" style="229" bestFit="1" customWidth="1"/>
    <col min="10" max="10" width="10.5703125" style="229" bestFit="1" customWidth="1"/>
    <col min="11" max="256" width="9.140625" style="229"/>
    <col min="257" max="257" width="7.42578125" style="229" customWidth="1"/>
    <col min="258" max="258" width="13.85546875" style="229" customWidth="1"/>
    <col min="259" max="259" width="52" style="229" customWidth="1"/>
    <col min="260" max="263" width="12.140625" style="229" customWidth="1"/>
    <col min="264" max="264" width="18.7109375" style="229" customWidth="1"/>
    <col min="265" max="265" width="11.5703125" style="229" bestFit="1" customWidth="1"/>
    <col min="266" max="266" width="10.5703125" style="229" bestFit="1" customWidth="1"/>
    <col min="267" max="512" width="9.140625" style="229"/>
    <col min="513" max="513" width="7.42578125" style="229" customWidth="1"/>
    <col min="514" max="514" width="13.85546875" style="229" customWidth="1"/>
    <col min="515" max="515" width="52" style="229" customWidth="1"/>
    <col min="516" max="519" width="12.140625" style="229" customWidth="1"/>
    <col min="520" max="520" width="18.7109375" style="229" customWidth="1"/>
    <col min="521" max="521" width="11.5703125" style="229" bestFit="1" customWidth="1"/>
    <col min="522" max="522" width="10.5703125" style="229" bestFit="1" customWidth="1"/>
    <col min="523" max="768" width="9.140625" style="229"/>
    <col min="769" max="769" width="7.42578125" style="229" customWidth="1"/>
    <col min="770" max="770" width="13.85546875" style="229" customWidth="1"/>
    <col min="771" max="771" width="52" style="229" customWidth="1"/>
    <col min="772" max="775" width="12.140625" style="229" customWidth="1"/>
    <col min="776" max="776" width="18.7109375" style="229" customWidth="1"/>
    <col min="777" max="777" width="11.5703125" style="229" bestFit="1" customWidth="1"/>
    <col min="778" max="778" width="10.5703125" style="229" bestFit="1" customWidth="1"/>
    <col min="779" max="1024" width="9.140625" style="229"/>
    <col min="1025" max="1025" width="7.42578125" style="229" customWidth="1"/>
    <col min="1026" max="1026" width="13.85546875" style="229" customWidth="1"/>
    <col min="1027" max="1027" width="52" style="229" customWidth="1"/>
    <col min="1028" max="1031" width="12.140625" style="229" customWidth="1"/>
    <col min="1032" max="1032" width="18.7109375" style="229" customWidth="1"/>
    <col min="1033" max="1033" width="11.5703125" style="229" bestFit="1" customWidth="1"/>
    <col min="1034" max="1034" width="10.5703125" style="229" bestFit="1" customWidth="1"/>
    <col min="1035" max="1280" width="9.140625" style="229"/>
    <col min="1281" max="1281" width="7.42578125" style="229" customWidth="1"/>
    <col min="1282" max="1282" width="13.85546875" style="229" customWidth="1"/>
    <col min="1283" max="1283" width="52" style="229" customWidth="1"/>
    <col min="1284" max="1287" width="12.140625" style="229" customWidth="1"/>
    <col min="1288" max="1288" width="18.7109375" style="229" customWidth="1"/>
    <col min="1289" max="1289" width="11.5703125" style="229" bestFit="1" customWidth="1"/>
    <col min="1290" max="1290" width="10.5703125" style="229" bestFit="1" customWidth="1"/>
    <col min="1291" max="1536" width="9.140625" style="229"/>
    <col min="1537" max="1537" width="7.42578125" style="229" customWidth="1"/>
    <col min="1538" max="1538" width="13.85546875" style="229" customWidth="1"/>
    <col min="1539" max="1539" width="52" style="229" customWidth="1"/>
    <col min="1540" max="1543" width="12.140625" style="229" customWidth="1"/>
    <col min="1544" max="1544" width="18.7109375" style="229" customWidth="1"/>
    <col min="1545" max="1545" width="11.5703125" style="229" bestFit="1" customWidth="1"/>
    <col min="1546" max="1546" width="10.5703125" style="229" bestFit="1" customWidth="1"/>
    <col min="1547" max="1792" width="9.140625" style="229"/>
    <col min="1793" max="1793" width="7.42578125" style="229" customWidth="1"/>
    <col min="1794" max="1794" width="13.85546875" style="229" customWidth="1"/>
    <col min="1795" max="1795" width="52" style="229" customWidth="1"/>
    <col min="1796" max="1799" width="12.140625" style="229" customWidth="1"/>
    <col min="1800" max="1800" width="18.7109375" style="229" customWidth="1"/>
    <col min="1801" max="1801" width="11.5703125" style="229" bestFit="1" customWidth="1"/>
    <col min="1802" max="1802" width="10.5703125" style="229" bestFit="1" customWidth="1"/>
    <col min="1803" max="2048" width="9.140625" style="229"/>
    <col min="2049" max="2049" width="7.42578125" style="229" customWidth="1"/>
    <col min="2050" max="2050" width="13.85546875" style="229" customWidth="1"/>
    <col min="2051" max="2051" width="52" style="229" customWidth="1"/>
    <col min="2052" max="2055" width="12.140625" style="229" customWidth="1"/>
    <col min="2056" max="2056" width="18.7109375" style="229" customWidth="1"/>
    <col min="2057" max="2057" width="11.5703125" style="229" bestFit="1" customWidth="1"/>
    <col min="2058" max="2058" width="10.5703125" style="229" bestFit="1" customWidth="1"/>
    <col min="2059" max="2304" width="9.140625" style="229"/>
    <col min="2305" max="2305" width="7.42578125" style="229" customWidth="1"/>
    <col min="2306" max="2306" width="13.85546875" style="229" customWidth="1"/>
    <col min="2307" max="2307" width="52" style="229" customWidth="1"/>
    <col min="2308" max="2311" width="12.140625" style="229" customWidth="1"/>
    <col min="2312" max="2312" width="18.7109375" style="229" customWidth="1"/>
    <col min="2313" max="2313" width="11.5703125" style="229" bestFit="1" customWidth="1"/>
    <col min="2314" max="2314" width="10.5703125" style="229" bestFit="1" customWidth="1"/>
    <col min="2315" max="2560" width="9.140625" style="229"/>
    <col min="2561" max="2561" width="7.42578125" style="229" customWidth="1"/>
    <col min="2562" max="2562" width="13.85546875" style="229" customWidth="1"/>
    <col min="2563" max="2563" width="52" style="229" customWidth="1"/>
    <col min="2564" max="2567" width="12.140625" style="229" customWidth="1"/>
    <col min="2568" max="2568" width="18.7109375" style="229" customWidth="1"/>
    <col min="2569" max="2569" width="11.5703125" style="229" bestFit="1" customWidth="1"/>
    <col min="2570" max="2570" width="10.5703125" style="229" bestFit="1" customWidth="1"/>
    <col min="2571" max="2816" width="9.140625" style="229"/>
    <col min="2817" max="2817" width="7.42578125" style="229" customWidth="1"/>
    <col min="2818" max="2818" width="13.85546875" style="229" customWidth="1"/>
    <col min="2819" max="2819" width="52" style="229" customWidth="1"/>
    <col min="2820" max="2823" width="12.140625" style="229" customWidth="1"/>
    <col min="2824" max="2824" width="18.7109375" style="229" customWidth="1"/>
    <col min="2825" max="2825" width="11.5703125" style="229" bestFit="1" customWidth="1"/>
    <col min="2826" max="2826" width="10.5703125" style="229" bestFit="1" customWidth="1"/>
    <col min="2827" max="3072" width="9.140625" style="229"/>
    <col min="3073" max="3073" width="7.42578125" style="229" customWidth="1"/>
    <col min="3074" max="3074" width="13.85546875" style="229" customWidth="1"/>
    <col min="3075" max="3075" width="52" style="229" customWidth="1"/>
    <col min="3076" max="3079" width="12.140625" style="229" customWidth="1"/>
    <col min="3080" max="3080" width="18.7109375" style="229" customWidth="1"/>
    <col min="3081" max="3081" width="11.5703125" style="229" bestFit="1" customWidth="1"/>
    <col min="3082" max="3082" width="10.5703125" style="229" bestFit="1" customWidth="1"/>
    <col min="3083" max="3328" width="9.140625" style="229"/>
    <col min="3329" max="3329" width="7.42578125" style="229" customWidth="1"/>
    <col min="3330" max="3330" width="13.85546875" style="229" customWidth="1"/>
    <col min="3331" max="3331" width="52" style="229" customWidth="1"/>
    <col min="3332" max="3335" width="12.140625" style="229" customWidth="1"/>
    <col min="3336" max="3336" width="18.7109375" style="229" customWidth="1"/>
    <col min="3337" max="3337" width="11.5703125" style="229" bestFit="1" customWidth="1"/>
    <col min="3338" max="3338" width="10.5703125" style="229" bestFit="1" customWidth="1"/>
    <col min="3339" max="3584" width="9.140625" style="229"/>
    <col min="3585" max="3585" width="7.42578125" style="229" customWidth="1"/>
    <col min="3586" max="3586" width="13.85546875" style="229" customWidth="1"/>
    <col min="3587" max="3587" width="52" style="229" customWidth="1"/>
    <col min="3588" max="3591" width="12.140625" style="229" customWidth="1"/>
    <col min="3592" max="3592" width="18.7109375" style="229" customWidth="1"/>
    <col min="3593" max="3593" width="11.5703125" style="229" bestFit="1" customWidth="1"/>
    <col min="3594" max="3594" width="10.5703125" style="229" bestFit="1" customWidth="1"/>
    <col min="3595" max="3840" width="9.140625" style="229"/>
    <col min="3841" max="3841" width="7.42578125" style="229" customWidth="1"/>
    <col min="3842" max="3842" width="13.85546875" style="229" customWidth="1"/>
    <col min="3843" max="3843" width="52" style="229" customWidth="1"/>
    <col min="3844" max="3847" width="12.140625" style="229" customWidth="1"/>
    <col min="3848" max="3848" width="18.7109375" style="229" customWidth="1"/>
    <col min="3849" max="3849" width="11.5703125" style="229" bestFit="1" customWidth="1"/>
    <col min="3850" max="3850" width="10.5703125" style="229" bestFit="1" customWidth="1"/>
    <col min="3851" max="4096" width="9.140625" style="229"/>
    <col min="4097" max="4097" width="7.42578125" style="229" customWidth="1"/>
    <col min="4098" max="4098" width="13.85546875" style="229" customWidth="1"/>
    <col min="4099" max="4099" width="52" style="229" customWidth="1"/>
    <col min="4100" max="4103" width="12.140625" style="229" customWidth="1"/>
    <col min="4104" max="4104" width="18.7109375" style="229" customWidth="1"/>
    <col min="4105" max="4105" width="11.5703125" style="229" bestFit="1" customWidth="1"/>
    <col min="4106" max="4106" width="10.5703125" style="229" bestFit="1" customWidth="1"/>
    <col min="4107" max="4352" width="9.140625" style="229"/>
    <col min="4353" max="4353" width="7.42578125" style="229" customWidth="1"/>
    <col min="4354" max="4354" width="13.85546875" style="229" customWidth="1"/>
    <col min="4355" max="4355" width="52" style="229" customWidth="1"/>
    <col min="4356" max="4359" width="12.140625" style="229" customWidth="1"/>
    <col min="4360" max="4360" width="18.7109375" style="229" customWidth="1"/>
    <col min="4361" max="4361" width="11.5703125" style="229" bestFit="1" customWidth="1"/>
    <col min="4362" max="4362" width="10.5703125" style="229" bestFit="1" customWidth="1"/>
    <col min="4363" max="4608" width="9.140625" style="229"/>
    <col min="4609" max="4609" width="7.42578125" style="229" customWidth="1"/>
    <col min="4610" max="4610" width="13.85546875" style="229" customWidth="1"/>
    <col min="4611" max="4611" width="52" style="229" customWidth="1"/>
    <col min="4612" max="4615" width="12.140625" style="229" customWidth="1"/>
    <col min="4616" max="4616" width="18.7109375" style="229" customWidth="1"/>
    <col min="4617" max="4617" width="11.5703125" style="229" bestFit="1" customWidth="1"/>
    <col min="4618" max="4618" width="10.5703125" style="229" bestFit="1" customWidth="1"/>
    <col min="4619" max="4864" width="9.140625" style="229"/>
    <col min="4865" max="4865" width="7.42578125" style="229" customWidth="1"/>
    <col min="4866" max="4866" width="13.85546875" style="229" customWidth="1"/>
    <col min="4867" max="4867" width="52" style="229" customWidth="1"/>
    <col min="4868" max="4871" width="12.140625" style="229" customWidth="1"/>
    <col min="4872" max="4872" width="18.7109375" style="229" customWidth="1"/>
    <col min="4873" max="4873" width="11.5703125" style="229" bestFit="1" customWidth="1"/>
    <col min="4874" max="4874" width="10.5703125" style="229" bestFit="1" customWidth="1"/>
    <col min="4875" max="5120" width="9.140625" style="229"/>
    <col min="5121" max="5121" width="7.42578125" style="229" customWidth="1"/>
    <col min="5122" max="5122" width="13.85546875" style="229" customWidth="1"/>
    <col min="5123" max="5123" width="52" style="229" customWidth="1"/>
    <col min="5124" max="5127" width="12.140625" style="229" customWidth="1"/>
    <col min="5128" max="5128" width="18.7109375" style="229" customWidth="1"/>
    <col min="5129" max="5129" width="11.5703125" style="229" bestFit="1" customWidth="1"/>
    <col min="5130" max="5130" width="10.5703125" style="229" bestFit="1" customWidth="1"/>
    <col min="5131" max="5376" width="9.140625" style="229"/>
    <col min="5377" max="5377" width="7.42578125" style="229" customWidth="1"/>
    <col min="5378" max="5378" width="13.85546875" style="229" customWidth="1"/>
    <col min="5379" max="5379" width="52" style="229" customWidth="1"/>
    <col min="5380" max="5383" width="12.140625" style="229" customWidth="1"/>
    <col min="5384" max="5384" width="18.7109375" style="229" customWidth="1"/>
    <col min="5385" max="5385" width="11.5703125" style="229" bestFit="1" customWidth="1"/>
    <col min="5386" max="5386" width="10.5703125" style="229" bestFit="1" customWidth="1"/>
    <col min="5387" max="5632" width="9.140625" style="229"/>
    <col min="5633" max="5633" width="7.42578125" style="229" customWidth="1"/>
    <col min="5634" max="5634" width="13.85546875" style="229" customWidth="1"/>
    <col min="5635" max="5635" width="52" style="229" customWidth="1"/>
    <col min="5636" max="5639" width="12.140625" style="229" customWidth="1"/>
    <col min="5640" max="5640" width="18.7109375" style="229" customWidth="1"/>
    <col min="5641" max="5641" width="11.5703125" style="229" bestFit="1" customWidth="1"/>
    <col min="5642" max="5642" width="10.5703125" style="229" bestFit="1" customWidth="1"/>
    <col min="5643" max="5888" width="9.140625" style="229"/>
    <col min="5889" max="5889" width="7.42578125" style="229" customWidth="1"/>
    <col min="5890" max="5890" width="13.85546875" style="229" customWidth="1"/>
    <col min="5891" max="5891" width="52" style="229" customWidth="1"/>
    <col min="5892" max="5895" width="12.140625" style="229" customWidth="1"/>
    <col min="5896" max="5896" width="18.7109375" style="229" customWidth="1"/>
    <col min="5897" max="5897" width="11.5703125" style="229" bestFit="1" customWidth="1"/>
    <col min="5898" max="5898" width="10.5703125" style="229" bestFit="1" customWidth="1"/>
    <col min="5899" max="6144" width="9.140625" style="229"/>
    <col min="6145" max="6145" width="7.42578125" style="229" customWidth="1"/>
    <col min="6146" max="6146" width="13.85546875" style="229" customWidth="1"/>
    <col min="6147" max="6147" width="52" style="229" customWidth="1"/>
    <col min="6148" max="6151" width="12.140625" style="229" customWidth="1"/>
    <col min="6152" max="6152" width="18.7109375" style="229" customWidth="1"/>
    <col min="6153" max="6153" width="11.5703125" style="229" bestFit="1" customWidth="1"/>
    <col min="6154" max="6154" width="10.5703125" style="229" bestFit="1" customWidth="1"/>
    <col min="6155" max="6400" width="9.140625" style="229"/>
    <col min="6401" max="6401" width="7.42578125" style="229" customWidth="1"/>
    <col min="6402" max="6402" width="13.85546875" style="229" customWidth="1"/>
    <col min="6403" max="6403" width="52" style="229" customWidth="1"/>
    <col min="6404" max="6407" width="12.140625" style="229" customWidth="1"/>
    <col min="6408" max="6408" width="18.7109375" style="229" customWidth="1"/>
    <col min="6409" max="6409" width="11.5703125" style="229" bestFit="1" customWidth="1"/>
    <col min="6410" max="6410" width="10.5703125" style="229" bestFit="1" customWidth="1"/>
    <col min="6411" max="6656" width="9.140625" style="229"/>
    <col min="6657" max="6657" width="7.42578125" style="229" customWidth="1"/>
    <col min="6658" max="6658" width="13.85546875" style="229" customWidth="1"/>
    <col min="6659" max="6659" width="52" style="229" customWidth="1"/>
    <col min="6660" max="6663" width="12.140625" style="229" customWidth="1"/>
    <col min="6664" max="6664" width="18.7109375" style="229" customWidth="1"/>
    <col min="6665" max="6665" width="11.5703125" style="229" bestFit="1" customWidth="1"/>
    <col min="6666" max="6666" width="10.5703125" style="229" bestFit="1" customWidth="1"/>
    <col min="6667" max="6912" width="9.140625" style="229"/>
    <col min="6913" max="6913" width="7.42578125" style="229" customWidth="1"/>
    <col min="6914" max="6914" width="13.85546875" style="229" customWidth="1"/>
    <col min="6915" max="6915" width="52" style="229" customWidth="1"/>
    <col min="6916" max="6919" width="12.140625" style="229" customWidth="1"/>
    <col min="6920" max="6920" width="18.7109375" style="229" customWidth="1"/>
    <col min="6921" max="6921" width="11.5703125" style="229" bestFit="1" customWidth="1"/>
    <col min="6922" max="6922" width="10.5703125" style="229" bestFit="1" customWidth="1"/>
    <col min="6923" max="7168" width="9.140625" style="229"/>
    <col min="7169" max="7169" width="7.42578125" style="229" customWidth="1"/>
    <col min="7170" max="7170" width="13.85546875" style="229" customWidth="1"/>
    <col min="7171" max="7171" width="52" style="229" customWidth="1"/>
    <col min="7172" max="7175" width="12.140625" style="229" customWidth="1"/>
    <col min="7176" max="7176" width="18.7109375" style="229" customWidth="1"/>
    <col min="7177" max="7177" width="11.5703125" style="229" bestFit="1" customWidth="1"/>
    <col min="7178" max="7178" width="10.5703125" style="229" bestFit="1" customWidth="1"/>
    <col min="7179" max="7424" width="9.140625" style="229"/>
    <col min="7425" max="7425" width="7.42578125" style="229" customWidth="1"/>
    <col min="7426" max="7426" width="13.85546875" style="229" customWidth="1"/>
    <col min="7427" max="7427" width="52" style="229" customWidth="1"/>
    <col min="7428" max="7431" width="12.140625" style="229" customWidth="1"/>
    <col min="7432" max="7432" width="18.7109375" style="229" customWidth="1"/>
    <col min="7433" max="7433" width="11.5703125" style="229" bestFit="1" customWidth="1"/>
    <col min="7434" max="7434" width="10.5703125" style="229" bestFit="1" customWidth="1"/>
    <col min="7435" max="7680" width="9.140625" style="229"/>
    <col min="7681" max="7681" width="7.42578125" style="229" customWidth="1"/>
    <col min="7682" max="7682" width="13.85546875" style="229" customWidth="1"/>
    <col min="7683" max="7683" width="52" style="229" customWidth="1"/>
    <col min="7684" max="7687" width="12.140625" style="229" customWidth="1"/>
    <col min="7688" max="7688" width="18.7109375" style="229" customWidth="1"/>
    <col min="7689" max="7689" width="11.5703125" style="229" bestFit="1" customWidth="1"/>
    <col min="7690" max="7690" width="10.5703125" style="229" bestFit="1" customWidth="1"/>
    <col min="7691" max="7936" width="9.140625" style="229"/>
    <col min="7937" max="7937" width="7.42578125" style="229" customWidth="1"/>
    <col min="7938" max="7938" width="13.85546875" style="229" customWidth="1"/>
    <col min="7939" max="7939" width="52" style="229" customWidth="1"/>
    <col min="7940" max="7943" width="12.140625" style="229" customWidth="1"/>
    <col min="7944" max="7944" width="18.7109375" style="229" customWidth="1"/>
    <col min="7945" max="7945" width="11.5703125" style="229" bestFit="1" customWidth="1"/>
    <col min="7946" max="7946" width="10.5703125" style="229" bestFit="1" customWidth="1"/>
    <col min="7947" max="8192" width="9.140625" style="229"/>
    <col min="8193" max="8193" width="7.42578125" style="229" customWidth="1"/>
    <col min="8194" max="8194" width="13.85546875" style="229" customWidth="1"/>
    <col min="8195" max="8195" width="52" style="229" customWidth="1"/>
    <col min="8196" max="8199" width="12.140625" style="229" customWidth="1"/>
    <col min="8200" max="8200" width="18.7109375" style="229" customWidth="1"/>
    <col min="8201" max="8201" width="11.5703125" style="229" bestFit="1" customWidth="1"/>
    <col min="8202" max="8202" width="10.5703125" style="229" bestFit="1" customWidth="1"/>
    <col min="8203" max="8448" width="9.140625" style="229"/>
    <col min="8449" max="8449" width="7.42578125" style="229" customWidth="1"/>
    <col min="8450" max="8450" width="13.85546875" style="229" customWidth="1"/>
    <col min="8451" max="8451" width="52" style="229" customWidth="1"/>
    <col min="8452" max="8455" width="12.140625" style="229" customWidth="1"/>
    <col min="8456" max="8456" width="18.7109375" style="229" customWidth="1"/>
    <col min="8457" max="8457" width="11.5703125" style="229" bestFit="1" customWidth="1"/>
    <col min="8458" max="8458" width="10.5703125" style="229" bestFit="1" customWidth="1"/>
    <col min="8459" max="8704" width="9.140625" style="229"/>
    <col min="8705" max="8705" width="7.42578125" style="229" customWidth="1"/>
    <col min="8706" max="8706" width="13.85546875" style="229" customWidth="1"/>
    <col min="8707" max="8707" width="52" style="229" customWidth="1"/>
    <col min="8708" max="8711" width="12.140625" style="229" customWidth="1"/>
    <col min="8712" max="8712" width="18.7109375" style="229" customWidth="1"/>
    <col min="8713" max="8713" width="11.5703125" style="229" bestFit="1" customWidth="1"/>
    <col min="8714" max="8714" width="10.5703125" style="229" bestFit="1" customWidth="1"/>
    <col min="8715" max="8960" width="9.140625" style="229"/>
    <col min="8961" max="8961" width="7.42578125" style="229" customWidth="1"/>
    <col min="8962" max="8962" width="13.85546875" style="229" customWidth="1"/>
    <col min="8963" max="8963" width="52" style="229" customWidth="1"/>
    <col min="8964" max="8967" width="12.140625" style="229" customWidth="1"/>
    <col min="8968" max="8968" width="18.7109375" style="229" customWidth="1"/>
    <col min="8969" max="8969" width="11.5703125" style="229" bestFit="1" customWidth="1"/>
    <col min="8970" max="8970" width="10.5703125" style="229" bestFit="1" customWidth="1"/>
    <col min="8971" max="9216" width="9.140625" style="229"/>
    <col min="9217" max="9217" width="7.42578125" style="229" customWidth="1"/>
    <col min="9218" max="9218" width="13.85546875" style="229" customWidth="1"/>
    <col min="9219" max="9219" width="52" style="229" customWidth="1"/>
    <col min="9220" max="9223" width="12.140625" style="229" customWidth="1"/>
    <col min="9224" max="9224" width="18.7109375" style="229" customWidth="1"/>
    <col min="9225" max="9225" width="11.5703125" style="229" bestFit="1" customWidth="1"/>
    <col min="9226" max="9226" width="10.5703125" style="229" bestFit="1" customWidth="1"/>
    <col min="9227" max="9472" width="9.140625" style="229"/>
    <col min="9473" max="9473" width="7.42578125" style="229" customWidth="1"/>
    <col min="9474" max="9474" width="13.85546875" style="229" customWidth="1"/>
    <col min="9475" max="9475" width="52" style="229" customWidth="1"/>
    <col min="9476" max="9479" width="12.140625" style="229" customWidth="1"/>
    <col min="9480" max="9480" width="18.7109375" style="229" customWidth="1"/>
    <col min="9481" max="9481" width="11.5703125" style="229" bestFit="1" customWidth="1"/>
    <col min="9482" max="9482" width="10.5703125" style="229" bestFit="1" customWidth="1"/>
    <col min="9483" max="9728" width="9.140625" style="229"/>
    <col min="9729" max="9729" width="7.42578125" style="229" customWidth="1"/>
    <col min="9730" max="9730" width="13.85546875" style="229" customWidth="1"/>
    <col min="9731" max="9731" width="52" style="229" customWidth="1"/>
    <col min="9732" max="9735" width="12.140625" style="229" customWidth="1"/>
    <col min="9736" max="9736" width="18.7109375" style="229" customWidth="1"/>
    <col min="9737" max="9737" width="11.5703125" style="229" bestFit="1" customWidth="1"/>
    <col min="9738" max="9738" width="10.5703125" style="229" bestFit="1" customWidth="1"/>
    <col min="9739" max="9984" width="9.140625" style="229"/>
    <col min="9985" max="9985" width="7.42578125" style="229" customWidth="1"/>
    <col min="9986" max="9986" width="13.85546875" style="229" customWidth="1"/>
    <col min="9987" max="9987" width="52" style="229" customWidth="1"/>
    <col min="9988" max="9991" width="12.140625" style="229" customWidth="1"/>
    <col min="9992" max="9992" width="18.7109375" style="229" customWidth="1"/>
    <col min="9993" max="9993" width="11.5703125" style="229" bestFit="1" customWidth="1"/>
    <col min="9994" max="9994" width="10.5703125" style="229" bestFit="1" customWidth="1"/>
    <col min="9995" max="10240" width="9.140625" style="229"/>
    <col min="10241" max="10241" width="7.42578125" style="229" customWidth="1"/>
    <col min="10242" max="10242" width="13.85546875" style="229" customWidth="1"/>
    <col min="10243" max="10243" width="52" style="229" customWidth="1"/>
    <col min="10244" max="10247" width="12.140625" style="229" customWidth="1"/>
    <col min="10248" max="10248" width="18.7109375" style="229" customWidth="1"/>
    <col min="10249" max="10249" width="11.5703125" style="229" bestFit="1" customWidth="1"/>
    <col min="10250" max="10250" width="10.5703125" style="229" bestFit="1" customWidth="1"/>
    <col min="10251" max="10496" width="9.140625" style="229"/>
    <col min="10497" max="10497" width="7.42578125" style="229" customWidth="1"/>
    <col min="10498" max="10498" width="13.85546875" style="229" customWidth="1"/>
    <col min="10499" max="10499" width="52" style="229" customWidth="1"/>
    <col min="10500" max="10503" width="12.140625" style="229" customWidth="1"/>
    <col min="10504" max="10504" width="18.7109375" style="229" customWidth="1"/>
    <col min="10505" max="10505" width="11.5703125" style="229" bestFit="1" customWidth="1"/>
    <col min="10506" max="10506" width="10.5703125" style="229" bestFit="1" customWidth="1"/>
    <col min="10507" max="10752" width="9.140625" style="229"/>
    <col min="10753" max="10753" width="7.42578125" style="229" customWidth="1"/>
    <col min="10754" max="10754" width="13.85546875" style="229" customWidth="1"/>
    <col min="10755" max="10755" width="52" style="229" customWidth="1"/>
    <col min="10756" max="10759" width="12.140625" style="229" customWidth="1"/>
    <col min="10760" max="10760" width="18.7109375" style="229" customWidth="1"/>
    <col min="10761" max="10761" width="11.5703125" style="229" bestFit="1" customWidth="1"/>
    <col min="10762" max="10762" width="10.5703125" style="229" bestFit="1" customWidth="1"/>
    <col min="10763" max="11008" width="9.140625" style="229"/>
    <col min="11009" max="11009" width="7.42578125" style="229" customWidth="1"/>
    <col min="11010" max="11010" width="13.85546875" style="229" customWidth="1"/>
    <col min="11011" max="11011" width="52" style="229" customWidth="1"/>
    <col min="11012" max="11015" width="12.140625" style="229" customWidth="1"/>
    <col min="11016" max="11016" width="18.7109375" style="229" customWidth="1"/>
    <col min="11017" max="11017" width="11.5703125" style="229" bestFit="1" customWidth="1"/>
    <col min="11018" max="11018" width="10.5703125" style="229" bestFit="1" customWidth="1"/>
    <col min="11019" max="11264" width="9.140625" style="229"/>
    <col min="11265" max="11265" width="7.42578125" style="229" customWidth="1"/>
    <col min="11266" max="11266" width="13.85546875" style="229" customWidth="1"/>
    <col min="11267" max="11267" width="52" style="229" customWidth="1"/>
    <col min="11268" max="11271" width="12.140625" style="229" customWidth="1"/>
    <col min="11272" max="11272" width="18.7109375" style="229" customWidth="1"/>
    <col min="11273" max="11273" width="11.5703125" style="229" bestFit="1" customWidth="1"/>
    <col min="11274" max="11274" width="10.5703125" style="229" bestFit="1" customWidth="1"/>
    <col min="11275" max="11520" width="9.140625" style="229"/>
    <col min="11521" max="11521" width="7.42578125" style="229" customWidth="1"/>
    <col min="11522" max="11522" width="13.85546875" style="229" customWidth="1"/>
    <col min="11523" max="11523" width="52" style="229" customWidth="1"/>
    <col min="11524" max="11527" width="12.140625" style="229" customWidth="1"/>
    <col min="11528" max="11528" width="18.7109375" style="229" customWidth="1"/>
    <col min="11529" max="11529" width="11.5703125" style="229" bestFit="1" customWidth="1"/>
    <col min="11530" max="11530" width="10.5703125" style="229" bestFit="1" customWidth="1"/>
    <col min="11531" max="11776" width="9.140625" style="229"/>
    <col min="11777" max="11777" width="7.42578125" style="229" customWidth="1"/>
    <col min="11778" max="11778" width="13.85546875" style="229" customWidth="1"/>
    <col min="11779" max="11779" width="52" style="229" customWidth="1"/>
    <col min="11780" max="11783" width="12.140625" style="229" customWidth="1"/>
    <col min="11784" max="11784" width="18.7109375" style="229" customWidth="1"/>
    <col min="11785" max="11785" width="11.5703125" style="229" bestFit="1" customWidth="1"/>
    <col min="11786" max="11786" width="10.5703125" style="229" bestFit="1" customWidth="1"/>
    <col min="11787" max="12032" width="9.140625" style="229"/>
    <col min="12033" max="12033" width="7.42578125" style="229" customWidth="1"/>
    <col min="12034" max="12034" width="13.85546875" style="229" customWidth="1"/>
    <col min="12035" max="12035" width="52" style="229" customWidth="1"/>
    <col min="12036" max="12039" width="12.140625" style="229" customWidth="1"/>
    <col min="12040" max="12040" width="18.7109375" style="229" customWidth="1"/>
    <col min="12041" max="12041" width="11.5703125" style="229" bestFit="1" customWidth="1"/>
    <col min="12042" max="12042" width="10.5703125" style="229" bestFit="1" customWidth="1"/>
    <col min="12043" max="12288" width="9.140625" style="229"/>
    <col min="12289" max="12289" width="7.42578125" style="229" customWidth="1"/>
    <col min="12290" max="12290" width="13.85546875" style="229" customWidth="1"/>
    <col min="12291" max="12291" width="52" style="229" customWidth="1"/>
    <col min="12292" max="12295" width="12.140625" style="229" customWidth="1"/>
    <col min="12296" max="12296" width="18.7109375" style="229" customWidth="1"/>
    <col min="12297" max="12297" width="11.5703125" style="229" bestFit="1" customWidth="1"/>
    <col min="12298" max="12298" width="10.5703125" style="229" bestFit="1" customWidth="1"/>
    <col min="12299" max="12544" width="9.140625" style="229"/>
    <col min="12545" max="12545" width="7.42578125" style="229" customWidth="1"/>
    <col min="12546" max="12546" width="13.85546875" style="229" customWidth="1"/>
    <col min="12547" max="12547" width="52" style="229" customWidth="1"/>
    <col min="12548" max="12551" width="12.140625" style="229" customWidth="1"/>
    <col min="12552" max="12552" width="18.7109375" style="229" customWidth="1"/>
    <col min="12553" max="12553" width="11.5703125" style="229" bestFit="1" customWidth="1"/>
    <col min="12554" max="12554" width="10.5703125" style="229" bestFit="1" customWidth="1"/>
    <col min="12555" max="12800" width="9.140625" style="229"/>
    <col min="12801" max="12801" width="7.42578125" style="229" customWidth="1"/>
    <col min="12802" max="12802" width="13.85546875" style="229" customWidth="1"/>
    <col min="12803" max="12803" width="52" style="229" customWidth="1"/>
    <col min="12804" max="12807" width="12.140625" style="229" customWidth="1"/>
    <col min="12808" max="12808" width="18.7109375" style="229" customWidth="1"/>
    <col min="12809" max="12809" width="11.5703125" style="229" bestFit="1" customWidth="1"/>
    <col min="12810" max="12810" width="10.5703125" style="229" bestFit="1" customWidth="1"/>
    <col min="12811" max="13056" width="9.140625" style="229"/>
    <col min="13057" max="13057" width="7.42578125" style="229" customWidth="1"/>
    <col min="13058" max="13058" width="13.85546875" style="229" customWidth="1"/>
    <col min="13059" max="13059" width="52" style="229" customWidth="1"/>
    <col min="13060" max="13063" width="12.140625" style="229" customWidth="1"/>
    <col min="13064" max="13064" width="18.7109375" style="229" customWidth="1"/>
    <col min="13065" max="13065" width="11.5703125" style="229" bestFit="1" customWidth="1"/>
    <col min="13066" max="13066" width="10.5703125" style="229" bestFit="1" customWidth="1"/>
    <col min="13067" max="13312" width="9.140625" style="229"/>
    <col min="13313" max="13313" width="7.42578125" style="229" customWidth="1"/>
    <col min="13314" max="13314" width="13.85546875" style="229" customWidth="1"/>
    <col min="13315" max="13315" width="52" style="229" customWidth="1"/>
    <col min="13316" max="13319" width="12.140625" style="229" customWidth="1"/>
    <col min="13320" max="13320" width="18.7109375" style="229" customWidth="1"/>
    <col min="13321" max="13321" width="11.5703125" style="229" bestFit="1" customWidth="1"/>
    <col min="13322" max="13322" width="10.5703125" style="229" bestFit="1" customWidth="1"/>
    <col min="13323" max="13568" width="9.140625" style="229"/>
    <col min="13569" max="13569" width="7.42578125" style="229" customWidth="1"/>
    <col min="13570" max="13570" width="13.85546875" style="229" customWidth="1"/>
    <col min="13571" max="13571" width="52" style="229" customWidth="1"/>
    <col min="13572" max="13575" width="12.140625" style="229" customWidth="1"/>
    <col min="13576" max="13576" width="18.7109375" style="229" customWidth="1"/>
    <col min="13577" max="13577" width="11.5703125" style="229" bestFit="1" customWidth="1"/>
    <col min="13578" max="13578" width="10.5703125" style="229" bestFit="1" customWidth="1"/>
    <col min="13579" max="13824" width="9.140625" style="229"/>
    <col min="13825" max="13825" width="7.42578125" style="229" customWidth="1"/>
    <col min="13826" max="13826" width="13.85546875" style="229" customWidth="1"/>
    <col min="13827" max="13827" width="52" style="229" customWidth="1"/>
    <col min="13828" max="13831" width="12.140625" style="229" customWidth="1"/>
    <col min="13832" max="13832" width="18.7109375" style="229" customWidth="1"/>
    <col min="13833" max="13833" width="11.5703125" style="229" bestFit="1" customWidth="1"/>
    <col min="13834" max="13834" width="10.5703125" style="229" bestFit="1" customWidth="1"/>
    <col min="13835" max="14080" width="9.140625" style="229"/>
    <col min="14081" max="14081" width="7.42578125" style="229" customWidth="1"/>
    <col min="14082" max="14082" width="13.85546875" style="229" customWidth="1"/>
    <col min="14083" max="14083" width="52" style="229" customWidth="1"/>
    <col min="14084" max="14087" width="12.140625" style="229" customWidth="1"/>
    <col min="14088" max="14088" width="18.7109375" style="229" customWidth="1"/>
    <col min="14089" max="14089" width="11.5703125" style="229" bestFit="1" customWidth="1"/>
    <col min="14090" max="14090" width="10.5703125" style="229" bestFit="1" customWidth="1"/>
    <col min="14091" max="14336" width="9.140625" style="229"/>
    <col min="14337" max="14337" width="7.42578125" style="229" customWidth="1"/>
    <col min="14338" max="14338" width="13.85546875" style="229" customWidth="1"/>
    <col min="14339" max="14339" width="52" style="229" customWidth="1"/>
    <col min="14340" max="14343" width="12.140625" style="229" customWidth="1"/>
    <col min="14344" max="14344" width="18.7109375" style="229" customWidth="1"/>
    <col min="14345" max="14345" width="11.5703125" style="229" bestFit="1" customWidth="1"/>
    <col min="14346" max="14346" width="10.5703125" style="229" bestFit="1" customWidth="1"/>
    <col min="14347" max="14592" width="9.140625" style="229"/>
    <col min="14593" max="14593" width="7.42578125" style="229" customWidth="1"/>
    <col min="14594" max="14594" width="13.85546875" style="229" customWidth="1"/>
    <col min="14595" max="14595" width="52" style="229" customWidth="1"/>
    <col min="14596" max="14599" width="12.140625" style="229" customWidth="1"/>
    <col min="14600" max="14600" width="18.7109375" style="229" customWidth="1"/>
    <col min="14601" max="14601" width="11.5703125" style="229" bestFit="1" customWidth="1"/>
    <col min="14602" max="14602" width="10.5703125" style="229" bestFit="1" customWidth="1"/>
    <col min="14603" max="14848" width="9.140625" style="229"/>
    <col min="14849" max="14849" width="7.42578125" style="229" customWidth="1"/>
    <col min="14850" max="14850" width="13.85546875" style="229" customWidth="1"/>
    <col min="14851" max="14851" width="52" style="229" customWidth="1"/>
    <col min="14852" max="14855" width="12.140625" style="229" customWidth="1"/>
    <col min="14856" max="14856" width="18.7109375" style="229" customWidth="1"/>
    <col min="14857" max="14857" width="11.5703125" style="229" bestFit="1" customWidth="1"/>
    <col min="14858" max="14858" width="10.5703125" style="229" bestFit="1" customWidth="1"/>
    <col min="14859" max="15104" width="9.140625" style="229"/>
    <col min="15105" max="15105" width="7.42578125" style="229" customWidth="1"/>
    <col min="15106" max="15106" width="13.85546875" style="229" customWidth="1"/>
    <col min="15107" max="15107" width="52" style="229" customWidth="1"/>
    <col min="15108" max="15111" width="12.140625" style="229" customWidth="1"/>
    <col min="15112" max="15112" width="18.7109375" style="229" customWidth="1"/>
    <col min="15113" max="15113" width="11.5703125" style="229" bestFit="1" customWidth="1"/>
    <col min="15114" max="15114" width="10.5703125" style="229" bestFit="1" customWidth="1"/>
    <col min="15115" max="15360" width="9.140625" style="229"/>
    <col min="15361" max="15361" width="7.42578125" style="229" customWidth="1"/>
    <col min="15362" max="15362" width="13.85546875" style="229" customWidth="1"/>
    <col min="15363" max="15363" width="52" style="229" customWidth="1"/>
    <col min="15364" max="15367" width="12.140625" style="229" customWidth="1"/>
    <col min="15368" max="15368" width="18.7109375" style="229" customWidth="1"/>
    <col min="15369" max="15369" width="11.5703125" style="229" bestFit="1" customWidth="1"/>
    <col min="15370" max="15370" width="10.5703125" style="229" bestFit="1" customWidth="1"/>
    <col min="15371" max="15616" width="9.140625" style="229"/>
    <col min="15617" max="15617" width="7.42578125" style="229" customWidth="1"/>
    <col min="15618" max="15618" width="13.85546875" style="229" customWidth="1"/>
    <col min="15619" max="15619" width="52" style="229" customWidth="1"/>
    <col min="15620" max="15623" width="12.140625" style="229" customWidth="1"/>
    <col min="15624" max="15624" width="18.7109375" style="229" customWidth="1"/>
    <col min="15625" max="15625" width="11.5703125" style="229" bestFit="1" customWidth="1"/>
    <col min="15626" max="15626" width="10.5703125" style="229" bestFit="1" customWidth="1"/>
    <col min="15627" max="15872" width="9.140625" style="229"/>
    <col min="15873" max="15873" width="7.42578125" style="229" customWidth="1"/>
    <col min="15874" max="15874" width="13.85546875" style="229" customWidth="1"/>
    <col min="15875" max="15875" width="52" style="229" customWidth="1"/>
    <col min="15876" max="15879" width="12.140625" style="229" customWidth="1"/>
    <col min="15880" max="15880" width="18.7109375" style="229" customWidth="1"/>
    <col min="15881" max="15881" width="11.5703125" style="229" bestFit="1" customWidth="1"/>
    <col min="15882" max="15882" width="10.5703125" style="229" bestFit="1" customWidth="1"/>
    <col min="15883" max="16128" width="9.140625" style="229"/>
    <col min="16129" max="16129" width="7.42578125" style="229" customWidth="1"/>
    <col min="16130" max="16130" width="13.85546875" style="229" customWidth="1"/>
    <col min="16131" max="16131" width="52" style="229" customWidth="1"/>
    <col min="16132" max="16135" width="12.140625" style="229" customWidth="1"/>
    <col min="16136" max="16136" width="18.7109375" style="229" customWidth="1"/>
    <col min="16137" max="16137" width="11.5703125" style="229" bestFit="1" customWidth="1"/>
    <col min="16138" max="16138" width="10.5703125" style="229" bestFit="1" customWidth="1"/>
    <col min="16139" max="16384" width="9.140625" style="229"/>
  </cols>
  <sheetData>
    <row r="1" spans="1:12" s="222" customFormat="1" ht="14.25" customHeight="1" x14ac:dyDescent="0.25">
      <c r="A1" s="220"/>
      <c r="B1" s="220"/>
      <c r="C1" s="221"/>
      <c r="D1" s="220"/>
      <c r="E1" s="220"/>
      <c r="F1" s="220"/>
      <c r="G1" s="220"/>
      <c r="H1" s="220"/>
    </row>
    <row r="2" spans="1:12" s="222" customFormat="1" ht="33.75" customHeight="1" x14ac:dyDescent="0.25">
      <c r="A2" s="221"/>
      <c r="B2" s="606" t="s">
        <v>510</v>
      </c>
      <c r="C2" s="606"/>
      <c r="D2" s="606"/>
      <c r="E2" s="606"/>
      <c r="F2" s="606"/>
      <c r="G2" s="606"/>
      <c r="H2" s="3"/>
      <c r="I2" s="3"/>
      <c r="J2" s="3"/>
      <c r="K2" s="3"/>
      <c r="L2" s="3"/>
    </row>
    <row r="3" spans="1:12" s="222" customFormat="1" ht="22.5" customHeight="1" x14ac:dyDescent="0.2">
      <c r="A3" s="608" t="s">
        <v>221</v>
      </c>
      <c r="B3" s="608"/>
      <c r="C3" s="608"/>
      <c r="D3" s="608"/>
      <c r="E3" s="608"/>
      <c r="F3" s="608"/>
      <c r="G3" s="608"/>
      <c r="H3" s="608"/>
    </row>
    <row r="4" spans="1:12" s="222" customFormat="1" ht="16.5" customHeight="1" x14ac:dyDescent="0.2">
      <c r="A4" s="608"/>
      <c r="B4" s="608"/>
      <c r="C4" s="608"/>
      <c r="D4" s="608"/>
      <c r="E4" s="608"/>
      <c r="F4" s="608"/>
      <c r="G4" s="608"/>
      <c r="H4" s="608"/>
    </row>
    <row r="5" spans="1:12" s="222" customFormat="1" ht="15.75" customHeight="1" x14ac:dyDescent="0.25">
      <c r="A5" s="609"/>
      <c r="B5" s="609"/>
      <c r="C5" s="609"/>
      <c r="D5" s="609"/>
      <c r="E5" s="609"/>
      <c r="F5" s="609"/>
      <c r="G5" s="609"/>
      <c r="H5" s="609"/>
    </row>
    <row r="6" spans="1:12" s="222" customFormat="1" ht="23.25" customHeight="1" x14ac:dyDescent="0.25">
      <c r="A6" s="610" t="s">
        <v>222</v>
      </c>
      <c r="B6" s="612" t="s">
        <v>223</v>
      </c>
      <c r="C6" s="610" t="s">
        <v>224</v>
      </c>
      <c r="D6" s="613" t="s">
        <v>225</v>
      </c>
      <c r="E6" s="613"/>
      <c r="F6" s="613"/>
      <c r="G6" s="613"/>
      <c r="H6" s="614" t="s">
        <v>226</v>
      </c>
    </row>
    <row r="7" spans="1:12" s="222" customFormat="1" ht="54.75" customHeight="1" x14ac:dyDescent="0.2">
      <c r="A7" s="611"/>
      <c r="B7" s="611"/>
      <c r="C7" s="611"/>
      <c r="D7" s="598" t="s">
        <v>227</v>
      </c>
      <c r="E7" s="598" t="s">
        <v>228</v>
      </c>
      <c r="F7" s="599" t="s">
        <v>229</v>
      </c>
      <c r="G7" s="598" t="s">
        <v>230</v>
      </c>
      <c r="H7" s="615"/>
    </row>
    <row r="8" spans="1:12" s="222" customFormat="1" x14ac:dyDescent="0.2">
      <c r="A8" s="223" t="s">
        <v>231</v>
      </c>
      <c r="B8" s="223" t="s">
        <v>232</v>
      </c>
      <c r="C8" s="223" t="s">
        <v>233</v>
      </c>
      <c r="D8" s="223" t="s">
        <v>234</v>
      </c>
      <c r="E8" s="223" t="s">
        <v>235</v>
      </c>
      <c r="F8" s="223" t="s">
        <v>236</v>
      </c>
      <c r="G8" s="223" t="s">
        <v>237</v>
      </c>
      <c r="H8" s="223" t="s">
        <v>238</v>
      </c>
    </row>
    <row r="9" spans="1:12" s="222" customFormat="1" ht="13.5" x14ac:dyDescent="0.25">
      <c r="A9" s="600"/>
      <c r="B9" s="224"/>
      <c r="C9" s="598" t="s">
        <v>239</v>
      </c>
      <c r="D9" s="600"/>
      <c r="E9" s="600"/>
      <c r="F9" s="600"/>
      <c r="G9" s="600"/>
      <c r="H9" s="600"/>
    </row>
    <row r="10" spans="1:12" s="222" customFormat="1" ht="13.5" x14ac:dyDescent="0.25">
      <c r="A10" s="600"/>
      <c r="B10" s="224"/>
      <c r="C10" s="598" t="s">
        <v>240</v>
      </c>
      <c r="D10" s="600"/>
      <c r="E10" s="600"/>
      <c r="F10" s="600"/>
      <c r="G10" s="600"/>
      <c r="H10" s="600"/>
    </row>
    <row r="11" spans="1:12" s="222" customFormat="1" ht="24.75" customHeight="1" x14ac:dyDescent="0.2">
      <c r="A11" s="598">
        <v>1</v>
      </c>
      <c r="B11" s="598" t="s">
        <v>241</v>
      </c>
      <c r="C11" s="224" t="s">
        <v>367</v>
      </c>
      <c r="D11" s="225"/>
      <c r="E11" s="225"/>
      <c r="F11" s="225"/>
      <c r="G11" s="598"/>
      <c r="H11" s="225">
        <f>'კოტეჯის სამშენებლო'!M192</f>
        <v>0</v>
      </c>
      <c r="I11" s="226"/>
      <c r="J11" s="226"/>
    </row>
    <row r="12" spans="1:12" s="222" customFormat="1" ht="17.25" customHeight="1" x14ac:dyDescent="0.2">
      <c r="A12" s="598">
        <v>2</v>
      </c>
      <c r="B12" s="598" t="s">
        <v>242</v>
      </c>
      <c r="C12" s="224" t="s">
        <v>365</v>
      </c>
      <c r="D12" s="225"/>
      <c r="E12" s="225"/>
      <c r="F12" s="225"/>
      <c r="G12" s="227"/>
      <c r="H12" s="225">
        <f>'წყალ-კანალი'!M95</f>
        <v>0</v>
      </c>
      <c r="I12" s="226"/>
      <c r="J12" s="226"/>
    </row>
    <row r="13" spans="1:12" s="222" customFormat="1" ht="19.5" customHeight="1" x14ac:dyDescent="0.2">
      <c r="A13" s="598">
        <v>3</v>
      </c>
      <c r="B13" s="598" t="s">
        <v>254</v>
      </c>
      <c r="C13" s="224" t="s">
        <v>250</v>
      </c>
      <c r="D13" s="225"/>
      <c r="E13" s="225"/>
      <c r="F13" s="225"/>
      <c r="G13" s="227"/>
      <c r="H13" s="225">
        <f>ელექტრობა!M115</f>
        <v>0</v>
      </c>
      <c r="I13" s="226"/>
      <c r="J13" s="226"/>
    </row>
    <row r="14" spans="1:12" s="222" customFormat="1" ht="17.25" customHeight="1" x14ac:dyDescent="0.2">
      <c r="A14" s="598">
        <v>4</v>
      </c>
      <c r="B14" s="598" t="s">
        <v>272</v>
      </c>
      <c r="C14" s="224" t="s">
        <v>366</v>
      </c>
      <c r="D14" s="225"/>
      <c r="E14" s="225"/>
      <c r="F14" s="225"/>
      <c r="G14" s="227"/>
      <c r="H14" s="225">
        <f>კეთილმოწყობა!M161</f>
        <v>0</v>
      </c>
      <c r="I14" s="226"/>
      <c r="J14" s="226"/>
    </row>
    <row r="15" spans="1:12" s="222" customFormat="1" ht="18" customHeight="1" x14ac:dyDescent="0.2">
      <c r="A15" s="598">
        <v>5</v>
      </c>
      <c r="B15" s="598"/>
      <c r="C15" s="224" t="s">
        <v>243</v>
      </c>
      <c r="D15" s="225"/>
      <c r="E15" s="225"/>
      <c r="F15" s="225"/>
      <c r="G15" s="225"/>
      <c r="H15" s="225">
        <f>SUM(H11:H14)</f>
        <v>0</v>
      </c>
      <c r="I15" s="226"/>
    </row>
    <row r="16" spans="1:12" s="222" customFormat="1" ht="18" customHeight="1" x14ac:dyDescent="0.2">
      <c r="A16" s="598">
        <v>8</v>
      </c>
      <c r="B16" s="598"/>
      <c r="C16" s="224" t="s">
        <v>442</v>
      </c>
      <c r="D16" s="225"/>
      <c r="E16" s="225"/>
      <c r="F16" s="225"/>
      <c r="G16" s="225"/>
      <c r="H16" s="225">
        <f>H15*0.05</f>
        <v>0</v>
      </c>
      <c r="I16" s="226"/>
    </row>
    <row r="17" spans="1:9" s="222" customFormat="1" ht="15.75" customHeight="1" x14ac:dyDescent="0.2">
      <c r="A17" s="598">
        <v>9</v>
      </c>
      <c r="B17" s="598"/>
      <c r="C17" s="224" t="s">
        <v>244</v>
      </c>
      <c r="D17" s="225"/>
      <c r="E17" s="225"/>
      <c r="F17" s="225"/>
      <c r="G17" s="225"/>
      <c r="H17" s="225">
        <f>H15+H16</f>
        <v>0</v>
      </c>
      <c r="I17" s="226"/>
    </row>
    <row r="18" spans="1:9" s="222" customFormat="1" ht="16.5" customHeight="1" x14ac:dyDescent="0.2">
      <c r="A18" s="598">
        <v>10</v>
      </c>
      <c r="B18" s="598"/>
      <c r="C18" s="598" t="s">
        <v>245</v>
      </c>
      <c r="D18" s="227"/>
      <c r="E18" s="598"/>
      <c r="F18" s="598"/>
      <c r="G18" s="225"/>
      <c r="H18" s="225">
        <f>H17*0.18</f>
        <v>0</v>
      </c>
    </row>
    <row r="19" spans="1:9" s="222" customFormat="1" ht="18.75" customHeight="1" x14ac:dyDescent="0.2">
      <c r="A19" s="598">
        <v>11</v>
      </c>
      <c r="B19" s="598"/>
      <c r="C19" s="224" t="s">
        <v>246</v>
      </c>
      <c r="D19" s="225"/>
      <c r="E19" s="225"/>
      <c r="F19" s="225"/>
      <c r="G19" s="225"/>
      <c r="H19" s="240">
        <f>H17+H18</f>
        <v>0</v>
      </c>
      <c r="I19" s="226"/>
    </row>
    <row r="20" spans="1:9" s="222" customFormat="1" ht="47.25" customHeight="1" x14ac:dyDescent="0.25">
      <c r="A20" s="228"/>
      <c r="B20" s="228"/>
      <c r="C20" s="229"/>
      <c r="D20" s="228"/>
      <c r="E20" s="228"/>
      <c r="F20" s="607"/>
      <c r="G20" s="607"/>
      <c r="H20" s="228"/>
    </row>
    <row r="21" spans="1:9" s="222" customFormat="1" ht="21.75" customHeight="1" x14ac:dyDescent="0.25">
      <c r="A21" s="228"/>
      <c r="B21" s="228"/>
      <c r="C21" s="230"/>
      <c r="D21" s="228"/>
      <c r="E21" s="228"/>
      <c r="F21" s="597"/>
      <c r="G21" s="597"/>
      <c r="H21" s="228"/>
    </row>
  </sheetData>
  <mergeCells count="10">
    <mergeCell ref="B2:G2"/>
    <mergeCell ref="F20:G20"/>
    <mergeCell ref="A3:H3"/>
    <mergeCell ref="A4:H4"/>
    <mergeCell ref="A5:H5"/>
    <mergeCell ref="A6:A7"/>
    <mergeCell ref="B6:B7"/>
    <mergeCell ref="C6:C7"/>
    <mergeCell ref="D6:G6"/>
    <mergeCell ref="H6:H7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9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95"/>
  <sheetViews>
    <sheetView view="pageBreakPreview" topLeftCell="A176" zoomScale="115" zoomScaleNormal="100" zoomScaleSheetLayoutView="115" workbookViewId="0">
      <selection activeCell="C197" sqref="C197"/>
    </sheetView>
  </sheetViews>
  <sheetFormatPr defaultColWidth="9.140625" defaultRowHeight="13.5" x14ac:dyDescent="0.25"/>
  <cols>
    <col min="1" max="1" width="7" style="26" customWidth="1"/>
    <col min="2" max="2" width="10.85546875" style="43" customWidth="1"/>
    <col min="3" max="3" width="50.7109375" style="41" customWidth="1"/>
    <col min="4" max="4" width="7.7109375" style="172" customWidth="1"/>
    <col min="5" max="5" width="6.710937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234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601"/>
      <c r="H1" s="40"/>
      <c r="I1" s="232"/>
      <c r="J1" s="40"/>
      <c r="K1" s="40"/>
      <c r="L1" s="617"/>
      <c r="M1" s="61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9"/>
      <c r="M2" s="61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602"/>
      <c r="I3" s="23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20" t="s">
        <v>252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20" t="str">
        <f>სანაკრებო!C11</f>
        <v>xis kotejis samSeneblo samuSaoebi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16"/>
      <c r="B6" s="616"/>
      <c r="C6" s="616"/>
      <c r="D6" s="616"/>
      <c r="E6" s="616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16"/>
      <c r="B7" s="616"/>
      <c r="C7" s="616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25" t="s">
        <v>0</v>
      </c>
      <c r="B8" s="627" t="s">
        <v>1</v>
      </c>
      <c r="C8" s="627" t="s">
        <v>2</v>
      </c>
      <c r="D8" s="627" t="s">
        <v>3</v>
      </c>
      <c r="E8" s="629" t="s">
        <v>4</v>
      </c>
      <c r="F8" s="630"/>
      <c r="G8" s="621" t="s">
        <v>5</v>
      </c>
      <c r="H8" s="622"/>
      <c r="I8" s="621" t="s">
        <v>6</v>
      </c>
      <c r="J8" s="622"/>
      <c r="K8" s="621" t="s">
        <v>7</v>
      </c>
      <c r="L8" s="622"/>
      <c r="M8" s="623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26"/>
      <c r="B9" s="628"/>
      <c r="C9" s="628"/>
      <c r="D9" s="628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2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235">
        <v>9</v>
      </c>
      <c r="J10" s="49">
        <v>10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15" customFormat="1" ht="17.25" customHeight="1" x14ac:dyDescent="0.2">
      <c r="A11" s="117"/>
      <c r="B11" s="118"/>
      <c r="C11" s="119" t="s">
        <v>11</v>
      </c>
      <c r="D11" s="120"/>
      <c r="E11" s="121"/>
      <c r="F11" s="121"/>
      <c r="G11" s="121"/>
      <c r="H11" s="121"/>
      <c r="I11" s="236"/>
      <c r="J11" s="121"/>
      <c r="K11" s="122"/>
      <c r="L11" s="122"/>
      <c r="M11" s="123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s="375" customFormat="1" ht="25.5" x14ac:dyDescent="0.25">
      <c r="A12" s="371">
        <v>1</v>
      </c>
      <c r="B12" s="371" t="s">
        <v>82</v>
      </c>
      <c r="C12" s="369" t="s">
        <v>86</v>
      </c>
      <c r="D12" s="367" t="s">
        <v>83</v>
      </c>
      <c r="E12" s="371"/>
      <c r="F12" s="505">
        <v>8.2000000000000003E-2</v>
      </c>
      <c r="G12" s="124"/>
      <c r="H12" s="124"/>
      <c r="I12" s="124"/>
      <c r="J12" s="124"/>
      <c r="K12" s="124"/>
      <c r="L12" s="124"/>
      <c r="M12" s="124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</row>
    <row r="13" spans="1:26" s="375" customFormat="1" ht="12.75" x14ac:dyDescent="0.25">
      <c r="A13" s="371"/>
      <c r="B13" s="93"/>
      <c r="C13" s="373" t="s">
        <v>84</v>
      </c>
      <c r="D13" s="371" t="s">
        <v>85</v>
      </c>
      <c r="E13" s="124">
        <v>615</v>
      </c>
      <c r="F13" s="124">
        <f>F12*E13</f>
        <v>50.43</v>
      </c>
      <c r="G13" s="124"/>
      <c r="H13" s="124"/>
      <c r="I13" s="124"/>
      <c r="J13" s="124"/>
      <c r="K13" s="124"/>
      <c r="L13" s="124"/>
      <c r="M13" s="124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</row>
    <row r="14" spans="1:26" s="125" customFormat="1" x14ac:dyDescent="0.25">
      <c r="A14" s="414">
        <v>2</v>
      </c>
      <c r="B14" s="414" t="s">
        <v>102</v>
      </c>
      <c r="C14" s="69" t="s">
        <v>106</v>
      </c>
      <c r="D14" s="507" t="s">
        <v>83</v>
      </c>
      <c r="E14" s="418"/>
      <c r="F14" s="508">
        <v>0.05</v>
      </c>
      <c r="G14" s="418"/>
      <c r="H14" s="418"/>
      <c r="I14" s="418"/>
      <c r="J14" s="418"/>
      <c r="K14" s="418"/>
      <c r="L14" s="418"/>
      <c r="M14" s="418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s="125" customFormat="1" x14ac:dyDescent="0.25">
      <c r="A15" s="414"/>
      <c r="B15" s="60"/>
      <c r="C15" s="419" t="s">
        <v>103</v>
      </c>
      <c r="D15" s="414" t="s">
        <v>85</v>
      </c>
      <c r="E15" s="418">
        <v>99.3</v>
      </c>
      <c r="F15" s="418">
        <f>F14*E15</f>
        <v>4.9649999999999999</v>
      </c>
      <c r="G15" s="418"/>
      <c r="H15" s="418"/>
      <c r="I15" s="418"/>
      <c r="J15" s="418"/>
      <c r="K15" s="418"/>
      <c r="L15" s="418"/>
      <c r="M15" s="418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s="127" customFormat="1" ht="16.5" customHeight="1" x14ac:dyDescent="0.25">
      <c r="A16" s="80">
        <v>3</v>
      </c>
      <c r="B16" s="80" t="s">
        <v>104</v>
      </c>
      <c r="C16" s="509" t="s">
        <v>105</v>
      </c>
      <c r="D16" s="510" t="s">
        <v>15</v>
      </c>
      <c r="E16" s="511"/>
      <c r="F16" s="512">
        <f>3*1.6</f>
        <v>4.8000000000000007</v>
      </c>
      <c r="G16" s="511"/>
      <c r="H16" s="511"/>
      <c r="I16" s="511"/>
      <c r="J16" s="511"/>
      <c r="K16" s="511"/>
      <c r="L16" s="511"/>
      <c r="M16" s="511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s="518" customFormat="1" ht="27.75" customHeight="1" x14ac:dyDescent="0.25">
      <c r="A17" s="513">
        <v>4</v>
      </c>
      <c r="B17" s="514" t="s">
        <v>87</v>
      </c>
      <c r="C17" s="75" t="s">
        <v>17</v>
      </c>
      <c r="D17" s="513" t="s">
        <v>88</v>
      </c>
      <c r="E17" s="515"/>
      <c r="F17" s="129">
        <v>0.73</v>
      </c>
      <c r="G17" s="516"/>
      <c r="H17" s="516"/>
      <c r="I17" s="517"/>
      <c r="J17" s="517"/>
      <c r="K17" s="517"/>
      <c r="L17" s="54"/>
      <c r="M17" s="55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</row>
    <row r="18" spans="1:26" s="130" customFormat="1" ht="17.25" customHeight="1" x14ac:dyDescent="0.25">
      <c r="A18" s="59"/>
      <c r="B18" s="93"/>
      <c r="C18" s="520" t="s">
        <v>13</v>
      </c>
      <c r="D18" s="60" t="s">
        <v>89</v>
      </c>
      <c r="E18" s="521">
        <v>0.89</v>
      </c>
      <c r="F18" s="521">
        <f>E18*F17</f>
        <v>0.64969999999999994</v>
      </c>
      <c r="G18" s="65"/>
      <c r="H18" s="65"/>
      <c r="I18" s="64"/>
      <c r="J18" s="64"/>
      <c r="K18" s="64"/>
      <c r="L18" s="54"/>
      <c r="M18" s="55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</row>
    <row r="19" spans="1:26" s="130" customFormat="1" x14ac:dyDescent="0.25">
      <c r="A19" s="60"/>
      <c r="B19" s="93"/>
      <c r="C19" s="61" t="s">
        <v>90</v>
      </c>
      <c r="D19" s="60" t="s">
        <v>19</v>
      </c>
      <c r="E19" s="62">
        <v>0.37</v>
      </c>
      <c r="F19" s="66">
        <f>E19*F17</f>
        <v>0.27010000000000001</v>
      </c>
      <c r="G19" s="523"/>
      <c r="H19" s="523"/>
      <c r="I19" s="65"/>
      <c r="J19" s="65"/>
      <c r="K19" s="64"/>
      <c r="L19" s="55"/>
      <c r="M19" s="55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</row>
    <row r="20" spans="1:26" s="130" customFormat="1" ht="15.75" x14ac:dyDescent="0.25">
      <c r="A20" s="513"/>
      <c r="B20" s="93" t="s">
        <v>463</v>
      </c>
      <c r="C20" s="524" t="s">
        <v>20</v>
      </c>
      <c r="D20" s="525" t="s">
        <v>91</v>
      </c>
      <c r="E20" s="526">
        <v>1.1499999999999999</v>
      </c>
      <c r="F20" s="526">
        <f>E20*F17</f>
        <v>0.83949999999999991</v>
      </c>
      <c r="G20" s="527"/>
      <c r="H20" s="527"/>
      <c r="I20" s="528"/>
      <c r="J20" s="528"/>
      <c r="K20" s="529"/>
      <c r="L20" s="529"/>
      <c r="M20" s="55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</row>
    <row r="21" spans="1:26" s="130" customFormat="1" x14ac:dyDescent="0.25">
      <c r="A21" s="60"/>
      <c r="B21" s="93"/>
      <c r="C21" s="61" t="s">
        <v>21</v>
      </c>
      <c r="D21" s="60" t="s">
        <v>19</v>
      </c>
      <c r="E21" s="521">
        <v>0.02</v>
      </c>
      <c r="F21" s="66">
        <f>E21*F17</f>
        <v>1.46E-2</v>
      </c>
      <c r="G21" s="523"/>
      <c r="H21" s="523"/>
      <c r="I21" s="528"/>
      <c r="J21" s="528"/>
      <c r="K21" s="64"/>
      <c r="L21" s="64"/>
      <c r="M21" s="55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</row>
    <row r="22" spans="1:26" s="132" customFormat="1" ht="25.5" x14ac:dyDescent="0.25">
      <c r="A22" s="131">
        <v>5</v>
      </c>
      <c r="B22" s="530" t="s">
        <v>22</v>
      </c>
      <c r="C22" s="369" t="s">
        <v>92</v>
      </c>
      <c r="D22" s="367" t="s">
        <v>83</v>
      </c>
      <c r="E22" s="124"/>
      <c r="F22" s="505">
        <v>2.3E-2</v>
      </c>
      <c r="G22" s="124"/>
      <c r="H22" s="124"/>
      <c r="I22" s="124"/>
      <c r="J22" s="124"/>
      <c r="K22" s="124"/>
      <c r="L22" s="124"/>
      <c r="M22" s="124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</row>
    <row r="23" spans="1:26" s="132" customFormat="1" ht="12.75" x14ac:dyDescent="0.25">
      <c r="A23" s="131"/>
      <c r="B23" s="93"/>
      <c r="C23" s="133" t="s">
        <v>13</v>
      </c>
      <c r="D23" s="131" t="s">
        <v>85</v>
      </c>
      <c r="E23" s="124">
        <v>666</v>
      </c>
      <c r="F23" s="124">
        <f>F22*E23</f>
        <v>15.318</v>
      </c>
      <c r="G23" s="134"/>
      <c r="H23" s="134"/>
      <c r="I23" s="124"/>
      <c r="J23" s="134"/>
      <c r="K23" s="134"/>
      <c r="L23" s="134"/>
      <c r="M23" s="134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</row>
    <row r="24" spans="1:26" s="132" customFormat="1" ht="12.75" x14ac:dyDescent="0.25">
      <c r="A24" s="131"/>
      <c r="B24" s="131"/>
      <c r="C24" s="133" t="s">
        <v>93</v>
      </c>
      <c r="D24" s="131" t="s">
        <v>94</v>
      </c>
      <c r="E24" s="124">
        <v>59</v>
      </c>
      <c r="F24" s="124">
        <f>F22*E24</f>
        <v>1.357</v>
      </c>
      <c r="G24" s="134"/>
      <c r="H24" s="134"/>
      <c r="I24" s="124"/>
      <c r="J24" s="134"/>
      <c r="K24" s="134"/>
      <c r="L24" s="134"/>
      <c r="M24" s="134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</row>
    <row r="25" spans="1:26" s="132" customFormat="1" ht="12.75" x14ac:dyDescent="0.25">
      <c r="A25" s="131"/>
      <c r="B25" s="93" t="s">
        <v>371</v>
      </c>
      <c r="C25" s="133" t="s">
        <v>99</v>
      </c>
      <c r="D25" s="131" t="s">
        <v>95</v>
      </c>
      <c r="E25" s="131"/>
      <c r="F25" s="134">
        <f>41.59+35.55</f>
        <v>77.14</v>
      </c>
      <c r="G25" s="134"/>
      <c r="H25" s="134"/>
      <c r="I25" s="134"/>
      <c r="J25" s="134"/>
      <c r="K25" s="134"/>
      <c r="L25" s="134"/>
      <c r="M25" s="134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</row>
    <row r="26" spans="1:26" s="132" customFormat="1" ht="12.75" x14ac:dyDescent="0.25">
      <c r="A26" s="131"/>
      <c r="B26" s="93" t="s">
        <v>372</v>
      </c>
      <c r="C26" s="133" t="s">
        <v>100</v>
      </c>
      <c r="D26" s="131" t="s">
        <v>95</v>
      </c>
      <c r="E26" s="131"/>
      <c r="F26" s="134">
        <v>38.4</v>
      </c>
      <c r="G26" s="134"/>
      <c r="H26" s="134"/>
      <c r="I26" s="134"/>
      <c r="J26" s="134"/>
      <c r="K26" s="134"/>
      <c r="L26" s="134"/>
      <c r="M26" s="134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</row>
    <row r="27" spans="1:26" s="132" customFormat="1" ht="12.75" x14ac:dyDescent="0.25">
      <c r="A27" s="131"/>
      <c r="B27" s="93" t="s">
        <v>373</v>
      </c>
      <c r="C27" s="133" t="s">
        <v>101</v>
      </c>
      <c r="D27" s="131" t="s">
        <v>12</v>
      </c>
      <c r="E27" s="124">
        <v>101.5</v>
      </c>
      <c r="F27" s="124">
        <f>F22*E27</f>
        <v>2.3344999999999998</v>
      </c>
      <c r="G27" s="124"/>
      <c r="H27" s="134"/>
      <c r="I27" s="134"/>
      <c r="J27" s="134"/>
      <c r="K27" s="134"/>
      <c r="L27" s="134"/>
      <c r="M27" s="134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</row>
    <row r="28" spans="1:26" s="132" customFormat="1" ht="12.75" x14ac:dyDescent="0.25">
      <c r="A28" s="131"/>
      <c r="B28" s="93" t="s">
        <v>330</v>
      </c>
      <c r="C28" s="133" t="s">
        <v>96</v>
      </c>
      <c r="D28" s="131" t="s">
        <v>23</v>
      </c>
      <c r="E28" s="124">
        <v>160</v>
      </c>
      <c r="F28" s="124">
        <f>F22*E28</f>
        <v>3.6799999999999997</v>
      </c>
      <c r="G28" s="124"/>
      <c r="H28" s="134"/>
      <c r="I28" s="134"/>
      <c r="J28" s="134"/>
      <c r="K28" s="134"/>
      <c r="L28" s="134"/>
      <c r="M28" s="134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</row>
    <row r="29" spans="1:26" s="132" customFormat="1" ht="12.75" x14ac:dyDescent="0.25">
      <c r="A29" s="131"/>
      <c r="B29" s="93" t="s">
        <v>97</v>
      </c>
      <c r="C29" s="133" t="s">
        <v>98</v>
      </c>
      <c r="D29" s="131" t="s">
        <v>12</v>
      </c>
      <c r="E29" s="124">
        <v>1.83</v>
      </c>
      <c r="F29" s="124">
        <f>F22*E29</f>
        <v>4.2090000000000002E-2</v>
      </c>
      <c r="G29" s="124"/>
      <c r="H29" s="134"/>
      <c r="I29" s="134"/>
      <c r="J29" s="134"/>
      <c r="K29" s="134"/>
      <c r="L29" s="134"/>
      <c r="M29" s="134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</row>
    <row r="30" spans="1:26" s="132" customFormat="1" ht="12.75" x14ac:dyDescent="0.25">
      <c r="A30" s="131"/>
      <c r="B30" s="131"/>
      <c r="C30" s="133" t="s">
        <v>21</v>
      </c>
      <c r="D30" s="131" t="s">
        <v>94</v>
      </c>
      <c r="E30" s="124">
        <v>40</v>
      </c>
      <c r="F30" s="124">
        <f>F22*E30</f>
        <v>0.91999999999999993</v>
      </c>
      <c r="G30" s="124"/>
      <c r="H30" s="134"/>
      <c r="I30" s="134"/>
      <c r="J30" s="134"/>
      <c r="K30" s="134"/>
      <c r="L30" s="134"/>
      <c r="M30" s="134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</row>
    <row r="31" spans="1:26" s="27" customFormat="1" ht="17.25" customHeight="1" x14ac:dyDescent="0.25">
      <c r="A31" s="5"/>
      <c r="B31" s="6"/>
      <c r="C31" s="7" t="s">
        <v>179</v>
      </c>
      <c r="D31" s="8"/>
      <c r="E31" s="9"/>
      <c r="F31" s="10"/>
      <c r="G31" s="10"/>
      <c r="H31" s="6"/>
      <c r="I31" s="165"/>
      <c r="J31" s="6"/>
      <c r="K31" s="6"/>
      <c r="L31" s="6"/>
      <c r="M31" s="6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s="420" customFormat="1" ht="15.75" customHeight="1" x14ac:dyDescent="0.25">
      <c r="A32" s="532">
        <v>6</v>
      </c>
      <c r="B32" s="533" t="s">
        <v>24</v>
      </c>
      <c r="C32" s="137" t="s">
        <v>107</v>
      </c>
      <c r="D32" s="534" t="s">
        <v>12</v>
      </c>
      <c r="E32" s="535"/>
      <c r="F32" s="9">
        <f>2.87</f>
        <v>2.87</v>
      </c>
      <c r="G32" s="536"/>
      <c r="H32" s="536"/>
      <c r="I32" s="536"/>
      <c r="J32" s="536"/>
      <c r="K32" s="536"/>
      <c r="L32" s="536"/>
      <c r="M32" s="537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</row>
    <row r="33" spans="1:26" s="138" customFormat="1" ht="15.75" x14ac:dyDescent="0.25">
      <c r="A33" s="136"/>
      <c r="B33" s="538"/>
      <c r="C33" s="539" t="s">
        <v>25</v>
      </c>
      <c r="D33" s="540" t="s">
        <v>16</v>
      </c>
      <c r="E33" s="541">
        <v>24</v>
      </c>
      <c r="F33" s="542">
        <f>F32*E33</f>
        <v>68.88</v>
      </c>
      <c r="G33" s="491"/>
      <c r="H33" s="491"/>
      <c r="I33" s="491"/>
      <c r="J33" s="491"/>
      <c r="K33" s="491"/>
      <c r="L33" s="491"/>
      <c r="M33" s="492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spans="1:26" s="138" customFormat="1" ht="15.75" x14ac:dyDescent="0.25">
      <c r="A34" s="136"/>
      <c r="B34" s="538"/>
      <c r="C34" s="539" t="s">
        <v>26</v>
      </c>
      <c r="D34" s="540" t="s">
        <v>19</v>
      </c>
      <c r="E34" s="543">
        <v>1.3</v>
      </c>
      <c r="F34" s="542">
        <f>F32*E34</f>
        <v>3.7310000000000003</v>
      </c>
      <c r="G34" s="491"/>
      <c r="H34" s="491"/>
      <c r="I34" s="491"/>
      <c r="J34" s="491"/>
      <c r="K34" s="491"/>
      <c r="L34" s="491"/>
      <c r="M34" s="492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  <row r="35" spans="1:26" s="138" customFormat="1" ht="15.75" x14ac:dyDescent="0.25">
      <c r="A35" s="488"/>
      <c r="B35" s="93" t="s">
        <v>168</v>
      </c>
      <c r="C35" s="11" t="s">
        <v>108</v>
      </c>
      <c r="D35" s="140" t="s">
        <v>12</v>
      </c>
      <c r="E35" s="489">
        <v>1.05</v>
      </c>
      <c r="F35" s="10">
        <f>E35*F32</f>
        <v>3.0135000000000001</v>
      </c>
      <c r="G35" s="491"/>
      <c r="H35" s="491"/>
      <c r="I35" s="491"/>
      <c r="J35" s="491"/>
      <c r="K35" s="491"/>
      <c r="L35" s="491"/>
      <c r="M35" s="492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</row>
    <row r="36" spans="1:26" s="138" customFormat="1" ht="15.75" x14ac:dyDescent="0.25">
      <c r="A36" s="488"/>
      <c r="B36" s="93" t="s">
        <v>255</v>
      </c>
      <c r="C36" s="11" t="s">
        <v>160</v>
      </c>
      <c r="D36" s="140" t="s">
        <v>27</v>
      </c>
      <c r="E36" s="544">
        <v>7.5</v>
      </c>
      <c r="F36" s="10">
        <f>E36*F32</f>
        <v>21.525000000000002</v>
      </c>
      <c r="G36" s="491"/>
      <c r="H36" s="491"/>
      <c r="I36" s="491"/>
      <c r="J36" s="491"/>
      <c r="K36" s="491"/>
      <c r="L36" s="491"/>
      <c r="M36" s="492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7" spans="1:26" s="138" customFormat="1" ht="15.75" x14ac:dyDescent="0.25">
      <c r="A37" s="488"/>
      <c r="B37" s="93" t="s">
        <v>168</v>
      </c>
      <c r="C37" s="11" t="s">
        <v>446</v>
      </c>
      <c r="D37" s="140" t="s">
        <v>12</v>
      </c>
      <c r="E37" s="489"/>
      <c r="F37" s="490">
        <v>0.1</v>
      </c>
      <c r="G37" s="491"/>
      <c r="H37" s="491"/>
      <c r="I37" s="491"/>
      <c r="J37" s="491"/>
      <c r="K37" s="491"/>
      <c r="L37" s="491"/>
      <c r="M37" s="492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</row>
    <row r="38" spans="1:26" s="138" customFormat="1" ht="15.75" x14ac:dyDescent="0.25">
      <c r="A38" s="488"/>
      <c r="B38" s="93" t="s">
        <v>387</v>
      </c>
      <c r="C38" s="11" t="s">
        <v>28</v>
      </c>
      <c r="D38" s="140" t="s">
        <v>27</v>
      </c>
      <c r="E38" s="544">
        <v>3.01</v>
      </c>
      <c r="F38" s="545">
        <f>E38*F32</f>
        <v>8.6387</v>
      </c>
      <c r="G38" s="491"/>
      <c r="H38" s="491"/>
      <c r="I38" s="491"/>
      <c r="J38" s="491"/>
      <c r="K38" s="491"/>
      <c r="L38" s="491"/>
      <c r="M38" s="492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s="138" customFormat="1" ht="15.75" x14ac:dyDescent="0.25">
      <c r="A39" s="488"/>
      <c r="B39" s="93" t="s">
        <v>512</v>
      </c>
      <c r="C39" s="11" t="s">
        <v>444</v>
      </c>
      <c r="D39" s="140" t="s">
        <v>19</v>
      </c>
      <c r="E39" s="544">
        <v>3.08</v>
      </c>
      <c r="F39" s="545">
        <f>E39*F32</f>
        <v>8.8396000000000008</v>
      </c>
      <c r="G39" s="491"/>
      <c r="H39" s="491"/>
      <c r="I39" s="491"/>
      <c r="J39" s="491"/>
      <c r="K39" s="491"/>
      <c r="L39" s="491"/>
      <c r="M39" s="492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spans="1:26" s="138" customFormat="1" ht="15.75" x14ac:dyDescent="0.25">
      <c r="A40" s="488"/>
      <c r="B40" s="141"/>
      <c r="C40" s="11" t="s">
        <v>29</v>
      </c>
      <c r="D40" s="140" t="s">
        <v>19</v>
      </c>
      <c r="E40" s="544">
        <v>1.38</v>
      </c>
      <c r="F40" s="545">
        <f>E40*F32</f>
        <v>3.9605999999999999</v>
      </c>
      <c r="G40" s="491"/>
      <c r="H40" s="491"/>
      <c r="I40" s="491"/>
      <c r="J40" s="491"/>
      <c r="K40" s="491"/>
      <c r="L40" s="491"/>
      <c r="M40" s="492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</row>
    <row r="41" spans="1:26" s="420" customFormat="1" ht="17.25" customHeight="1" x14ac:dyDescent="0.25">
      <c r="A41" s="192">
        <v>7</v>
      </c>
      <c r="B41" s="533" t="s">
        <v>30</v>
      </c>
      <c r="C41" s="137" t="s">
        <v>169</v>
      </c>
      <c r="D41" s="534" t="s">
        <v>31</v>
      </c>
      <c r="E41" s="535"/>
      <c r="F41" s="9">
        <f>58/100</f>
        <v>0.57999999999999996</v>
      </c>
      <c r="G41" s="536"/>
      <c r="H41" s="536"/>
      <c r="I41" s="536"/>
      <c r="J41" s="536"/>
      <c r="K41" s="536"/>
      <c r="L41" s="536"/>
      <c r="M41" s="537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</row>
    <row r="42" spans="1:26" s="138" customFormat="1" ht="15.75" x14ac:dyDescent="0.25">
      <c r="A42" s="136"/>
      <c r="B42" s="538"/>
      <c r="C42" s="539" t="s">
        <v>25</v>
      </c>
      <c r="D42" s="540" t="s">
        <v>16</v>
      </c>
      <c r="E42" s="541">
        <v>27.1</v>
      </c>
      <c r="F42" s="542">
        <f>F41*E42</f>
        <v>15.718</v>
      </c>
      <c r="G42" s="491"/>
      <c r="H42" s="491"/>
      <c r="I42" s="491"/>
      <c r="J42" s="491"/>
      <c r="K42" s="491"/>
      <c r="L42" s="491"/>
      <c r="M42" s="492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spans="1:26" s="138" customFormat="1" ht="15.75" x14ac:dyDescent="0.25">
      <c r="A43" s="136"/>
      <c r="B43" s="538"/>
      <c r="C43" s="539" t="s">
        <v>26</v>
      </c>
      <c r="D43" s="540" t="s">
        <v>19</v>
      </c>
      <c r="E43" s="543">
        <v>2.2999999999999998</v>
      </c>
      <c r="F43" s="542">
        <f>F41*E43</f>
        <v>1.3339999999999999</v>
      </c>
      <c r="G43" s="491"/>
      <c r="H43" s="491"/>
      <c r="I43" s="491"/>
      <c r="J43" s="491"/>
      <c r="K43" s="491"/>
      <c r="L43" s="491"/>
      <c r="M43" s="492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  <row r="44" spans="1:26" s="138" customFormat="1" ht="15.75" x14ac:dyDescent="0.25">
      <c r="A44" s="488"/>
      <c r="B44" s="141" t="s">
        <v>385</v>
      </c>
      <c r="C44" s="11" t="s">
        <v>258</v>
      </c>
      <c r="D44" s="140" t="s">
        <v>23</v>
      </c>
      <c r="E44" s="489">
        <v>309</v>
      </c>
      <c r="F44" s="10">
        <f>E44*F41</f>
        <v>179.22</v>
      </c>
      <c r="G44" s="491"/>
      <c r="H44" s="491"/>
      <c r="I44" s="491"/>
      <c r="J44" s="491"/>
      <c r="K44" s="491"/>
      <c r="L44" s="491"/>
      <c r="M44" s="492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spans="1:26" s="420" customFormat="1" ht="17.25" customHeight="1" x14ac:dyDescent="0.25">
      <c r="A45" s="532">
        <v>8</v>
      </c>
      <c r="B45" s="533" t="s">
        <v>32</v>
      </c>
      <c r="C45" s="137" t="s">
        <v>33</v>
      </c>
      <c r="D45" s="534" t="s">
        <v>31</v>
      </c>
      <c r="E45" s="535"/>
      <c r="F45" s="546">
        <v>0.57999999999999996</v>
      </c>
      <c r="G45" s="536"/>
      <c r="H45" s="536"/>
      <c r="I45" s="536"/>
      <c r="J45" s="536"/>
      <c r="K45" s="536"/>
      <c r="L45" s="536"/>
      <c r="M45" s="537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</row>
    <row r="46" spans="1:26" s="138" customFormat="1" ht="17.25" customHeight="1" x14ac:dyDescent="0.25">
      <c r="A46" s="136"/>
      <c r="B46" s="538"/>
      <c r="C46" s="539" t="s">
        <v>25</v>
      </c>
      <c r="D46" s="540" t="s">
        <v>16</v>
      </c>
      <c r="E46" s="541">
        <v>43.1</v>
      </c>
      <c r="F46" s="542">
        <f>F45*E46</f>
        <v>24.997999999999998</v>
      </c>
      <c r="G46" s="491"/>
      <c r="H46" s="491"/>
      <c r="I46" s="491"/>
      <c r="J46" s="491"/>
      <c r="K46" s="491"/>
      <c r="L46" s="491"/>
      <c r="M46" s="492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6" s="138" customFormat="1" ht="17.25" customHeight="1" x14ac:dyDescent="0.25">
      <c r="A47" s="136"/>
      <c r="B47" s="538"/>
      <c r="C47" s="539" t="s">
        <v>26</v>
      </c>
      <c r="D47" s="540" t="s">
        <v>19</v>
      </c>
      <c r="E47" s="543">
        <v>2.2400000000000002</v>
      </c>
      <c r="F47" s="547">
        <f>F45*E47</f>
        <v>1.2992000000000001</v>
      </c>
      <c r="G47" s="491"/>
      <c r="H47" s="491"/>
      <c r="I47" s="491"/>
      <c r="J47" s="491"/>
      <c r="K47" s="491"/>
      <c r="L47" s="491"/>
      <c r="M47" s="492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spans="1:26" s="138" customFormat="1" ht="17.25" customHeight="1" x14ac:dyDescent="0.25">
      <c r="A48" s="488"/>
      <c r="B48" s="141" t="s">
        <v>171</v>
      </c>
      <c r="C48" s="11" t="s">
        <v>34</v>
      </c>
      <c r="D48" s="140" t="s">
        <v>27</v>
      </c>
      <c r="E48" s="489">
        <v>5.33</v>
      </c>
      <c r="F48" s="10">
        <f>F45*E48</f>
        <v>3.0913999999999997</v>
      </c>
      <c r="G48" s="491"/>
      <c r="H48" s="491"/>
      <c r="I48" s="491"/>
      <c r="J48" s="491"/>
      <c r="K48" s="491"/>
      <c r="L48" s="491"/>
      <c r="M48" s="492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spans="1:26" s="138" customFormat="1" ht="17.25" customHeight="1" x14ac:dyDescent="0.25">
      <c r="A49" s="488"/>
      <c r="B49" s="141" t="s">
        <v>374</v>
      </c>
      <c r="C49" s="11" t="s">
        <v>170</v>
      </c>
      <c r="D49" s="140" t="s">
        <v>23</v>
      </c>
      <c r="E49" s="489">
        <v>102.7</v>
      </c>
      <c r="F49" s="10">
        <f>F45*E49</f>
        <v>59.565999999999995</v>
      </c>
      <c r="G49" s="491"/>
      <c r="H49" s="491"/>
      <c r="I49" s="491"/>
      <c r="J49" s="491"/>
      <c r="K49" s="491"/>
      <c r="L49" s="491"/>
      <c r="M49" s="492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s="138" customFormat="1" ht="17.25" customHeight="1" x14ac:dyDescent="0.25">
      <c r="A50" s="488"/>
      <c r="B50" s="141"/>
      <c r="C50" s="11" t="s">
        <v>29</v>
      </c>
      <c r="D50" s="140" t="s">
        <v>19</v>
      </c>
      <c r="E50" s="544">
        <v>10.7</v>
      </c>
      <c r="F50" s="548">
        <f>F45*E50</f>
        <v>6.2059999999999995</v>
      </c>
      <c r="G50" s="491"/>
      <c r="H50" s="491"/>
      <c r="I50" s="491"/>
      <c r="J50" s="491"/>
      <c r="K50" s="491"/>
      <c r="L50" s="491"/>
      <c r="M50" s="492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spans="1:26" s="420" customFormat="1" ht="17.25" customHeight="1" x14ac:dyDescent="0.25">
      <c r="A51" s="136">
        <v>9</v>
      </c>
      <c r="B51" s="533" t="s">
        <v>35</v>
      </c>
      <c r="C51" s="137" t="s">
        <v>36</v>
      </c>
      <c r="D51" s="534" t="s">
        <v>31</v>
      </c>
      <c r="E51" s="535"/>
      <c r="F51" s="546">
        <f>60.3/100</f>
        <v>0.60299999999999998</v>
      </c>
      <c r="G51" s="536"/>
      <c r="H51" s="536"/>
      <c r="I51" s="536"/>
      <c r="J51" s="536"/>
      <c r="K51" s="536"/>
      <c r="L51" s="536"/>
      <c r="M51" s="537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</row>
    <row r="52" spans="1:26" s="138" customFormat="1" ht="17.25" customHeight="1" x14ac:dyDescent="0.25">
      <c r="A52" s="136"/>
      <c r="B52" s="538"/>
      <c r="C52" s="539" t="s">
        <v>25</v>
      </c>
      <c r="D52" s="540" t="s">
        <v>16</v>
      </c>
      <c r="E52" s="541">
        <v>85.1</v>
      </c>
      <c r="F52" s="542">
        <f>F51*E52</f>
        <v>51.315299999999993</v>
      </c>
      <c r="G52" s="491"/>
      <c r="H52" s="491"/>
      <c r="I52" s="491"/>
      <c r="J52" s="491"/>
      <c r="K52" s="491"/>
      <c r="L52" s="491"/>
      <c r="M52" s="49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26" s="138" customFormat="1" ht="17.25" customHeight="1" x14ac:dyDescent="0.25">
      <c r="A53" s="136"/>
      <c r="B53" s="538"/>
      <c r="C53" s="539" t="s">
        <v>26</v>
      </c>
      <c r="D53" s="540" t="s">
        <v>19</v>
      </c>
      <c r="E53" s="543">
        <v>4.83</v>
      </c>
      <c r="F53" s="547">
        <f>F51*E53</f>
        <v>2.91249</v>
      </c>
      <c r="G53" s="491"/>
      <c r="H53" s="491"/>
      <c r="I53" s="491"/>
      <c r="J53" s="491"/>
      <c r="K53" s="491"/>
      <c r="L53" s="491"/>
      <c r="M53" s="492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26" s="138" customFormat="1" ht="17.25" customHeight="1" x14ac:dyDescent="0.25">
      <c r="A54" s="488"/>
      <c r="B54" s="141" t="s">
        <v>171</v>
      </c>
      <c r="C54" s="11" t="s">
        <v>34</v>
      </c>
      <c r="D54" s="140" t="s">
        <v>27</v>
      </c>
      <c r="E54" s="489">
        <v>23.3</v>
      </c>
      <c r="F54" s="10">
        <f>E54*F51</f>
        <v>14.049899999999999</v>
      </c>
      <c r="G54" s="491"/>
      <c r="H54" s="491"/>
      <c r="I54" s="491"/>
      <c r="J54" s="491"/>
      <c r="K54" s="491"/>
      <c r="L54" s="491"/>
      <c r="M54" s="492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26" s="138" customFormat="1" ht="17.25" customHeight="1" x14ac:dyDescent="0.25">
      <c r="A55" s="488"/>
      <c r="B55" s="549" t="s">
        <v>375</v>
      </c>
      <c r="C55" s="11" t="s">
        <v>177</v>
      </c>
      <c r="D55" s="140" t="s">
        <v>23</v>
      </c>
      <c r="E55" s="489">
        <v>103.10299999999999</v>
      </c>
      <c r="F55" s="10">
        <f>E55*F51</f>
        <v>62.171108999999994</v>
      </c>
      <c r="G55" s="491"/>
      <c r="H55" s="491"/>
      <c r="I55" s="491"/>
      <c r="J55" s="491"/>
      <c r="K55" s="491"/>
      <c r="L55" s="491"/>
      <c r="M55" s="492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spans="1:26" s="138" customFormat="1" ht="17.25" customHeight="1" x14ac:dyDescent="0.25">
      <c r="A56" s="488"/>
      <c r="B56" s="549" t="s">
        <v>376</v>
      </c>
      <c r="C56" s="11" t="s">
        <v>259</v>
      </c>
      <c r="D56" s="550" t="s">
        <v>57</v>
      </c>
      <c r="E56" s="489" t="s">
        <v>260</v>
      </c>
      <c r="F56" s="10">
        <v>62.48</v>
      </c>
      <c r="G56" s="491"/>
      <c r="H56" s="491"/>
      <c r="I56" s="491"/>
      <c r="J56" s="491"/>
      <c r="K56" s="491"/>
      <c r="L56" s="491"/>
      <c r="M56" s="492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s="138" customFormat="1" ht="29.25" customHeight="1" x14ac:dyDescent="0.25">
      <c r="A57" s="488">
        <v>11</v>
      </c>
      <c r="B57" s="549" t="s">
        <v>37</v>
      </c>
      <c r="C57" s="137" t="s">
        <v>172</v>
      </c>
      <c r="D57" s="551" t="s">
        <v>23</v>
      </c>
      <c r="E57" s="552"/>
      <c r="F57" s="9">
        <v>60.3</v>
      </c>
      <c r="G57" s="491"/>
      <c r="H57" s="491"/>
      <c r="I57" s="491"/>
      <c r="J57" s="491"/>
      <c r="K57" s="491"/>
      <c r="L57" s="491"/>
      <c r="M57" s="553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s="138" customFormat="1" ht="15.75" x14ac:dyDescent="0.25">
      <c r="A58" s="488"/>
      <c r="B58" s="549"/>
      <c r="C58" s="11" t="s">
        <v>39</v>
      </c>
      <c r="D58" s="140" t="s">
        <v>23</v>
      </c>
      <c r="E58" s="489">
        <v>1</v>
      </c>
      <c r="F58" s="10">
        <f>F57*E58</f>
        <v>60.3</v>
      </c>
      <c r="G58" s="491"/>
      <c r="H58" s="491"/>
      <c r="I58" s="491"/>
      <c r="J58" s="491"/>
      <c r="K58" s="491"/>
      <c r="L58" s="491"/>
      <c r="M58" s="49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s="138" customFormat="1" ht="15.75" x14ac:dyDescent="0.25">
      <c r="A59" s="488"/>
      <c r="B59" s="93"/>
      <c r="C59" s="11" t="s">
        <v>40</v>
      </c>
      <c r="D59" s="140" t="s">
        <v>41</v>
      </c>
      <c r="E59" s="489">
        <v>0.5</v>
      </c>
      <c r="F59" s="10">
        <f>F57*E59</f>
        <v>30.15</v>
      </c>
      <c r="G59" s="491"/>
      <c r="H59" s="491"/>
      <c r="I59" s="491"/>
      <c r="J59" s="491"/>
      <c r="K59" s="491"/>
      <c r="L59" s="491"/>
      <c r="M59" s="492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spans="1:26" s="138" customFormat="1" ht="15.75" x14ac:dyDescent="0.25">
      <c r="A60" s="488"/>
      <c r="B60" s="554" t="s">
        <v>262</v>
      </c>
      <c r="C60" s="11" t="s">
        <v>42</v>
      </c>
      <c r="D60" s="140" t="s">
        <v>27</v>
      </c>
      <c r="E60" s="489">
        <v>0.5</v>
      </c>
      <c r="F60" s="10">
        <f>F57*E60</f>
        <v>30.15</v>
      </c>
      <c r="G60" s="491"/>
      <c r="H60" s="491"/>
      <c r="I60" s="491"/>
      <c r="J60" s="491"/>
      <c r="K60" s="491"/>
      <c r="L60" s="491"/>
      <c r="M60" s="492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spans="1:26" s="27" customFormat="1" ht="17.25" customHeight="1" x14ac:dyDescent="0.25">
      <c r="A61" s="5"/>
      <c r="B61" s="6"/>
      <c r="C61" s="7" t="s">
        <v>43</v>
      </c>
      <c r="D61" s="8"/>
      <c r="E61" s="9"/>
      <c r="F61" s="15"/>
      <c r="G61" s="10"/>
      <c r="H61" s="6"/>
      <c r="I61" s="165"/>
      <c r="J61" s="6"/>
      <c r="K61" s="6"/>
      <c r="L61" s="6"/>
      <c r="M61" s="6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s="420" customFormat="1" ht="33.75" customHeight="1" x14ac:dyDescent="0.25">
      <c r="A62" s="136">
        <v>12</v>
      </c>
      <c r="B62" s="533" t="s">
        <v>24</v>
      </c>
      <c r="C62" s="137" t="s">
        <v>44</v>
      </c>
      <c r="D62" s="534" t="s">
        <v>12</v>
      </c>
      <c r="E62" s="535"/>
      <c r="F62" s="546">
        <v>2.2400000000000002</v>
      </c>
      <c r="G62" s="536"/>
      <c r="H62" s="536"/>
      <c r="I62" s="536"/>
      <c r="J62" s="536"/>
      <c r="K62" s="536"/>
      <c r="L62" s="536"/>
      <c r="M62" s="537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</row>
    <row r="63" spans="1:26" s="138" customFormat="1" ht="17.25" customHeight="1" x14ac:dyDescent="0.25">
      <c r="A63" s="136"/>
      <c r="B63" s="538"/>
      <c r="C63" s="539" t="s">
        <v>25</v>
      </c>
      <c r="D63" s="540" t="s">
        <v>16</v>
      </c>
      <c r="E63" s="541">
        <v>24</v>
      </c>
      <c r="F63" s="542">
        <f>F62*E63</f>
        <v>53.760000000000005</v>
      </c>
      <c r="G63" s="491"/>
      <c r="H63" s="491"/>
      <c r="I63" s="491"/>
      <c r="J63" s="491"/>
      <c r="K63" s="491"/>
      <c r="L63" s="491"/>
      <c r="M63" s="492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s="138" customFormat="1" ht="17.25" customHeight="1" x14ac:dyDescent="0.25">
      <c r="A64" s="136"/>
      <c r="B64" s="538"/>
      <c r="C64" s="539" t="s">
        <v>26</v>
      </c>
      <c r="D64" s="540" t="s">
        <v>19</v>
      </c>
      <c r="E64" s="543">
        <v>1.3</v>
      </c>
      <c r="F64" s="542">
        <f>F62*E64</f>
        <v>2.9120000000000004</v>
      </c>
      <c r="G64" s="491"/>
      <c r="H64" s="491"/>
      <c r="I64" s="491"/>
      <c r="J64" s="491"/>
      <c r="K64" s="491"/>
      <c r="L64" s="491"/>
      <c r="M64" s="492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spans="1:26" s="138" customFormat="1" ht="17.25" customHeight="1" x14ac:dyDescent="0.25">
      <c r="A65" s="488"/>
      <c r="B65" s="549" t="s">
        <v>168</v>
      </c>
      <c r="C65" s="11" t="s">
        <v>45</v>
      </c>
      <c r="D65" s="140" t="s">
        <v>12</v>
      </c>
      <c r="E65" s="489"/>
      <c r="F65" s="490">
        <v>1.86</v>
      </c>
      <c r="G65" s="491"/>
      <c r="H65" s="491"/>
      <c r="I65" s="491"/>
      <c r="J65" s="491"/>
      <c r="K65" s="491"/>
      <c r="L65" s="491"/>
      <c r="M65" s="492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spans="1:26" s="138" customFormat="1" ht="17.25" customHeight="1" x14ac:dyDescent="0.25">
      <c r="A66" s="488"/>
      <c r="B66" s="549"/>
      <c r="C66" s="11" t="s">
        <v>46</v>
      </c>
      <c r="D66" s="140" t="s">
        <v>47</v>
      </c>
      <c r="E66" s="544"/>
      <c r="F66" s="10">
        <v>650</v>
      </c>
      <c r="G66" s="491"/>
      <c r="H66" s="491"/>
      <c r="I66" s="491"/>
      <c r="J66" s="491"/>
      <c r="K66" s="491"/>
      <c r="L66" s="491"/>
      <c r="M66" s="492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26" s="138" customFormat="1" ht="17.25" customHeight="1" x14ac:dyDescent="0.25">
      <c r="A67" s="488"/>
      <c r="B67" s="141"/>
      <c r="C67" s="11" t="s">
        <v>162</v>
      </c>
      <c r="D67" s="140" t="s">
        <v>47</v>
      </c>
      <c r="E67" s="544"/>
      <c r="F67" s="10">
        <v>120</v>
      </c>
      <c r="G67" s="491"/>
      <c r="H67" s="491"/>
      <c r="I67" s="491"/>
      <c r="J67" s="491"/>
      <c r="K67" s="491"/>
      <c r="L67" s="491"/>
      <c r="M67" s="492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s="138" customFormat="1" ht="17.25" customHeight="1" x14ac:dyDescent="0.25">
      <c r="A68" s="488"/>
      <c r="B68" s="549" t="s">
        <v>512</v>
      </c>
      <c r="C68" s="11" t="s">
        <v>444</v>
      </c>
      <c r="D68" s="140" t="s">
        <v>27</v>
      </c>
      <c r="E68" s="544">
        <v>3.08</v>
      </c>
      <c r="F68" s="545">
        <f>E68*F62</f>
        <v>6.8992000000000004</v>
      </c>
      <c r="G68" s="491"/>
      <c r="H68" s="491"/>
      <c r="I68" s="491"/>
      <c r="J68" s="491"/>
      <c r="K68" s="491"/>
      <c r="L68" s="491"/>
      <c r="M68" s="492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s="138" customFormat="1" ht="17.25" customHeight="1" x14ac:dyDescent="0.25">
      <c r="A69" s="488"/>
      <c r="B69" s="549" t="s">
        <v>387</v>
      </c>
      <c r="C69" s="11" t="s">
        <v>28</v>
      </c>
      <c r="D69" s="140" t="s">
        <v>27</v>
      </c>
      <c r="E69" s="544">
        <v>3.01</v>
      </c>
      <c r="F69" s="545">
        <f>E69*F62</f>
        <v>6.7423999999999999</v>
      </c>
      <c r="G69" s="491"/>
      <c r="H69" s="491"/>
      <c r="I69" s="491"/>
      <c r="J69" s="491"/>
      <c r="K69" s="491"/>
      <c r="L69" s="491"/>
      <c r="M69" s="492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s="138" customFormat="1" ht="17.25" customHeight="1" x14ac:dyDescent="0.25">
      <c r="A70" s="488"/>
      <c r="B70" s="141"/>
      <c r="C70" s="11" t="s">
        <v>29</v>
      </c>
      <c r="D70" s="140" t="s">
        <v>19</v>
      </c>
      <c r="E70" s="544">
        <v>1.38</v>
      </c>
      <c r="F70" s="545">
        <f>E70*F62</f>
        <v>3.0912000000000002</v>
      </c>
      <c r="G70" s="491"/>
      <c r="H70" s="491"/>
      <c r="I70" s="491"/>
      <c r="J70" s="491"/>
      <c r="K70" s="491"/>
      <c r="L70" s="491"/>
      <c r="M70" s="492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s="420" customFormat="1" ht="17.25" customHeight="1" x14ac:dyDescent="0.25">
      <c r="A71" s="136">
        <v>13</v>
      </c>
      <c r="B71" s="533" t="s">
        <v>48</v>
      </c>
      <c r="C71" s="137" t="s">
        <v>49</v>
      </c>
      <c r="D71" s="534" t="s">
        <v>31</v>
      </c>
      <c r="E71" s="535"/>
      <c r="F71" s="9">
        <v>0.88</v>
      </c>
      <c r="G71" s="536"/>
      <c r="H71" s="536"/>
      <c r="I71" s="536"/>
      <c r="J71" s="536"/>
      <c r="K71" s="536"/>
      <c r="L71" s="536"/>
      <c r="M71" s="537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</row>
    <row r="72" spans="1:26" s="138" customFormat="1" ht="17.25" customHeight="1" x14ac:dyDescent="0.25">
      <c r="A72" s="136"/>
      <c r="B72" s="538"/>
      <c r="C72" s="539" t="s">
        <v>25</v>
      </c>
      <c r="D72" s="540" t="s">
        <v>16</v>
      </c>
      <c r="E72" s="541">
        <v>19.399999999999999</v>
      </c>
      <c r="F72" s="542">
        <f>F71*E72</f>
        <v>17.071999999999999</v>
      </c>
      <c r="G72" s="491"/>
      <c r="H72" s="491"/>
      <c r="I72" s="491"/>
      <c r="J72" s="491"/>
      <c r="K72" s="491"/>
      <c r="L72" s="491"/>
      <c r="M72" s="492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s="138" customFormat="1" ht="17.25" customHeight="1" x14ac:dyDescent="0.25">
      <c r="A73" s="136"/>
      <c r="B73" s="538"/>
      <c r="C73" s="539" t="s">
        <v>26</v>
      </c>
      <c r="D73" s="540" t="s">
        <v>19</v>
      </c>
      <c r="E73" s="543">
        <v>1.82</v>
      </c>
      <c r="F73" s="547">
        <f>F71*E73</f>
        <v>1.6016000000000001</v>
      </c>
      <c r="G73" s="491"/>
      <c r="H73" s="491"/>
      <c r="I73" s="491"/>
      <c r="J73" s="491"/>
      <c r="K73" s="491"/>
      <c r="L73" s="491"/>
      <c r="M73" s="492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s="138" customFormat="1" ht="17.25" customHeight="1" x14ac:dyDescent="0.25">
      <c r="A74" s="488"/>
      <c r="B74" s="141" t="s">
        <v>374</v>
      </c>
      <c r="C74" s="11" t="s">
        <v>170</v>
      </c>
      <c r="D74" s="140" t="s">
        <v>23</v>
      </c>
      <c r="E74" s="489">
        <v>105</v>
      </c>
      <c r="F74" s="10">
        <f>F71*E74</f>
        <v>92.4</v>
      </c>
      <c r="G74" s="491"/>
      <c r="H74" s="491"/>
      <c r="I74" s="491"/>
      <c r="J74" s="491"/>
      <c r="K74" s="491"/>
      <c r="L74" s="491"/>
      <c r="M74" s="492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s="138" customFormat="1" ht="17.25" customHeight="1" x14ac:dyDescent="0.25">
      <c r="A75" s="488"/>
      <c r="B75" s="141" t="s">
        <v>171</v>
      </c>
      <c r="C75" s="11" t="s">
        <v>34</v>
      </c>
      <c r="D75" s="140" t="s">
        <v>27</v>
      </c>
      <c r="E75" s="489">
        <v>3.7</v>
      </c>
      <c r="F75" s="10">
        <f>E75*F71</f>
        <v>3.2560000000000002</v>
      </c>
      <c r="G75" s="491"/>
      <c r="H75" s="491"/>
      <c r="I75" s="491"/>
      <c r="J75" s="491"/>
      <c r="K75" s="491"/>
      <c r="L75" s="491"/>
      <c r="M75" s="492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s="138" customFormat="1" ht="17.25" customHeight="1" x14ac:dyDescent="0.25">
      <c r="A76" s="488"/>
      <c r="B76" s="141"/>
      <c r="C76" s="11" t="s">
        <v>29</v>
      </c>
      <c r="D76" s="140" t="s">
        <v>19</v>
      </c>
      <c r="E76" s="544">
        <v>3.17</v>
      </c>
      <c r="F76" s="555">
        <f>E76*F71</f>
        <v>2.7896000000000001</v>
      </c>
      <c r="G76" s="491"/>
      <c r="H76" s="491"/>
      <c r="I76" s="491"/>
      <c r="J76" s="491"/>
      <c r="K76" s="491"/>
      <c r="L76" s="491"/>
      <c r="M76" s="492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s="420" customFormat="1" ht="27" x14ac:dyDescent="0.25">
      <c r="A77" s="136">
        <v>14</v>
      </c>
      <c r="B77" s="533" t="s">
        <v>50</v>
      </c>
      <c r="C77" s="137" t="s">
        <v>175</v>
      </c>
      <c r="D77" s="534" t="s">
        <v>31</v>
      </c>
      <c r="E77" s="535"/>
      <c r="F77" s="546">
        <f>0.88</f>
        <v>0.88</v>
      </c>
      <c r="G77" s="536"/>
      <c r="H77" s="536"/>
      <c r="I77" s="536"/>
      <c r="J77" s="536"/>
      <c r="K77" s="536"/>
      <c r="L77" s="536"/>
      <c r="M77" s="537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</row>
    <row r="78" spans="1:26" s="138" customFormat="1" ht="15.75" x14ac:dyDescent="0.25">
      <c r="A78" s="136"/>
      <c r="B78" s="538"/>
      <c r="C78" s="539" t="s">
        <v>25</v>
      </c>
      <c r="D78" s="540" t="s">
        <v>16</v>
      </c>
      <c r="E78" s="542">
        <v>39.1</v>
      </c>
      <c r="F78" s="542">
        <f>F77*E78</f>
        <v>34.408000000000001</v>
      </c>
      <c r="G78" s="491"/>
      <c r="H78" s="491"/>
      <c r="I78" s="491"/>
      <c r="J78" s="491"/>
      <c r="K78" s="491"/>
      <c r="L78" s="491"/>
      <c r="M78" s="492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138" customFormat="1" ht="15.75" x14ac:dyDescent="0.25">
      <c r="A79" s="136"/>
      <c r="B79" s="538"/>
      <c r="C79" s="539" t="s">
        <v>26</v>
      </c>
      <c r="D79" s="540" t="s">
        <v>19</v>
      </c>
      <c r="E79" s="542">
        <v>2.84</v>
      </c>
      <c r="F79" s="542">
        <f>F77*E79</f>
        <v>2.4992000000000001</v>
      </c>
      <c r="G79" s="491"/>
      <c r="H79" s="491"/>
      <c r="I79" s="491"/>
      <c r="J79" s="491"/>
      <c r="K79" s="491"/>
      <c r="L79" s="491"/>
      <c r="M79" s="492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s="138" customFormat="1" ht="27" x14ac:dyDescent="0.25">
      <c r="A80" s="488"/>
      <c r="B80" s="141" t="s">
        <v>377</v>
      </c>
      <c r="C80" s="11" t="s">
        <v>176</v>
      </c>
      <c r="D80" s="140" t="s">
        <v>23</v>
      </c>
      <c r="E80" s="489">
        <v>110</v>
      </c>
      <c r="F80" s="10">
        <f>E80*F77</f>
        <v>96.8</v>
      </c>
      <c r="G80" s="491"/>
      <c r="H80" s="491"/>
      <c r="I80" s="10"/>
      <c r="J80" s="491"/>
      <c r="K80" s="491"/>
      <c r="L80" s="491"/>
      <c r="M80" s="492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1:26" s="138" customFormat="1" ht="15.75" x14ac:dyDescent="0.25">
      <c r="A81" s="488"/>
      <c r="B81" s="141" t="s">
        <v>171</v>
      </c>
      <c r="C81" s="11" t="s">
        <v>34</v>
      </c>
      <c r="D81" s="140" t="s">
        <v>27</v>
      </c>
      <c r="E81" s="489">
        <v>7.2</v>
      </c>
      <c r="F81" s="10">
        <f>E81*F77</f>
        <v>6.3360000000000003</v>
      </c>
      <c r="G81" s="491"/>
      <c r="H81" s="491"/>
      <c r="I81" s="491"/>
      <c r="J81" s="491"/>
      <c r="K81" s="491"/>
      <c r="L81" s="491"/>
      <c r="M81" s="492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1:26" s="138" customFormat="1" ht="15.75" x14ac:dyDescent="0.25">
      <c r="A82" s="488"/>
      <c r="B82" s="141" t="s">
        <v>384</v>
      </c>
      <c r="C82" s="11" t="s">
        <v>51</v>
      </c>
      <c r="D82" s="140" t="s">
        <v>23</v>
      </c>
      <c r="E82" s="489">
        <v>105</v>
      </c>
      <c r="F82" s="491">
        <f>E82*F77</f>
        <v>92.4</v>
      </c>
      <c r="G82" s="491"/>
      <c r="H82" s="491"/>
      <c r="I82" s="491"/>
      <c r="J82" s="491"/>
      <c r="K82" s="491"/>
      <c r="L82" s="491"/>
      <c r="M82" s="492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1:26" s="138" customFormat="1" ht="15.75" x14ac:dyDescent="0.25">
      <c r="A83" s="488"/>
      <c r="B83" s="141"/>
      <c r="C83" s="11" t="s">
        <v>29</v>
      </c>
      <c r="D83" s="140" t="s">
        <v>19</v>
      </c>
      <c r="E83" s="489">
        <v>0.55000000000000004</v>
      </c>
      <c r="F83" s="545">
        <f>E83*F77</f>
        <v>0.48400000000000004</v>
      </c>
      <c r="G83" s="491"/>
      <c r="H83" s="491"/>
      <c r="I83" s="491"/>
      <c r="J83" s="491"/>
      <c r="K83" s="491"/>
      <c r="L83" s="491"/>
      <c r="M83" s="492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1:26" s="420" customFormat="1" ht="29.25" customHeight="1" x14ac:dyDescent="0.25">
      <c r="A84" s="136">
        <v>15</v>
      </c>
      <c r="B84" s="533" t="s">
        <v>30</v>
      </c>
      <c r="C84" s="137" t="s">
        <v>163</v>
      </c>
      <c r="D84" s="534" t="s">
        <v>31</v>
      </c>
      <c r="E84" s="535"/>
      <c r="F84" s="546">
        <v>1.8</v>
      </c>
      <c r="G84" s="536"/>
      <c r="H84" s="536"/>
      <c r="I84" s="536"/>
      <c r="J84" s="536"/>
      <c r="K84" s="536"/>
      <c r="L84" s="536"/>
      <c r="M84" s="537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</row>
    <row r="85" spans="1:26" s="138" customFormat="1" ht="17.25" customHeight="1" x14ac:dyDescent="0.25">
      <c r="A85" s="136"/>
      <c r="B85" s="538"/>
      <c r="C85" s="539" t="s">
        <v>25</v>
      </c>
      <c r="D85" s="540" t="s">
        <v>16</v>
      </c>
      <c r="E85" s="541">
        <v>27.1</v>
      </c>
      <c r="F85" s="542">
        <f>F84*E85</f>
        <v>48.78</v>
      </c>
      <c r="G85" s="491"/>
      <c r="H85" s="491"/>
      <c r="I85" s="491"/>
      <c r="J85" s="491"/>
      <c r="K85" s="491"/>
      <c r="L85" s="491"/>
      <c r="M85" s="553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1:26" s="138" customFormat="1" ht="17.25" customHeight="1" x14ac:dyDescent="0.25">
      <c r="A86" s="136"/>
      <c r="B86" s="538"/>
      <c r="C86" s="539" t="s">
        <v>26</v>
      </c>
      <c r="D86" s="540" t="s">
        <v>19</v>
      </c>
      <c r="E86" s="543">
        <v>2.2999999999999998</v>
      </c>
      <c r="F86" s="542">
        <f>F84*E86</f>
        <v>4.1399999999999997</v>
      </c>
      <c r="G86" s="491"/>
      <c r="H86" s="491"/>
      <c r="I86" s="491"/>
      <c r="J86" s="491"/>
      <c r="K86" s="491"/>
      <c r="L86" s="491"/>
      <c r="M86" s="553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1:26" s="138" customFormat="1" ht="17.25" customHeight="1" x14ac:dyDescent="0.25">
      <c r="A87" s="488"/>
      <c r="B87" s="141" t="s">
        <v>386</v>
      </c>
      <c r="C87" s="11" t="s">
        <v>261</v>
      </c>
      <c r="D87" s="140" t="s">
        <v>23</v>
      </c>
      <c r="E87" s="489">
        <v>206</v>
      </c>
      <c r="F87" s="10">
        <f>E87*F84</f>
        <v>370.8</v>
      </c>
      <c r="G87" s="491"/>
      <c r="H87" s="491"/>
      <c r="I87" s="491"/>
      <c r="J87" s="491"/>
      <c r="K87" s="491"/>
      <c r="L87" s="491"/>
      <c r="M87" s="553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1:26" s="422" customFormat="1" ht="17.25" customHeight="1" x14ac:dyDescent="0.25">
      <c r="A88" s="556">
        <v>16</v>
      </c>
      <c r="B88" s="533" t="s">
        <v>52</v>
      </c>
      <c r="C88" s="137" t="s">
        <v>53</v>
      </c>
      <c r="D88" s="7" t="s">
        <v>31</v>
      </c>
      <c r="E88" s="557"/>
      <c r="F88" s="546">
        <v>1.95</v>
      </c>
      <c r="G88" s="10"/>
      <c r="H88" s="10"/>
      <c r="I88" s="10"/>
      <c r="J88" s="10"/>
      <c r="K88" s="10"/>
      <c r="L88" s="10"/>
      <c r="M88" s="14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</row>
    <row r="89" spans="1:26" s="138" customFormat="1" ht="17.25" customHeight="1" x14ac:dyDescent="0.25">
      <c r="A89" s="136"/>
      <c r="B89" s="538"/>
      <c r="C89" s="539" t="s">
        <v>54</v>
      </c>
      <c r="D89" s="540" t="s">
        <v>16</v>
      </c>
      <c r="E89" s="541">
        <v>39.1</v>
      </c>
      <c r="F89" s="542">
        <f>E89*F88</f>
        <v>76.245000000000005</v>
      </c>
      <c r="G89" s="491"/>
      <c r="H89" s="491"/>
      <c r="I89" s="491"/>
      <c r="J89" s="491"/>
      <c r="K89" s="491"/>
      <c r="L89" s="491"/>
      <c r="M89" s="553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6" s="138" customFormat="1" ht="17.25" customHeight="1" x14ac:dyDescent="0.25">
      <c r="A90" s="136"/>
      <c r="B90" s="538"/>
      <c r="C90" s="539" t="s">
        <v>26</v>
      </c>
      <c r="D90" s="540" t="s">
        <v>19</v>
      </c>
      <c r="E90" s="543">
        <v>2.84</v>
      </c>
      <c r="F90" s="542">
        <f>E90*F88</f>
        <v>5.5379999999999994</v>
      </c>
      <c r="G90" s="491"/>
      <c r="H90" s="491"/>
      <c r="I90" s="491"/>
      <c r="J90" s="491"/>
      <c r="K90" s="491"/>
      <c r="L90" s="491"/>
      <c r="M90" s="553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1:26" s="138" customFormat="1" ht="17.25" customHeight="1" x14ac:dyDescent="0.25">
      <c r="A91" s="488"/>
      <c r="B91" s="549" t="s">
        <v>378</v>
      </c>
      <c r="C91" s="539" t="s">
        <v>173</v>
      </c>
      <c r="D91" s="540" t="s">
        <v>23</v>
      </c>
      <c r="E91" s="541">
        <f>1.43/0.013</f>
        <v>110</v>
      </c>
      <c r="F91" s="542">
        <f>E91*F88</f>
        <v>214.5</v>
      </c>
      <c r="G91" s="491"/>
      <c r="H91" s="491"/>
      <c r="I91" s="491"/>
      <c r="J91" s="491"/>
      <c r="K91" s="491"/>
      <c r="L91" s="491"/>
      <c r="M91" s="553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6" s="138" customFormat="1" ht="17.25" customHeight="1" x14ac:dyDescent="0.25">
      <c r="A92" s="488"/>
      <c r="B92" s="141" t="s">
        <v>171</v>
      </c>
      <c r="C92" s="539" t="s">
        <v>34</v>
      </c>
      <c r="D92" s="540" t="s">
        <v>27</v>
      </c>
      <c r="E92" s="543">
        <v>7.2</v>
      </c>
      <c r="F92" s="542">
        <f>E92*F88</f>
        <v>14.04</v>
      </c>
      <c r="G92" s="491"/>
      <c r="H92" s="491"/>
      <c r="I92" s="491"/>
      <c r="J92" s="491"/>
      <c r="K92" s="491"/>
      <c r="L92" s="491"/>
      <c r="M92" s="553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6" s="138" customFormat="1" ht="17.25" customHeight="1" x14ac:dyDescent="0.25">
      <c r="A93" s="136"/>
      <c r="B93" s="538"/>
      <c r="C93" s="539" t="s">
        <v>29</v>
      </c>
      <c r="D93" s="540" t="s">
        <v>19</v>
      </c>
      <c r="E93" s="543">
        <v>0.55000000000000004</v>
      </c>
      <c r="F93" s="542">
        <f>E93*F88</f>
        <v>1.0725</v>
      </c>
      <c r="G93" s="491"/>
      <c r="H93" s="491"/>
      <c r="I93" s="491"/>
      <c r="J93" s="491"/>
      <c r="K93" s="491"/>
      <c r="L93" s="491"/>
      <c r="M93" s="553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1:26" s="142" customFormat="1" ht="17.25" customHeight="1" x14ac:dyDescent="0.25">
      <c r="A94" s="558">
        <v>17</v>
      </c>
      <c r="B94" s="559" t="s">
        <v>55</v>
      </c>
      <c r="C94" s="560" t="s">
        <v>56</v>
      </c>
      <c r="D94" s="561" t="s">
        <v>57</v>
      </c>
      <c r="E94" s="562"/>
      <c r="F94" s="563">
        <v>111.2</v>
      </c>
      <c r="G94" s="564"/>
      <c r="H94" s="564"/>
      <c r="I94" s="564"/>
      <c r="J94" s="564"/>
      <c r="K94" s="564"/>
      <c r="L94" s="564"/>
      <c r="M94" s="565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s="138" customFormat="1" ht="17.25" customHeight="1" x14ac:dyDescent="0.25">
      <c r="A95" s="136"/>
      <c r="B95" s="538"/>
      <c r="C95" s="539" t="s">
        <v>58</v>
      </c>
      <c r="D95" s="540" t="s">
        <v>59</v>
      </c>
      <c r="E95" s="543">
        <v>0.16200000000000001</v>
      </c>
      <c r="F95" s="542">
        <f>F94*E95</f>
        <v>18.014400000000002</v>
      </c>
      <c r="G95" s="491"/>
      <c r="H95" s="491"/>
      <c r="I95" s="491"/>
      <c r="J95" s="491"/>
      <c r="K95" s="491"/>
      <c r="L95" s="491"/>
      <c r="M95" s="553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1:26" s="144" customFormat="1" ht="17.25" customHeight="1" x14ac:dyDescent="0.25">
      <c r="A96" s="136"/>
      <c r="B96" s="566"/>
      <c r="C96" s="567" t="s">
        <v>18</v>
      </c>
      <c r="D96" s="568" t="s">
        <v>19</v>
      </c>
      <c r="E96" s="569">
        <v>2.9999999999999997E-4</v>
      </c>
      <c r="F96" s="548">
        <f>E96*F94</f>
        <v>3.3360000000000001E-2</v>
      </c>
      <c r="G96" s="548"/>
      <c r="H96" s="548"/>
      <c r="I96" s="570"/>
      <c r="J96" s="570"/>
      <c r="K96" s="548"/>
      <c r="L96" s="548"/>
      <c r="M96" s="571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s="144" customFormat="1" ht="17.25" customHeight="1" x14ac:dyDescent="0.25">
      <c r="A97" s="136"/>
      <c r="B97" s="549" t="s">
        <v>379</v>
      </c>
      <c r="C97" s="567" t="s">
        <v>178</v>
      </c>
      <c r="D97" s="568" t="s">
        <v>57</v>
      </c>
      <c r="E97" s="491">
        <v>1.05</v>
      </c>
      <c r="F97" s="548">
        <f>E97*F94</f>
        <v>116.76</v>
      </c>
      <c r="G97" s="548"/>
      <c r="H97" s="548"/>
      <c r="I97" s="570"/>
      <c r="J97" s="570"/>
      <c r="K97" s="548"/>
      <c r="L97" s="548"/>
      <c r="M97" s="571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s="144" customFormat="1" ht="17.25" customHeight="1" x14ac:dyDescent="0.25">
      <c r="A98" s="488"/>
      <c r="B98" s="566"/>
      <c r="C98" s="567" t="s">
        <v>61</v>
      </c>
      <c r="D98" s="568" t="s">
        <v>41</v>
      </c>
      <c r="E98" s="491">
        <v>2</v>
      </c>
      <c r="F98" s="548">
        <f>E98*F94</f>
        <v>222.4</v>
      </c>
      <c r="G98" s="548"/>
      <c r="H98" s="548"/>
      <c r="I98" s="570"/>
      <c r="J98" s="570"/>
      <c r="K98" s="548"/>
      <c r="L98" s="548"/>
      <c r="M98" s="571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s="424" customFormat="1" ht="35.25" customHeight="1" x14ac:dyDescent="0.25">
      <c r="A99" s="572">
        <v>18</v>
      </c>
      <c r="B99" s="573"/>
      <c r="C99" s="574" t="s">
        <v>62</v>
      </c>
      <c r="D99" s="575" t="s">
        <v>23</v>
      </c>
      <c r="E99" s="576"/>
      <c r="F99" s="576">
        <f>88+195</f>
        <v>283</v>
      </c>
      <c r="G99" s="577"/>
      <c r="H99" s="577"/>
      <c r="I99" s="577"/>
      <c r="J99" s="577"/>
      <c r="K99" s="577"/>
      <c r="L99" s="577"/>
      <c r="M99" s="578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</row>
    <row r="100" spans="1:26" s="138" customFormat="1" ht="17.25" customHeight="1" x14ac:dyDescent="0.25">
      <c r="A100" s="136"/>
      <c r="B100" s="538" t="s">
        <v>38</v>
      </c>
      <c r="C100" s="539" t="s">
        <v>13</v>
      </c>
      <c r="D100" s="540" t="s">
        <v>23</v>
      </c>
      <c r="E100" s="541">
        <v>1</v>
      </c>
      <c r="F100" s="542">
        <f>F99*E100</f>
        <v>283</v>
      </c>
      <c r="G100" s="491"/>
      <c r="H100" s="491"/>
      <c r="I100" s="491"/>
      <c r="J100" s="491"/>
      <c r="K100" s="491"/>
      <c r="L100" s="491"/>
      <c r="M100" s="553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1:26" s="138" customFormat="1" ht="17.25" customHeight="1" x14ac:dyDescent="0.25">
      <c r="A101" s="136"/>
      <c r="B101" s="93" t="s">
        <v>388</v>
      </c>
      <c r="C101" s="539" t="s">
        <v>63</v>
      </c>
      <c r="D101" s="540" t="s">
        <v>23</v>
      </c>
      <c r="E101" s="543">
        <v>0.05</v>
      </c>
      <c r="F101" s="547">
        <f>E101*F99</f>
        <v>14.15</v>
      </c>
      <c r="G101" s="491"/>
      <c r="H101" s="491"/>
      <c r="I101" s="491"/>
      <c r="J101" s="491"/>
      <c r="K101" s="491"/>
      <c r="L101" s="491"/>
      <c r="M101" s="553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26" s="138" customFormat="1" ht="17.25" customHeight="1" x14ac:dyDescent="0.25">
      <c r="A102" s="488"/>
      <c r="B102" s="93" t="s">
        <v>262</v>
      </c>
      <c r="C102" s="539" t="s">
        <v>263</v>
      </c>
      <c r="D102" s="540" t="s">
        <v>27</v>
      </c>
      <c r="E102" s="543">
        <v>0.1</v>
      </c>
      <c r="F102" s="547">
        <f>E102*F99</f>
        <v>28.3</v>
      </c>
      <c r="G102" s="491"/>
      <c r="H102" s="491"/>
      <c r="I102" s="491"/>
      <c r="J102" s="491"/>
      <c r="K102" s="491"/>
      <c r="L102" s="491"/>
      <c r="M102" s="553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1:26" s="27" customFormat="1" ht="17.25" customHeight="1" x14ac:dyDescent="0.25">
      <c r="A103" s="5"/>
      <c r="B103" s="6"/>
      <c r="C103" s="7" t="s">
        <v>64</v>
      </c>
      <c r="D103" s="8"/>
      <c r="E103" s="9"/>
      <c r="F103" s="15"/>
      <c r="G103" s="10"/>
      <c r="H103" s="6"/>
      <c r="I103" s="165"/>
      <c r="J103" s="6"/>
      <c r="K103" s="6"/>
      <c r="L103" s="6"/>
      <c r="M103" s="6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s="420" customFormat="1" ht="17.25" customHeight="1" x14ac:dyDescent="0.25">
      <c r="A104" s="136">
        <v>19</v>
      </c>
      <c r="B104" s="533" t="s">
        <v>65</v>
      </c>
      <c r="C104" s="137" t="s">
        <v>66</v>
      </c>
      <c r="D104" s="534" t="s">
        <v>12</v>
      </c>
      <c r="E104" s="535"/>
      <c r="F104" s="546">
        <v>1.67</v>
      </c>
      <c r="G104" s="536"/>
      <c r="H104" s="536"/>
      <c r="I104" s="536"/>
      <c r="J104" s="536"/>
      <c r="K104" s="536"/>
      <c r="L104" s="536"/>
      <c r="M104" s="537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</row>
    <row r="105" spans="1:26" s="138" customFormat="1" ht="15.75" x14ac:dyDescent="0.25">
      <c r="A105" s="136"/>
      <c r="B105" s="538"/>
      <c r="C105" s="539" t="s">
        <v>25</v>
      </c>
      <c r="D105" s="540" t="s">
        <v>16</v>
      </c>
      <c r="E105" s="541">
        <v>23.8</v>
      </c>
      <c r="F105" s="542">
        <f>F104*E105</f>
        <v>39.746000000000002</v>
      </c>
      <c r="G105" s="491"/>
      <c r="H105" s="491"/>
      <c r="I105" s="491"/>
      <c r="J105" s="491"/>
      <c r="K105" s="491"/>
      <c r="L105" s="491"/>
      <c r="M105" s="553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1:26" s="138" customFormat="1" ht="15.75" x14ac:dyDescent="0.25">
      <c r="A106" s="136"/>
      <c r="B106" s="538"/>
      <c r="C106" s="539" t="s">
        <v>26</v>
      </c>
      <c r="D106" s="540" t="s">
        <v>19</v>
      </c>
      <c r="E106" s="543">
        <v>2.1</v>
      </c>
      <c r="F106" s="542">
        <f>F104*E106</f>
        <v>3.5070000000000001</v>
      </c>
      <c r="G106" s="491"/>
      <c r="H106" s="491"/>
      <c r="I106" s="491"/>
      <c r="J106" s="491"/>
      <c r="K106" s="491"/>
      <c r="L106" s="491"/>
      <c r="M106" s="553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26" s="138" customFormat="1" ht="15.75" x14ac:dyDescent="0.25">
      <c r="A107" s="488"/>
      <c r="B107" s="549" t="s">
        <v>168</v>
      </c>
      <c r="C107" s="11" t="s">
        <v>114</v>
      </c>
      <c r="D107" s="140" t="s">
        <v>12</v>
      </c>
      <c r="E107" s="489">
        <v>1.05</v>
      </c>
      <c r="F107" s="490">
        <f>E107*F104</f>
        <v>1.7535000000000001</v>
      </c>
      <c r="G107" s="491"/>
      <c r="H107" s="491"/>
      <c r="I107" s="491"/>
      <c r="J107" s="491"/>
      <c r="K107" s="491"/>
      <c r="L107" s="491"/>
      <c r="M107" s="553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1:26" s="138" customFormat="1" ht="15.75" x14ac:dyDescent="0.25">
      <c r="A108" s="488"/>
      <c r="B108" s="141" t="s">
        <v>387</v>
      </c>
      <c r="C108" s="11" t="s">
        <v>118</v>
      </c>
      <c r="D108" s="140" t="s">
        <v>27</v>
      </c>
      <c r="E108" s="544">
        <v>1.96</v>
      </c>
      <c r="F108" s="545">
        <f>E108*F104</f>
        <v>3.2731999999999997</v>
      </c>
      <c r="G108" s="491"/>
      <c r="H108" s="491"/>
      <c r="I108" s="491"/>
      <c r="J108" s="491"/>
      <c r="K108" s="491"/>
      <c r="L108" s="491"/>
      <c r="M108" s="553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1:26" s="138" customFormat="1" ht="15.75" x14ac:dyDescent="0.25">
      <c r="A109" s="136"/>
      <c r="B109" s="141" t="s">
        <v>171</v>
      </c>
      <c r="C109" s="539" t="s">
        <v>34</v>
      </c>
      <c r="D109" s="540" t="s">
        <v>27</v>
      </c>
      <c r="E109" s="543">
        <v>7.2</v>
      </c>
      <c r="F109" s="542">
        <f>E109*F104</f>
        <v>12.023999999999999</v>
      </c>
      <c r="G109" s="491"/>
      <c r="H109" s="491"/>
      <c r="I109" s="491"/>
      <c r="J109" s="491"/>
      <c r="K109" s="491"/>
      <c r="L109" s="491"/>
      <c r="M109" s="553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1:26" s="138" customFormat="1" ht="15.75" x14ac:dyDescent="0.25">
      <c r="A110" s="488"/>
      <c r="B110" s="141"/>
      <c r="C110" s="11" t="s">
        <v>29</v>
      </c>
      <c r="D110" s="140" t="s">
        <v>19</v>
      </c>
      <c r="E110" s="544">
        <v>3.44</v>
      </c>
      <c r="F110" s="545">
        <f>E110*F104</f>
        <v>5.7447999999999997</v>
      </c>
      <c r="G110" s="491"/>
      <c r="H110" s="491"/>
      <c r="I110" s="491"/>
      <c r="J110" s="491"/>
      <c r="K110" s="491"/>
      <c r="L110" s="491"/>
      <c r="M110" s="553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1:26" s="420" customFormat="1" ht="17.25" customHeight="1" x14ac:dyDescent="0.25">
      <c r="A111" s="136">
        <v>20</v>
      </c>
      <c r="B111" s="533" t="s">
        <v>264</v>
      </c>
      <c r="C111" s="137" t="s">
        <v>67</v>
      </c>
      <c r="D111" s="534" t="s">
        <v>31</v>
      </c>
      <c r="E111" s="535"/>
      <c r="F111" s="9">
        <v>0.69</v>
      </c>
      <c r="G111" s="536"/>
      <c r="H111" s="536"/>
      <c r="I111" s="536"/>
      <c r="J111" s="536"/>
      <c r="K111" s="536"/>
      <c r="L111" s="536"/>
      <c r="M111" s="537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</row>
    <row r="112" spans="1:26" s="138" customFormat="1" ht="15.75" x14ac:dyDescent="0.25">
      <c r="A112" s="136"/>
      <c r="B112" s="538"/>
      <c r="C112" s="539" t="s">
        <v>25</v>
      </c>
      <c r="D112" s="540" t="s">
        <v>16</v>
      </c>
      <c r="E112" s="541">
        <v>22.7</v>
      </c>
      <c r="F112" s="542">
        <f>F111*E112</f>
        <v>15.662999999999998</v>
      </c>
      <c r="G112" s="491"/>
      <c r="H112" s="491"/>
      <c r="I112" s="491"/>
      <c r="J112" s="491"/>
      <c r="K112" s="491"/>
      <c r="L112" s="491"/>
      <c r="M112" s="553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1:26" s="138" customFormat="1" ht="15.75" x14ac:dyDescent="0.25">
      <c r="A113" s="136"/>
      <c r="B113" s="538"/>
      <c r="C113" s="539" t="s">
        <v>26</v>
      </c>
      <c r="D113" s="540" t="s">
        <v>19</v>
      </c>
      <c r="E113" s="543">
        <v>2.76</v>
      </c>
      <c r="F113" s="547">
        <f>F111*E113</f>
        <v>1.9043999999999996</v>
      </c>
      <c r="G113" s="491"/>
      <c r="H113" s="491"/>
      <c r="I113" s="491"/>
      <c r="J113" s="491"/>
      <c r="K113" s="491"/>
      <c r="L113" s="491"/>
      <c r="M113" s="553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1:26" s="138" customFormat="1" ht="15.75" x14ac:dyDescent="0.25">
      <c r="A114" s="488"/>
      <c r="B114" s="141" t="s">
        <v>171</v>
      </c>
      <c r="C114" s="11" t="s">
        <v>34</v>
      </c>
      <c r="D114" s="140" t="s">
        <v>27</v>
      </c>
      <c r="E114" s="489">
        <v>7</v>
      </c>
      <c r="F114" s="10">
        <f>E114*F111</f>
        <v>4.83</v>
      </c>
      <c r="G114" s="491"/>
      <c r="H114" s="491"/>
      <c r="I114" s="491"/>
      <c r="J114" s="491"/>
      <c r="K114" s="491"/>
      <c r="L114" s="491"/>
      <c r="M114" s="553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6" s="138" customFormat="1" ht="17.25" customHeight="1" x14ac:dyDescent="0.25">
      <c r="A115" s="488"/>
      <c r="B115" s="549" t="s">
        <v>380</v>
      </c>
      <c r="C115" s="11" t="s">
        <v>180</v>
      </c>
      <c r="D115" s="140" t="s">
        <v>14</v>
      </c>
      <c r="E115" s="489">
        <f>0.03*100</f>
        <v>3</v>
      </c>
      <c r="F115" s="10">
        <f>F111*E115</f>
        <v>2.0699999999999998</v>
      </c>
      <c r="G115" s="491"/>
      <c r="H115" s="491"/>
      <c r="I115" s="491"/>
      <c r="J115" s="491"/>
      <c r="K115" s="491"/>
      <c r="L115" s="491"/>
      <c r="M115" s="57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26" s="138" customFormat="1" ht="15.75" x14ac:dyDescent="0.25">
      <c r="A116" s="488"/>
      <c r="B116" s="141"/>
      <c r="C116" s="11" t="s">
        <v>29</v>
      </c>
      <c r="D116" s="140" t="s">
        <v>19</v>
      </c>
      <c r="E116" s="544">
        <v>4.4400000000000004</v>
      </c>
      <c r="F116" s="545">
        <f>F111*E116</f>
        <v>3.0636000000000001</v>
      </c>
      <c r="G116" s="491"/>
      <c r="H116" s="491"/>
      <c r="I116" s="491"/>
      <c r="J116" s="491"/>
      <c r="K116" s="491"/>
      <c r="L116" s="491"/>
      <c r="M116" s="553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1:26" s="142" customFormat="1" ht="17.25" customHeight="1" x14ac:dyDescent="0.25">
      <c r="A117" s="558">
        <v>21</v>
      </c>
      <c r="B117" s="580" t="s">
        <v>68</v>
      </c>
      <c r="C117" s="560" t="s">
        <v>69</v>
      </c>
      <c r="D117" s="551" t="s">
        <v>23</v>
      </c>
      <c r="E117" s="562"/>
      <c r="F117" s="563">
        <v>69</v>
      </c>
      <c r="G117" s="564"/>
      <c r="H117" s="564"/>
      <c r="I117" s="564"/>
      <c r="J117" s="564"/>
      <c r="K117" s="564"/>
      <c r="L117" s="564"/>
      <c r="M117" s="565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s="231" customFormat="1" ht="15" x14ac:dyDescent="0.25">
      <c r="A118" s="581"/>
      <c r="B118" s="582"/>
      <c r="C118" s="11" t="s">
        <v>70</v>
      </c>
      <c r="D118" s="140" t="s">
        <v>71</v>
      </c>
      <c r="E118" s="544">
        <f>0.16</f>
        <v>0.16</v>
      </c>
      <c r="F118" s="10">
        <f>E118*F117</f>
        <v>11.040000000000001</v>
      </c>
      <c r="G118" s="10"/>
      <c r="H118" s="10"/>
      <c r="I118" s="10"/>
      <c r="J118" s="10"/>
      <c r="K118" s="10"/>
      <c r="L118" s="10"/>
      <c r="M118" s="583"/>
    </row>
    <row r="119" spans="1:26" s="142" customFormat="1" x14ac:dyDescent="0.25">
      <c r="A119" s="491"/>
      <c r="B119" s="566"/>
      <c r="C119" s="61" t="s">
        <v>72</v>
      </c>
      <c r="D119" s="140" t="s">
        <v>19</v>
      </c>
      <c r="E119" s="544">
        <f>0.32/100</f>
        <v>3.2000000000000002E-3</v>
      </c>
      <c r="F119" s="564">
        <f>E119*F117</f>
        <v>0.22080000000000002</v>
      </c>
      <c r="G119" s="564"/>
      <c r="H119" s="564"/>
      <c r="I119" s="564"/>
      <c r="J119" s="564"/>
      <c r="K119" s="564"/>
      <c r="L119" s="564"/>
      <c r="M119" s="584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s="142" customFormat="1" x14ac:dyDescent="0.25">
      <c r="A120" s="491"/>
      <c r="B120" s="566"/>
      <c r="C120" s="61" t="s">
        <v>73</v>
      </c>
      <c r="D120" s="140" t="s">
        <v>41</v>
      </c>
      <c r="E120" s="544"/>
      <c r="F120" s="564">
        <v>2</v>
      </c>
      <c r="G120" s="564"/>
      <c r="H120" s="564"/>
      <c r="I120" s="564"/>
      <c r="J120" s="564"/>
      <c r="K120" s="564"/>
      <c r="L120" s="564"/>
      <c r="M120" s="584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1:26" s="142" customFormat="1" x14ac:dyDescent="0.25">
      <c r="A121" s="558"/>
      <c r="B121" s="585" t="s">
        <v>384</v>
      </c>
      <c r="C121" s="61" t="s">
        <v>74</v>
      </c>
      <c r="D121" s="140" t="s">
        <v>23</v>
      </c>
      <c r="E121" s="544">
        <v>1.1100000000000001</v>
      </c>
      <c r="F121" s="564">
        <f>E121*F117</f>
        <v>76.59</v>
      </c>
      <c r="G121" s="564"/>
      <c r="H121" s="564"/>
      <c r="I121" s="564"/>
      <c r="J121" s="564"/>
      <c r="K121" s="564"/>
      <c r="L121" s="564"/>
      <c r="M121" s="584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1:26" s="420" customFormat="1" ht="17.25" customHeight="1" x14ac:dyDescent="0.25">
      <c r="A122" s="136">
        <v>22</v>
      </c>
      <c r="B122" s="533" t="s">
        <v>30</v>
      </c>
      <c r="C122" s="137" t="s">
        <v>75</v>
      </c>
      <c r="D122" s="534" t="s">
        <v>31</v>
      </c>
      <c r="E122" s="535"/>
      <c r="F122" s="9">
        <v>0.56000000000000005</v>
      </c>
      <c r="G122" s="536"/>
      <c r="H122" s="536"/>
      <c r="I122" s="536"/>
      <c r="J122" s="536"/>
      <c r="K122" s="536"/>
      <c r="L122" s="536"/>
      <c r="M122" s="537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</row>
    <row r="123" spans="1:26" s="138" customFormat="1" ht="15.75" x14ac:dyDescent="0.25">
      <c r="A123" s="136"/>
      <c r="B123" s="538"/>
      <c r="C123" s="539" t="s">
        <v>25</v>
      </c>
      <c r="D123" s="540" t="s">
        <v>16</v>
      </c>
      <c r="E123" s="541">
        <v>27.1</v>
      </c>
      <c r="F123" s="542">
        <f>F122*E123</f>
        <v>15.176000000000002</v>
      </c>
      <c r="G123" s="491"/>
      <c r="H123" s="491"/>
      <c r="I123" s="491"/>
      <c r="J123" s="491"/>
      <c r="K123" s="491"/>
      <c r="L123" s="491"/>
      <c r="M123" s="553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1:26" s="138" customFormat="1" ht="15.75" x14ac:dyDescent="0.25">
      <c r="A124" s="136"/>
      <c r="B124" s="538"/>
      <c r="C124" s="539" t="s">
        <v>26</v>
      </c>
      <c r="D124" s="540" t="s">
        <v>19</v>
      </c>
      <c r="E124" s="543">
        <v>2.2999999999999998</v>
      </c>
      <c r="F124" s="542">
        <f>F122*E124</f>
        <v>1.288</v>
      </c>
      <c r="G124" s="491"/>
      <c r="H124" s="491"/>
      <c r="I124" s="491"/>
      <c r="J124" s="491"/>
      <c r="K124" s="491"/>
      <c r="L124" s="491"/>
      <c r="M124" s="553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1:26" s="138" customFormat="1" ht="15.75" x14ac:dyDescent="0.25">
      <c r="A125" s="488"/>
      <c r="B125" s="141" t="s">
        <v>385</v>
      </c>
      <c r="C125" s="11" t="s">
        <v>109</v>
      </c>
      <c r="D125" s="140" t="s">
        <v>23</v>
      </c>
      <c r="E125" s="489">
        <v>206</v>
      </c>
      <c r="F125" s="10">
        <f>E125*F122</f>
        <v>115.36000000000001</v>
      </c>
      <c r="G125" s="491"/>
      <c r="H125" s="491"/>
      <c r="I125" s="491"/>
      <c r="J125" s="491"/>
      <c r="K125" s="491"/>
      <c r="L125" s="491"/>
      <c r="M125" s="553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s="420" customFormat="1" ht="17.25" customHeight="1" x14ac:dyDescent="0.25">
      <c r="A126" s="136">
        <v>23</v>
      </c>
      <c r="B126" s="533" t="s">
        <v>76</v>
      </c>
      <c r="C126" s="137" t="s">
        <v>77</v>
      </c>
      <c r="D126" s="534" t="s">
        <v>31</v>
      </c>
      <c r="E126" s="535"/>
      <c r="F126" s="546">
        <v>0.69</v>
      </c>
      <c r="G126" s="536"/>
      <c r="H126" s="536"/>
      <c r="I126" s="536"/>
      <c r="J126" s="536"/>
      <c r="K126" s="536"/>
      <c r="L126" s="536"/>
      <c r="M126" s="537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</row>
    <row r="127" spans="1:26" s="138" customFormat="1" ht="15.75" x14ac:dyDescent="0.25">
      <c r="A127" s="136"/>
      <c r="B127" s="538"/>
      <c r="C127" s="539" t="s">
        <v>25</v>
      </c>
      <c r="D127" s="540" t="s">
        <v>16</v>
      </c>
      <c r="E127" s="542">
        <v>23.6</v>
      </c>
      <c r="F127" s="542">
        <f>F126*E127</f>
        <v>16.283999999999999</v>
      </c>
      <c r="G127" s="491"/>
      <c r="H127" s="491"/>
      <c r="I127" s="491"/>
      <c r="J127" s="491"/>
      <c r="K127" s="491"/>
      <c r="L127" s="491"/>
      <c r="M127" s="553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s="138" customFormat="1" ht="15.75" x14ac:dyDescent="0.25">
      <c r="A128" s="136"/>
      <c r="B128" s="538"/>
      <c r="C128" s="539" t="s">
        <v>26</v>
      </c>
      <c r="D128" s="540" t="s">
        <v>19</v>
      </c>
      <c r="E128" s="542">
        <v>2.25</v>
      </c>
      <c r="F128" s="542">
        <f>F126*E128</f>
        <v>1.5524999999999998</v>
      </c>
      <c r="G128" s="491"/>
      <c r="H128" s="491"/>
      <c r="I128" s="491"/>
      <c r="J128" s="491"/>
      <c r="K128" s="491"/>
      <c r="L128" s="491"/>
      <c r="M128" s="553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spans="1:26" s="138" customFormat="1" ht="15.75" x14ac:dyDescent="0.25">
      <c r="A129" s="488"/>
      <c r="B129" s="549" t="s">
        <v>174</v>
      </c>
      <c r="C129" s="11" t="s">
        <v>115</v>
      </c>
      <c r="D129" s="140" t="s">
        <v>23</v>
      </c>
      <c r="E129" s="489">
        <f>105</f>
        <v>105</v>
      </c>
      <c r="F129" s="10">
        <f>E129*F126</f>
        <v>72.449999999999989</v>
      </c>
      <c r="G129" s="491"/>
      <c r="H129" s="491"/>
      <c r="I129" s="10"/>
      <c r="J129" s="491"/>
      <c r="K129" s="491"/>
      <c r="L129" s="491"/>
      <c r="M129" s="553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spans="1:26" s="138" customFormat="1" ht="15.75" x14ac:dyDescent="0.25">
      <c r="A130" s="488"/>
      <c r="B130" s="141"/>
      <c r="C130" s="11" t="s">
        <v>29</v>
      </c>
      <c r="D130" s="140" t="s">
        <v>19</v>
      </c>
      <c r="E130" s="489">
        <v>1.28</v>
      </c>
      <c r="F130" s="545">
        <f>E130*F126</f>
        <v>0.88319999999999999</v>
      </c>
      <c r="G130" s="491"/>
      <c r="H130" s="491"/>
      <c r="I130" s="491"/>
      <c r="J130" s="491"/>
      <c r="K130" s="491"/>
      <c r="L130" s="491"/>
      <c r="M130" s="553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spans="1:26" s="142" customFormat="1" ht="17.25" customHeight="1" x14ac:dyDescent="0.25">
      <c r="A131" s="558">
        <v>24</v>
      </c>
      <c r="B131" s="559" t="s">
        <v>55</v>
      </c>
      <c r="C131" s="560" t="s">
        <v>78</v>
      </c>
      <c r="D131" s="586" t="s">
        <v>57</v>
      </c>
      <c r="E131" s="562"/>
      <c r="F131" s="563">
        <v>64.5</v>
      </c>
      <c r="G131" s="564"/>
      <c r="H131" s="564"/>
      <c r="I131" s="564"/>
      <c r="J131" s="564"/>
      <c r="K131" s="564"/>
      <c r="L131" s="564"/>
      <c r="M131" s="565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1:26" s="138" customFormat="1" ht="15.75" x14ac:dyDescent="0.25">
      <c r="A132" s="136"/>
      <c r="B132" s="538"/>
      <c r="C132" s="539" t="s">
        <v>58</v>
      </c>
      <c r="D132" s="540" t="s">
        <v>59</v>
      </c>
      <c r="E132" s="543">
        <v>0.16200000000000001</v>
      </c>
      <c r="F132" s="542">
        <f>F131*E132</f>
        <v>10.449</v>
      </c>
      <c r="G132" s="491"/>
      <c r="H132" s="491"/>
      <c r="I132" s="491"/>
      <c r="J132" s="491"/>
      <c r="K132" s="491"/>
      <c r="L132" s="491"/>
      <c r="M132" s="553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spans="1:26" s="144" customFormat="1" ht="12.75" x14ac:dyDescent="0.25">
      <c r="A133" s="136"/>
      <c r="B133" s="566"/>
      <c r="C133" s="567" t="s">
        <v>18</v>
      </c>
      <c r="D133" s="568" t="s">
        <v>19</v>
      </c>
      <c r="E133" s="569">
        <v>2.9999999999999997E-4</v>
      </c>
      <c r="F133" s="548">
        <f>E133*F131</f>
        <v>1.9349999999999999E-2</v>
      </c>
      <c r="G133" s="548"/>
      <c r="H133" s="548"/>
      <c r="I133" s="570"/>
      <c r="J133" s="570"/>
      <c r="K133" s="548"/>
      <c r="L133" s="548"/>
      <c r="M133" s="571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s="144" customFormat="1" ht="12.75" x14ac:dyDescent="0.25">
      <c r="A134" s="136"/>
      <c r="B134" s="549" t="s">
        <v>379</v>
      </c>
      <c r="C134" s="567" t="s">
        <v>60</v>
      </c>
      <c r="D134" s="568" t="s">
        <v>57</v>
      </c>
      <c r="E134" s="491">
        <v>1.05</v>
      </c>
      <c r="F134" s="548">
        <f>E134*F131</f>
        <v>67.725000000000009</v>
      </c>
      <c r="G134" s="548"/>
      <c r="H134" s="548"/>
      <c r="I134" s="570"/>
      <c r="J134" s="570"/>
      <c r="K134" s="548"/>
      <c r="L134" s="548"/>
      <c r="M134" s="571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s="144" customFormat="1" ht="12.75" x14ac:dyDescent="0.25">
      <c r="A135" s="136"/>
      <c r="B135" s="566"/>
      <c r="C135" s="567" t="s">
        <v>61</v>
      </c>
      <c r="D135" s="568" t="s">
        <v>41</v>
      </c>
      <c r="E135" s="491">
        <v>2</v>
      </c>
      <c r="F135" s="548">
        <f>E135*F131</f>
        <v>129</v>
      </c>
      <c r="G135" s="548"/>
      <c r="H135" s="548"/>
      <c r="I135" s="570"/>
      <c r="J135" s="570"/>
      <c r="K135" s="548"/>
      <c r="L135" s="548"/>
      <c r="M135" s="571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s="424" customFormat="1" ht="40.5" x14ac:dyDescent="0.25">
      <c r="A136" s="572">
        <v>25</v>
      </c>
      <c r="B136" s="587" t="s">
        <v>116</v>
      </c>
      <c r="C136" s="574" t="s">
        <v>119</v>
      </c>
      <c r="D136" s="534" t="s">
        <v>31</v>
      </c>
      <c r="E136" s="535"/>
      <c r="F136" s="546">
        <v>0.69</v>
      </c>
      <c r="G136" s="577"/>
      <c r="H136" s="577"/>
      <c r="I136" s="577"/>
      <c r="J136" s="577"/>
      <c r="K136" s="577"/>
      <c r="L136" s="577"/>
      <c r="M136" s="578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</row>
    <row r="137" spans="1:26" s="138" customFormat="1" ht="15.75" x14ac:dyDescent="0.25">
      <c r="A137" s="136"/>
      <c r="B137" s="538" t="s">
        <v>38</v>
      </c>
      <c r="C137" s="539" t="s">
        <v>39</v>
      </c>
      <c r="D137" s="540" t="s">
        <v>85</v>
      </c>
      <c r="E137" s="541">
        <f>4.24*2</f>
        <v>8.48</v>
      </c>
      <c r="F137" s="542">
        <f>F136*E137</f>
        <v>5.8511999999999995</v>
      </c>
      <c r="G137" s="491"/>
      <c r="H137" s="491"/>
      <c r="I137" s="491"/>
      <c r="J137" s="491"/>
      <c r="K137" s="491"/>
      <c r="L137" s="491"/>
      <c r="M137" s="553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spans="1:26" s="138" customFormat="1" ht="15.75" x14ac:dyDescent="0.25">
      <c r="A138" s="136"/>
      <c r="B138" s="566"/>
      <c r="C138" s="539" t="s">
        <v>117</v>
      </c>
      <c r="D138" s="588" t="s">
        <v>19</v>
      </c>
      <c r="E138" s="543">
        <f>0.21*2</f>
        <v>0.42</v>
      </c>
      <c r="F138" s="547">
        <f>E138*F136</f>
        <v>0.28979999999999995</v>
      </c>
      <c r="G138" s="491"/>
      <c r="H138" s="491"/>
      <c r="I138" s="491"/>
      <c r="J138" s="491"/>
      <c r="K138" s="589"/>
      <c r="L138" s="590"/>
      <c r="M138" s="553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spans="1:26" s="138" customFormat="1" ht="17.25" customHeight="1" x14ac:dyDescent="0.25">
      <c r="A139" s="136"/>
      <c r="B139" s="93" t="s">
        <v>388</v>
      </c>
      <c r="C139" s="539" t="s">
        <v>63</v>
      </c>
      <c r="D139" s="540" t="s">
        <v>23</v>
      </c>
      <c r="E139" s="543">
        <v>0.05</v>
      </c>
      <c r="F139" s="547">
        <f>E139*F136</f>
        <v>3.4499999999999996E-2</v>
      </c>
      <c r="G139" s="491"/>
      <c r="H139" s="491"/>
      <c r="I139" s="491"/>
      <c r="J139" s="491"/>
      <c r="K139" s="491"/>
      <c r="L139" s="491"/>
      <c r="M139" s="553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spans="1:26" s="138" customFormat="1" ht="15.75" x14ac:dyDescent="0.25">
      <c r="A140" s="136"/>
      <c r="B140" s="93" t="s">
        <v>387</v>
      </c>
      <c r="C140" s="539" t="s">
        <v>118</v>
      </c>
      <c r="D140" s="540" t="s">
        <v>27</v>
      </c>
      <c r="E140" s="542">
        <v>30</v>
      </c>
      <c r="F140" s="547">
        <f>E140*F136</f>
        <v>20.7</v>
      </c>
      <c r="G140" s="491"/>
      <c r="H140" s="491"/>
      <c r="I140" s="491"/>
      <c r="J140" s="491"/>
      <c r="K140" s="491"/>
      <c r="L140" s="491"/>
      <c r="M140" s="553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spans="1:26" s="591" customFormat="1" ht="27" x14ac:dyDescent="0.2">
      <c r="A141" s="56">
        <v>26</v>
      </c>
      <c r="B141" s="146" t="s">
        <v>148</v>
      </c>
      <c r="C141" s="52" t="s">
        <v>149</v>
      </c>
      <c r="D141" s="56" t="s">
        <v>23</v>
      </c>
      <c r="E141" s="56"/>
      <c r="F141" s="55">
        <v>60.9</v>
      </c>
      <c r="G141" s="56"/>
      <c r="H141" s="55"/>
      <c r="I141" s="55"/>
      <c r="J141" s="55"/>
      <c r="K141" s="67"/>
      <c r="L141" s="55"/>
      <c r="M141" s="55"/>
      <c r="O141" s="147"/>
      <c r="P141" s="148"/>
      <c r="Q141" s="592"/>
      <c r="R141" s="147"/>
      <c r="S141" s="148"/>
      <c r="T141" s="592"/>
      <c r="U141" s="147"/>
      <c r="V141" s="148"/>
      <c r="W141" s="592"/>
      <c r="X141" s="149"/>
      <c r="Y141" s="592"/>
      <c r="Z141" s="592"/>
    </row>
    <row r="142" spans="1:26" s="591" customFormat="1" x14ac:dyDescent="0.2">
      <c r="A142" s="56"/>
      <c r="B142" s="146"/>
      <c r="C142" s="58" t="s">
        <v>112</v>
      </c>
      <c r="D142" s="56" t="s">
        <v>113</v>
      </c>
      <c r="E142" s="56">
        <v>0.83</v>
      </c>
      <c r="F142" s="55">
        <f>F141*E142</f>
        <v>50.546999999999997</v>
      </c>
      <c r="G142" s="56"/>
      <c r="H142" s="55"/>
      <c r="I142" s="55"/>
      <c r="J142" s="55"/>
      <c r="K142" s="67"/>
      <c r="L142" s="55"/>
      <c r="M142" s="55"/>
      <c r="O142" s="147"/>
      <c r="P142" s="148"/>
      <c r="Q142" s="592"/>
      <c r="R142" s="147"/>
      <c r="S142" s="148"/>
      <c r="T142" s="592"/>
      <c r="U142" s="147"/>
      <c r="V142" s="148"/>
      <c r="W142" s="592"/>
      <c r="X142" s="149"/>
      <c r="Y142" s="592"/>
      <c r="Z142" s="592"/>
    </row>
    <row r="143" spans="1:26" s="591" customFormat="1" x14ac:dyDescent="0.2">
      <c r="A143" s="56"/>
      <c r="B143" s="146"/>
      <c r="C143" s="73" t="s">
        <v>134</v>
      </c>
      <c r="D143" s="56" t="s">
        <v>19</v>
      </c>
      <c r="E143" s="56">
        <v>4.1000000000000003E-3</v>
      </c>
      <c r="F143" s="55">
        <f>F141*E143</f>
        <v>0.24969000000000002</v>
      </c>
      <c r="G143" s="56"/>
      <c r="H143" s="55"/>
      <c r="I143" s="55"/>
      <c r="J143" s="55"/>
      <c r="K143" s="67"/>
      <c r="L143" s="55"/>
      <c r="M143" s="55"/>
      <c r="O143" s="147"/>
      <c r="P143" s="148"/>
      <c r="Q143" s="592"/>
      <c r="R143" s="147"/>
      <c r="S143" s="148"/>
      <c r="T143" s="592"/>
      <c r="U143" s="147"/>
      <c r="V143" s="148"/>
      <c r="W143" s="592"/>
      <c r="X143" s="149"/>
      <c r="Y143" s="592"/>
      <c r="Z143" s="592"/>
    </row>
    <row r="144" spans="1:26" s="591" customFormat="1" x14ac:dyDescent="0.2">
      <c r="A144" s="56"/>
      <c r="B144" s="549" t="s">
        <v>265</v>
      </c>
      <c r="C144" s="593" t="s">
        <v>120</v>
      </c>
      <c r="D144" s="56" t="s">
        <v>23</v>
      </c>
      <c r="E144" s="56">
        <v>1.17</v>
      </c>
      <c r="F144" s="55">
        <f>F141*E144</f>
        <v>71.253</v>
      </c>
      <c r="G144" s="56"/>
      <c r="H144" s="55"/>
      <c r="I144" s="55"/>
      <c r="J144" s="55"/>
      <c r="K144" s="67"/>
      <c r="L144" s="55"/>
      <c r="M144" s="55"/>
      <c r="O144" s="147"/>
      <c r="P144" s="148"/>
      <c r="Q144" s="592"/>
      <c r="R144" s="147"/>
      <c r="S144" s="148"/>
      <c r="T144" s="592"/>
      <c r="U144" s="147"/>
      <c r="V144" s="148"/>
      <c r="W144" s="592"/>
      <c r="X144" s="149"/>
      <c r="Y144" s="592"/>
      <c r="Z144" s="592"/>
    </row>
    <row r="145" spans="1:256" s="591" customFormat="1" x14ac:dyDescent="0.2">
      <c r="A145" s="56"/>
      <c r="B145" s="146"/>
      <c r="C145" s="73" t="s">
        <v>125</v>
      </c>
      <c r="D145" s="56" t="s">
        <v>19</v>
      </c>
      <c r="E145" s="56">
        <v>7.8E-2</v>
      </c>
      <c r="F145" s="55">
        <f>F141*E145</f>
        <v>4.7501999999999995</v>
      </c>
      <c r="G145" s="67"/>
      <c r="H145" s="55"/>
      <c r="I145" s="55"/>
      <c r="J145" s="55"/>
      <c r="K145" s="67"/>
      <c r="L145" s="55"/>
      <c r="M145" s="55"/>
      <c r="O145" s="147"/>
      <c r="P145" s="148"/>
      <c r="Q145" s="592"/>
      <c r="R145" s="147"/>
      <c r="S145" s="148"/>
      <c r="T145" s="592"/>
      <c r="U145" s="147"/>
      <c r="V145" s="148"/>
      <c r="W145" s="592"/>
      <c r="X145" s="149"/>
      <c r="Y145" s="592"/>
      <c r="Z145" s="592"/>
    </row>
    <row r="146" spans="1:256" s="27" customFormat="1" ht="21.75" customHeight="1" x14ac:dyDescent="0.25">
      <c r="A146" s="5"/>
      <c r="B146" s="6"/>
      <c r="C146" s="7" t="s">
        <v>79</v>
      </c>
      <c r="D146" s="13"/>
      <c r="E146" s="9"/>
      <c r="F146" s="15"/>
      <c r="G146" s="6"/>
      <c r="H146" s="536"/>
      <c r="I146" s="165"/>
      <c r="J146" s="536"/>
      <c r="K146" s="6"/>
      <c r="L146" s="536"/>
      <c r="M146" s="594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56" s="150" customFormat="1" x14ac:dyDescent="0.2">
      <c r="A147" s="56">
        <v>27</v>
      </c>
      <c r="B147" s="146" t="s">
        <v>141</v>
      </c>
      <c r="C147" s="179" t="s">
        <v>165</v>
      </c>
      <c r="D147" s="56" t="s">
        <v>23</v>
      </c>
      <c r="E147" s="56"/>
      <c r="F147" s="53">
        <v>9.2200000000000006</v>
      </c>
      <c r="G147" s="56"/>
      <c r="H147" s="55"/>
      <c r="I147" s="55"/>
      <c r="J147" s="55"/>
      <c r="K147" s="67"/>
      <c r="L147" s="55"/>
      <c r="M147" s="55"/>
      <c r="O147" s="147"/>
      <c r="P147" s="151"/>
      <c r="Q147" s="152"/>
      <c r="R147" s="147"/>
      <c r="S147" s="148"/>
      <c r="T147" s="152"/>
      <c r="U147" s="147"/>
      <c r="V147" s="148"/>
      <c r="W147" s="152"/>
      <c r="X147" s="149"/>
      <c r="Y147" s="152"/>
      <c r="Z147" s="152"/>
    </row>
    <row r="148" spans="1:256" s="150" customFormat="1" ht="15.75" customHeight="1" x14ac:dyDescent="0.2">
      <c r="A148" s="56"/>
      <c r="B148" s="595"/>
      <c r="C148" s="73" t="s">
        <v>112</v>
      </c>
      <c r="D148" s="56" t="s">
        <v>113</v>
      </c>
      <c r="E148" s="56">
        <v>1.1599999999999999</v>
      </c>
      <c r="F148" s="55">
        <f>F147*E148</f>
        <v>10.6952</v>
      </c>
      <c r="G148" s="67"/>
      <c r="H148" s="55"/>
      <c r="I148" s="55"/>
      <c r="J148" s="55"/>
      <c r="K148" s="67"/>
      <c r="L148" s="55"/>
      <c r="M148" s="55"/>
      <c r="O148" s="147"/>
      <c r="P148" s="148"/>
      <c r="Q148" s="152"/>
      <c r="R148" s="147"/>
      <c r="S148" s="148"/>
      <c r="T148" s="152"/>
      <c r="U148" s="147"/>
      <c r="V148" s="148"/>
      <c r="W148" s="152"/>
      <c r="X148" s="149"/>
      <c r="Y148" s="152"/>
      <c r="Z148" s="152"/>
    </row>
    <row r="149" spans="1:256" s="150" customFormat="1" x14ac:dyDescent="0.2">
      <c r="A149" s="56"/>
      <c r="B149" s="596"/>
      <c r="C149" s="73" t="s">
        <v>134</v>
      </c>
      <c r="D149" s="56" t="s">
        <v>19</v>
      </c>
      <c r="E149" s="56">
        <v>0.13</v>
      </c>
      <c r="F149" s="55">
        <f>F147*E149</f>
        <v>1.1986000000000001</v>
      </c>
      <c r="G149" s="56"/>
      <c r="H149" s="55"/>
      <c r="I149" s="55"/>
      <c r="J149" s="55"/>
      <c r="K149" s="67"/>
      <c r="L149" s="55"/>
      <c r="M149" s="55"/>
      <c r="O149" s="147"/>
      <c r="P149" s="148"/>
      <c r="Q149" s="152"/>
      <c r="R149" s="147"/>
      <c r="S149" s="148"/>
      <c r="T149" s="152"/>
      <c r="U149" s="147"/>
      <c r="V149" s="148"/>
      <c r="W149" s="152"/>
      <c r="X149" s="149"/>
      <c r="Y149" s="152"/>
      <c r="Z149" s="152"/>
    </row>
    <row r="150" spans="1:256" s="150" customFormat="1" x14ac:dyDescent="0.2">
      <c r="A150" s="56"/>
      <c r="B150" s="596"/>
      <c r="C150" s="73" t="s">
        <v>124</v>
      </c>
      <c r="D150" s="56"/>
      <c r="E150" s="56"/>
      <c r="F150" s="55"/>
      <c r="G150" s="56"/>
      <c r="H150" s="55"/>
      <c r="I150" s="55"/>
      <c r="J150" s="55"/>
      <c r="K150" s="67"/>
      <c r="L150" s="55"/>
      <c r="M150" s="55"/>
      <c r="O150" s="147"/>
      <c r="P150" s="148"/>
      <c r="Q150" s="152"/>
      <c r="R150" s="147"/>
      <c r="S150" s="148"/>
      <c r="T150" s="152"/>
      <c r="U150" s="147"/>
      <c r="V150" s="148"/>
      <c r="W150" s="152"/>
      <c r="X150" s="149"/>
      <c r="Y150" s="152"/>
      <c r="Z150" s="152"/>
    </row>
    <row r="151" spans="1:256" s="150" customFormat="1" x14ac:dyDescent="0.2">
      <c r="A151" s="56"/>
      <c r="B151" s="60" t="s">
        <v>382</v>
      </c>
      <c r="C151" s="73" t="s">
        <v>142</v>
      </c>
      <c r="D151" s="56" t="s">
        <v>23</v>
      </c>
      <c r="E151" s="56">
        <v>1</v>
      </c>
      <c r="F151" s="55">
        <f>F147*E151</f>
        <v>9.2200000000000006</v>
      </c>
      <c r="G151" s="56"/>
      <c r="H151" s="55"/>
      <c r="I151" s="55"/>
      <c r="J151" s="55"/>
      <c r="K151" s="67"/>
      <c r="L151" s="55"/>
      <c r="M151" s="55"/>
      <c r="O151" s="147"/>
      <c r="P151" s="148"/>
      <c r="Q151" s="152"/>
      <c r="R151" s="147"/>
      <c r="S151" s="148"/>
      <c r="T151" s="152"/>
      <c r="U151" s="147"/>
      <c r="V151" s="148"/>
      <c r="W151" s="152"/>
      <c r="X151" s="149"/>
      <c r="Y151" s="152"/>
      <c r="Z151" s="152"/>
    </row>
    <row r="152" spans="1:256" s="150" customFormat="1" x14ac:dyDescent="0.2">
      <c r="A152" s="56"/>
      <c r="B152" s="60" t="s">
        <v>381</v>
      </c>
      <c r="C152" s="73" t="s">
        <v>143</v>
      </c>
      <c r="D152" s="56" t="s">
        <v>12</v>
      </c>
      <c r="E152" s="56">
        <v>8.0000000000000004E-4</v>
      </c>
      <c r="F152" s="55">
        <f>F147*E152</f>
        <v>7.3760000000000006E-3</v>
      </c>
      <c r="G152" s="56"/>
      <c r="H152" s="55"/>
      <c r="I152" s="55"/>
      <c r="J152" s="55"/>
      <c r="K152" s="67"/>
      <c r="L152" s="55"/>
      <c r="M152" s="55"/>
      <c r="O152" s="147"/>
      <c r="P152" s="148"/>
      <c r="Q152" s="152"/>
      <c r="R152" s="147"/>
      <c r="S152" s="148"/>
      <c r="T152" s="152"/>
      <c r="U152" s="147"/>
      <c r="V152" s="148"/>
      <c r="W152" s="152"/>
      <c r="X152" s="149"/>
      <c r="Y152" s="152"/>
      <c r="Z152" s="152"/>
    </row>
    <row r="153" spans="1:256" s="150" customFormat="1" x14ac:dyDescent="0.2">
      <c r="A153" s="56"/>
      <c r="B153" s="60" t="s">
        <v>389</v>
      </c>
      <c r="C153" s="73" t="s">
        <v>144</v>
      </c>
      <c r="D153" s="56" t="s">
        <v>145</v>
      </c>
      <c r="E153" s="56"/>
      <c r="F153" s="55">
        <v>5</v>
      </c>
      <c r="G153" s="56"/>
      <c r="H153" s="55"/>
      <c r="I153" s="55"/>
      <c r="J153" s="55"/>
      <c r="K153" s="67"/>
      <c r="L153" s="55"/>
      <c r="M153" s="55"/>
      <c r="O153" s="147"/>
      <c r="P153" s="148"/>
      <c r="Q153" s="152"/>
      <c r="R153" s="147"/>
      <c r="S153" s="148"/>
      <c r="T153" s="152"/>
      <c r="U153" s="147"/>
      <c r="V153" s="148"/>
      <c r="W153" s="152"/>
      <c r="X153" s="149"/>
      <c r="Y153" s="152"/>
      <c r="Z153" s="152"/>
    </row>
    <row r="154" spans="1:256" s="150" customFormat="1" ht="17.25" customHeight="1" x14ac:dyDescent="0.2">
      <c r="A154" s="56"/>
      <c r="B154" s="596"/>
      <c r="C154" s="73" t="s">
        <v>125</v>
      </c>
      <c r="D154" s="56" t="s">
        <v>19</v>
      </c>
      <c r="E154" s="56">
        <v>2.06E-2</v>
      </c>
      <c r="F154" s="55">
        <f>F147*E154</f>
        <v>0.18993200000000002</v>
      </c>
      <c r="G154" s="56"/>
      <c r="H154" s="55"/>
      <c r="I154" s="55"/>
      <c r="J154" s="55"/>
      <c r="K154" s="67"/>
      <c r="L154" s="55"/>
      <c r="M154" s="55"/>
      <c r="O154" s="147"/>
      <c r="P154" s="148"/>
      <c r="Q154" s="152"/>
      <c r="R154" s="147"/>
      <c r="S154" s="148"/>
      <c r="T154" s="152"/>
      <c r="U154" s="147"/>
      <c r="V154" s="148"/>
      <c r="W154" s="152"/>
      <c r="X154" s="149"/>
      <c r="Y154" s="152"/>
      <c r="Z154" s="152"/>
    </row>
    <row r="155" spans="1:256" s="150" customFormat="1" ht="29.25" customHeight="1" x14ac:dyDescent="0.2">
      <c r="A155" s="56">
        <v>28</v>
      </c>
      <c r="B155" s="146" t="s">
        <v>146</v>
      </c>
      <c r="C155" s="52" t="s">
        <v>147</v>
      </c>
      <c r="D155" s="56" t="s">
        <v>23</v>
      </c>
      <c r="E155" s="56"/>
      <c r="F155" s="53">
        <f>F147</f>
        <v>9.2200000000000006</v>
      </c>
      <c r="G155" s="56"/>
      <c r="H155" s="55"/>
      <c r="I155" s="55"/>
      <c r="J155" s="55"/>
      <c r="K155" s="67"/>
      <c r="L155" s="55"/>
      <c r="M155" s="55"/>
      <c r="O155" s="147"/>
      <c r="P155" s="151"/>
      <c r="Q155" s="152"/>
      <c r="R155" s="147"/>
      <c r="S155" s="148"/>
      <c r="T155" s="152"/>
      <c r="U155" s="147"/>
      <c r="V155" s="148"/>
      <c r="W155" s="152"/>
      <c r="X155" s="149"/>
      <c r="Y155" s="152"/>
      <c r="Z155" s="152"/>
    </row>
    <row r="156" spans="1:256" s="150" customFormat="1" ht="15.75" customHeight="1" x14ac:dyDescent="0.2">
      <c r="A156" s="56"/>
      <c r="B156" s="146" t="s">
        <v>186</v>
      </c>
      <c r="C156" s="73" t="s">
        <v>112</v>
      </c>
      <c r="D156" s="56" t="s">
        <v>113</v>
      </c>
      <c r="E156" s="56">
        <v>1</v>
      </c>
      <c r="F156" s="55">
        <f>F155*E156</f>
        <v>9.2200000000000006</v>
      </c>
      <c r="G156" s="67"/>
      <c r="H156" s="55"/>
      <c r="I156" s="55"/>
      <c r="J156" s="55"/>
      <c r="K156" s="67"/>
      <c r="L156" s="55"/>
      <c r="M156" s="55"/>
      <c r="O156" s="147"/>
      <c r="P156" s="148"/>
      <c r="Q156" s="152"/>
      <c r="R156" s="147"/>
      <c r="S156" s="148"/>
      <c r="T156" s="152"/>
      <c r="U156" s="147"/>
      <c r="V156" s="148"/>
      <c r="W156" s="152"/>
      <c r="X156" s="149"/>
      <c r="Y156" s="152"/>
      <c r="Z156" s="152"/>
    </row>
    <row r="157" spans="1:256" s="150" customFormat="1" x14ac:dyDescent="0.2">
      <c r="A157" s="56"/>
      <c r="B157" s="146"/>
      <c r="C157" s="73" t="s">
        <v>124</v>
      </c>
      <c r="D157" s="56"/>
      <c r="E157" s="56"/>
      <c r="F157" s="55"/>
      <c r="G157" s="56"/>
      <c r="H157" s="55"/>
      <c r="I157" s="55"/>
      <c r="J157" s="55"/>
      <c r="K157" s="67"/>
      <c r="L157" s="55"/>
      <c r="M157" s="55"/>
      <c r="O157" s="147"/>
      <c r="P157" s="148"/>
      <c r="Q157" s="152"/>
      <c r="R157" s="147"/>
      <c r="S157" s="148"/>
      <c r="T157" s="152"/>
      <c r="U157" s="147"/>
      <c r="V157" s="148"/>
      <c r="W157" s="152"/>
      <c r="X157" s="149"/>
      <c r="Y157" s="152"/>
      <c r="Z157" s="152"/>
    </row>
    <row r="158" spans="1:256" s="150" customFormat="1" x14ac:dyDescent="0.2">
      <c r="A158" s="56"/>
      <c r="B158" s="60" t="s">
        <v>213</v>
      </c>
      <c r="C158" s="73" t="s">
        <v>266</v>
      </c>
      <c r="D158" s="56" t="s">
        <v>27</v>
      </c>
      <c r="E158" s="56">
        <v>0.22</v>
      </c>
      <c r="F158" s="55">
        <f>F155*E158</f>
        <v>2.0284</v>
      </c>
      <c r="G158" s="56"/>
      <c r="H158" s="55"/>
      <c r="I158" s="55"/>
      <c r="J158" s="55"/>
      <c r="K158" s="67"/>
      <c r="L158" s="55"/>
      <c r="M158" s="55"/>
      <c r="O158" s="147"/>
      <c r="P158" s="148"/>
      <c r="Q158" s="152"/>
      <c r="R158" s="147"/>
      <c r="S158" s="148"/>
      <c r="T158" s="152"/>
      <c r="U158" s="147"/>
      <c r="V158" s="148"/>
      <c r="W158" s="152"/>
      <c r="X158" s="149"/>
      <c r="Y158" s="152"/>
      <c r="Z158" s="152"/>
    </row>
    <row r="159" spans="1:256" s="150" customFormat="1" x14ac:dyDescent="0.2">
      <c r="A159" s="56"/>
      <c r="B159" s="596"/>
      <c r="C159" s="73" t="s">
        <v>267</v>
      </c>
      <c r="D159" s="56" t="s">
        <v>19</v>
      </c>
      <c r="E159" s="56">
        <v>1.1999999999999999E-3</v>
      </c>
      <c r="F159" s="55">
        <f>F155*E159</f>
        <v>1.1063999999999999E-2</v>
      </c>
      <c r="G159" s="56"/>
      <c r="H159" s="55"/>
      <c r="I159" s="55"/>
      <c r="J159" s="55"/>
      <c r="K159" s="67"/>
      <c r="L159" s="55"/>
      <c r="M159" s="55"/>
      <c r="O159" s="147"/>
      <c r="P159" s="148"/>
      <c r="Q159" s="152"/>
      <c r="R159" s="147"/>
      <c r="S159" s="148"/>
      <c r="T159" s="152"/>
      <c r="U159" s="147"/>
      <c r="V159" s="148"/>
      <c r="W159" s="152"/>
      <c r="X159" s="149"/>
      <c r="Y159" s="152"/>
      <c r="Z159" s="152"/>
    </row>
    <row r="160" spans="1:256" s="153" customFormat="1" x14ac:dyDescent="0.25">
      <c r="A160" s="68">
        <v>29</v>
      </c>
      <c r="B160" s="426" t="s">
        <v>110</v>
      </c>
      <c r="C160" s="75" t="s">
        <v>111</v>
      </c>
      <c r="D160" s="68" t="s">
        <v>23</v>
      </c>
      <c r="E160" s="68"/>
      <c r="F160" s="71">
        <v>13.5</v>
      </c>
      <c r="G160" s="129"/>
      <c r="H160" s="129"/>
      <c r="I160" s="71"/>
      <c r="J160" s="71"/>
      <c r="K160" s="71"/>
      <c r="L160" s="71"/>
      <c r="M160" s="55"/>
      <c r="N160" s="427"/>
      <c r="O160" s="428"/>
      <c r="P160" s="428"/>
      <c r="Q160" s="428"/>
      <c r="R160" s="428"/>
      <c r="S160" s="428"/>
      <c r="T160" s="428"/>
      <c r="U160" s="428"/>
      <c r="V160" s="428"/>
      <c r="W160" s="428"/>
      <c r="X160" s="428"/>
      <c r="Y160" s="428"/>
      <c r="Z160" s="428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60"/>
      <c r="DQ160" s="360"/>
      <c r="DR160" s="360"/>
      <c r="DS160" s="360"/>
      <c r="DT160" s="360"/>
      <c r="DU160" s="360"/>
      <c r="DV160" s="360"/>
      <c r="DW160" s="360"/>
      <c r="DX160" s="360"/>
      <c r="DY160" s="360"/>
      <c r="DZ160" s="360"/>
      <c r="EA160" s="360"/>
      <c r="EB160" s="360"/>
      <c r="EC160" s="360"/>
      <c r="ED160" s="360"/>
      <c r="EE160" s="360"/>
      <c r="EF160" s="360"/>
      <c r="EG160" s="360"/>
      <c r="EH160" s="360"/>
      <c r="EI160" s="360"/>
      <c r="EJ160" s="360"/>
      <c r="EK160" s="360"/>
      <c r="EL160" s="360"/>
      <c r="EM160" s="360"/>
      <c r="EN160" s="360"/>
      <c r="EO160" s="360"/>
      <c r="EP160" s="360"/>
      <c r="EQ160" s="360"/>
      <c r="ER160" s="360"/>
      <c r="ES160" s="360"/>
      <c r="ET160" s="360"/>
      <c r="EU160" s="360"/>
      <c r="EV160" s="360"/>
      <c r="EW160" s="360"/>
      <c r="EX160" s="360"/>
      <c r="EY160" s="360"/>
      <c r="EZ160" s="360"/>
      <c r="FA160" s="360"/>
      <c r="FB160" s="360"/>
      <c r="FC160" s="360"/>
      <c r="FD160" s="360"/>
      <c r="FE160" s="360"/>
      <c r="FF160" s="360"/>
      <c r="FG160" s="360"/>
      <c r="FH160" s="360"/>
      <c r="FI160" s="360"/>
      <c r="FJ160" s="360"/>
      <c r="FK160" s="360"/>
      <c r="FL160" s="360"/>
      <c r="FM160" s="360"/>
      <c r="FN160" s="360"/>
      <c r="FO160" s="360"/>
      <c r="FP160" s="360"/>
      <c r="FQ160" s="360"/>
      <c r="FR160" s="360"/>
      <c r="FS160" s="360"/>
      <c r="FT160" s="360"/>
      <c r="FU160" s="360"/>
      <c r="FV160" s="360"/>
      <c r="FW160" s="360"/>
      <c r="FX160" s="360"/>
      <c r="FY160" s="360"/>
      <c r="FZ160" s="360"/>
      <c r="GA160" s="360"/>
      <c r="GB160" s="360"/>
      <c r="GC160" s="360"/>
      <c r="GD160" s="360"/>
      <c r="GE160" s="360"/>
      <c r="GF160" s="360"/>
      <c r="GG160" s="360"/>
      <c r="GH160" s="360"/>
      <c r="GI160" s="360"/>
      <c r="GJ160" s="360"/>
      <c r="GK160" s="360"/>
      <c r="GL160" s="360"/>
      <c r="GM160" s="360"/>
      <c r="GN160" s="360"/>
      <c r="GO160" s="360"/>
      <c r="GP160" s="360"/>
      <c r="GQ160" s="360"/>
      <c r="GR160" s="360"/>
      <c r="GS160" s="360"/>
      <c r="GT160" s="360"/>
      <c r="GU160" s="360"/>
      <c r="GV160" s="360"/>
      <c r="GW160" s="360"/>
      <c r="GX160" s="360"/>
      <c r="GY160" s="360"/>
      <c r="GZ160" s="360"/>
      <c r="HA160" s="360"/>
      <c r="HB160" s="360"/>
      <c r="HC160" s="360"/>
      <c r="HD160" s="360"/>
      <c r="HE160" s="360"/>
      <c r="HF160" s="360"/>
      <c r="HG160" s="360"/>
      <c r="HH160" s="360"/>
      <c r="HI160" s="360"/>
      <c r="HJ160" s="360"/>
      <c r="HK160" s="360"/>
      <c r="HL160" s="360"/>
      <c r="HM160" s="360"/>
      <c r="HN160" s="360"/>
      <c r="HO160" s="360"/>
      <c r="HP160" s="360"/>
      <c r="HQ160" s="360"/>
      <c r="HR160" s="360"/>
      <c r="HS160" s="360"/>
      <c r="HT160" s="360"/>
      <c r="HU160" s="360"/>
      <c r="HV160" s="360"/>
      <c r="HW160" s="360"/>
      <c r="HX160" s="360"/>
      <c r="HY160" s="360"/>
      <c r="HZ160" s="360"/>
      <c r="IA160" s="360"/>
      <c r="IB160" s="360"/>
      <c r="IC160" s="360"/>
      <c r="ID160" s="360"/>
      <c r="IE160" s="360"/>
      <c r="IF160" s="360"/>
      <c r="IG160" s="360"/>
      <c r="IH160" s="360"/>
      <c r="II160" s="360"/>
      <c r="IJ160" s="360"/>
      <c r="IK160" s="360"/>
      <c r="IL160" s="360"/>
      <c r="IM160" s="360"/>
      <c r="IN160" s="360"/>
      <c r="IO160" s="360"/>
      <c r="IP160" s="360"/>
      <c r="IQ160" s="360"/>
      <c r="IR160" s="360"/>
      <c r="IS160" s="360"/>
      <c r="IT160" s="360"/>
      <c r="IU160" s="360"/>
      <c r="IV160" s="360"/>
    </row>
    <row r="161" spans="1:256" s="153" customFormat="1" ht="15.75" customHeight="1" x14ac:dyDescent="0.25">
      <c r="A161" s="56"/>
      <c r="B161" s="93"/>
      <c r="C161" s="58" t="s">
        <v>112</v>
      </c>
      <c r="D161" s="56" t="s">
        <v>113</v>
      </c>
      <c r="E161" s="56">
        <v>2.72</v>
      </c>
      <c r="F161" s="55">
        <f>F160*E161</f>
        <v>36.720000000000006</v>
      </c>
      <c r="G161" s="55"/>
      <c r="H161" s="55"/>
      <c r="I161" s="55"/>
      <c r="J161" s="55"/>
      <c r="K161" s="55"/>
      <c r="L161" s="55"/>
      <c r="M161" s="55"/>
      <c r="N161" s="154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  <c r="HS161" s="156"/>
      <c r="HT161" s="156"/>
      <c r="HU161" s="156"/>
      <c r="HV161" s="156"/>
      <c r="HW161" s="156"/>
      <c r="HX161" s="156"/>
      <c r="HY161" s="156"/>
      <c r="HZ161" s="156"/>
      <c r="IA161" s="156"/>
      <c r="IB161" s="156"/>
      <c r="IC161" s="156"/>
      <c r="ID161" s="156"/>
      <c r="IE161" s="156"/>
      <c r="IF161" s="156"/>
      <c r="IG161" s="156"/>
      <c r="IH161" s="156"/>
      <c r="II161" s="156"/>
      <c r="IJ161" s="156"/>
      <c r="IK161" s="156"/>
      <c r="IL161" s="156"/>
      <c r="IM161" s="156"/>
      <c r="IN161" s="156"/>
      <c r="IO161" s="156"/>
      <c r="IP161" s="156"/>
      <c r="IQ161" s="156"/>
      <c r="IR161" s="156"/>
      <c r="IS161" s="156"/>
      <c r="IT161" s="156"/>
      <c r="IU161" s="156"/>
      <c r="IV161" s="156"/>
    </row>
    <row r="162" spans="1:256" s="153" customFormat="1" ht="15.75" customHeight="1" x14ac:dyDescent="0.25">
      <c r="A162" s="56"/>
      <c r="B162" s="429" t="s">
        <v>214</v>
      </c>
      <c r="C162" s="58" t="s">
        <v>164</v>
      </c>
      <c r="D162" s="56" t="s">
        <v>23</v>
      </c>
      <c r="E162" s="56"/>
      <c r="F162" s="55">
        <f>F160</f>
        <v>13.5</v>
      </c>
      <c r="G162" s="157"/>
      <c r="H162" s="157"/>
      <c r="I162" s="55"/>
      <c r="J162" s="157"/>
      <c r="K162" s="55"/>
      <c r="L162" s="55"/>
      <c r="M162" s="55"/>
      <c r="N162" s="154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56"/>
      <c r="EK162" s="156"/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/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  <c r="GU162" s="156"/>
      <c r="GV162" s="156"/>
      <c r="GW162" s="156"/>
      <c r="GX162" s="156"/>
      <c r="GY162" s="156"/>
      <c r="GZ162" s="156"/>
      <c r="HA162" s="156"/>
      <c r="HB162" s="156"/>
      <c r="HC162" s="156"/>
      <c r="HD162" s="156"/>
      <c r="HE162" s="156"/>
      <c r="HF162" s="156"/>
      <c r="HG162" s="156"/>
      <c r="HH162" s="156"/>
      <c r="HI162" s="156"/>
      <c r="HJ162" s="156"/>
      <c r="HK162" s="156"/>
      <c r="HL162" s="156"/>
      <c r="HM162" s="156"/>
      <c r="HN162" s="156"/>
      <c r="HO162" s="156"/>
      <c r="HP162" s="156"/>
      <c r="HQ162" s="156"/>
      <c r="HR162" s="156"/>
      <c r="HS162" s="156"/>
      <c r="HT162" s="156"/>
      <c r="HU162" s="156"/>
      <c r="HV162" s="156"/>
      <c r="HW162" s="156"/>
      <c r="HX162" s="156"/>
      <c r="HY162" s="156"/>
      <c r="HZ162" s="156"/>
      <c r="IA162" s="156"/>
      <c r="IB162" s="156"/>
      <c r="IC162" s="156"/>
      <c r="ID162" s="156"/>
      <c r="IE162" s="156"/>
      <c r="IF162" s="156"/>
      <c r="IG162" s="156"/>
      <c r="IH162" s="156"/>
      <c r="II162" s="156"/>
      <c r="IJ162" s="156"/>
      <c r="IK162" s="156"/>
      <c r="IL162" s="156"/>
      <c r="IM162" s="156"/>
      <c r="IN162" s="156"/>
      <c r="IO162" s="156"/>
      <c r="IP162" s="156"/>
      <c r="IQ162" s="156"/>
      <c r="IR162" s="156"/>
      <c r="IS162" s="156"/>
      <c r="IT162" s="156"/>
      <c r="IU162" s="156"/>
      <c r="IV162" s="156"/>
    </row>
    <row r="163" spans="1:256" s="128" customFormat="1" ht="32.25" customHeight="1" x14ac:dyDescent="0.25">
      <c r="A163" s="430">
        <v>30</v>
      </c>
      <c r="B163" s="431"/>
      <c r="C163" s="432" t="s">
        <v>302</v>
      </c>
      <c r="D163" s="433" t="s">
        <v>298</v>
      </c>
      <c r="E163" s="434"/>
      <c r="F163" s="435">
        <v>23</v>
      </c>
      <c r="G163" s="436"/>
      <c r="H163" s="437"/>
      <c r="I163" s="438"/>
      <c r="J163" s="439"/>
      <c r="K163" s="438"/>
      <c r="L163" s="439"/>
      <c r="M163" s="440"/>
    </row>
    <row r="164" spans="1:256" s="126" customFormat="1" ht="15" customHeight="1" x14ac:dyDescent="0.25">
      <c r="A164" s="249"/>
      <c r="B164" s="244"/>
      <c r="C164" s="250" t="s">
        <v>299</v>
      </c>
      <c r="D164" s="251" t="s">
        <v>298</v>
      </c>
      <c r="E164" s="252">
        <v>1</v>
      </c>
      <c r="F164" s="252">
        <f>E164*F163</f>
        <v>23</v>
      </c>
      <c r="G164" s="253"/>
      <c r="H164" s="253"/>
      <c r="I164" s="254"/>
      <c r="J164" s="255"/>
      <c r="K164" s="256"/>
      <c r="L164" s="257"/>
      <c r="M164" s="245"/>
      <c r="O164" s="126">
        <f>M164/F163</f>
        <v>0</v>
      </c>
    </row>
    <row r="165" spans="1:256" s="241" customFormat="1" ht="15" customHeight="1" x14ac:dyDescent="0.25">
      <c r="A165" s="258"/>
      <c r="B165" s="242"/>
      <c r="C165" s="246" t="s">
        <v>300</v>
      </c>
      <c r="D165" s="247" t="s">
        <v>289</v>
      </c>
      <c r="E165" s="243">
        <v>15.5</v>
      </c>
      <c r="F165" s="259">
        <f>E165*F163</f>
        <v>356.5</v>
      </c>
      <c r="G165" s="248"/>
      <c r="H165" s="248"/>
      <c r="I165" s="243"/>
      <c r="J165" s="260"/>
      <c r="K165" s="243"/>
      <c r="L165" s="260"/>
      <c r="M165" s="245"/>
    </row>
    <row r="166" spans="1:256" s="241" customFormat="1" ht="15" customHeight="1" x14ac:dyDescent="0.25">
      <c r="A166" s="258"/>
      <c r="B166" s="429" t="s">
        <v>392</v>
      </c>
      <c r="C166" s="264" t="s">
        <v>301</v>
      </c>
      <c r="D166" s="265" t="s">
        <v>59</v>
      </c>
      <c r="E166" s="266">
        <v>0.75</v>
      </c>
      <c r="F166" s="261">
        <f>E166*F163</f>
        <v>17.25</v>
      </c>
      <c r="G166" s="262"/>
      <c r="H166" s="262"/>
      <c r="I166" s="263"/>
      <c r="J166" s="267"/>
      <c r="K166" s="263"/>
      <c r="L166" s="268"/>
      <c r="M166" s="263"/>
    </row>
    <row r="167" spans="1:256" s="241" customFormat="1" ht="15" customHeight="1" x14ac:dyDescent="0.25">
      <c r="A167" s="258"/>
      <c r="B167" s="429" t="s">
        <v>391</v>
      </c>
      <c r="C167" s="246" t="s">
        <v>390</v>
      </c>
      <c r="D167" s="247" t="s">
        <v>298</v>
      </c>
      <c r="E167" s="243">
        <v>1.03</v>
      </c>
      <c r="F167" s="243">
        <f>E167*F163</f>
        <v>23.69</v>
      </c>
      <c r="G167" s="248"/>
      <c r="H167" s="248"/>
      <c r="I167" s="243"/>
      <c r="J167" s="260"/>
      <c r="K167" s="243"/>
      <c r="L167" s="260"/>
      <c r="M167" s="245"/>
    </row>
    <row r="168" spans="1:256" s="150" customFormat="1" x14ac:dyDescent="0.2">
      <c r="A168" s="56">
        <v>31</v>
      </c>
      <c r="B168" s="146" t="s">
        <v>268</v>
      </c>
      <c r="C168" s="52" t="s">
        <v>138</v>
      </c>
      <c r="D168" s="56" t="s">
        <v>23</v>
      </c>
      <c r="E168" s="56"/>
      <c r="F168" s="67">
        <v>23</v>
      </c>
      <c r="G168" s="56"/>
      <c r="H168" s="55"/>
      <c r="I168" s="55"/>
      <c r="J168" s="55"/>
      <c r="K168" s="67"/>
      <c r="L168" s="55"/>
      <c r="M168" s="55"/>
      <c r="O168" s="147"/>
      <c r="P168" s="151"/>
      <c r="Q168" s="152"/>
      <c r="R168" s="147"/>
      <c r="S168" s="148"/>
      <c r="T168" s="152"/>
      <c r="U168" s="147"/>
      <c r="V168" s="148"/>
      <c r="W168" s="152"/>
      <c r="X168" s="149"/>
      <c r="Y168" s="152"/>
      <c r="Z168" s="152"/>
    </row>
    <row r="169" spans="1:256" s="150" customFormat="1" ht="15" customHeight="1" x14ac:dyDescent="0.2">
      <c r="A169" s="158"/>
      <c r="B169" s="56"/>
      <c r="C169" s="58" t="s">
        <v>112</v>
      </c>
      <c r="D169" s="56" t="s">
        <v>113</v>
      </c>
      <c r="E169" s="56">
        <v>2.23</v>
      </c>
      <c r="F169" s="55">
        <f>F168*E169</f>
        <v>51.29</v>
      </c>
      <c r="G169" s="56"/>
      <c r="H169" s="55"/>
      <c r="I169" s="55"/>
      <c r="J169" s="55"/>
      <c r="K169" s="67"/>
      <c r="L169" s="55"/>
      <c r="M169" s="55"/>
      <c r="O169" s="147"/>
      <c r="P169" s="148"/>
      <c r="Q169" s="152"/>
      <c r="R169" s="147"/>
      <c r="S169" s="148"/>
      <c r="T169" s="152"/>
      <c r="U169" s="147"/>
      <c r="V169" s="148"/>
      <c r="W169" s="152"/>
      <c r="X169" s="149"/>
      <c r="Y169" s="152"/>
      <c r="Z169" s="152"/>
    </row>
    <row r="170" spans="1:256" s="150" customFormat="1" x14ac:dyDescent="0.2">
      <c r="A170" s="56"/>
      <c r="B170" s="146"/>
      <c r="C170" s="73" t="s">
        <v>134</v>
      </c>
      <c r="D170" s="56" t="s">
        <v>19</v>
      </c>
      <c r="E170" s="56">
        <v>3.1E-2</v>
      </c>
      <c r="F170" s="55">
        <f>F168*E170</f>
        <v>0.71299999999999997</v>
      </c>
      <c r="G170" s="56"/>
      <c r="H170" s="55"/>
      <c r="I170" s="55"/>
      <c r="J170" s="55"/>
      <c r="K170" s="67"/>
      <c r="L170" s="55"/>
      <c r="M170" s="55"/>
      <c r="O170" s="147"/>
      <c r="P170" s="148"/>
      <c r="Q170" s="152"/>
      <c r="R170" s="147"/>
      <c r="S170" s="148"/>
      <c r="T170" s="152"/>
      <c r="U170" s="147"/>
      <c r="V170" s="148"/>
      <c r="W170" s="152"/>
      <c r="X170" s="149"/>
      <c r="Y170" s="152"/>
      <c r="Z170" s="152"/>
    </row>
    <row r="171" spans="1:256" s="150" customFormat="1" x14ac:dyDescent="0.2">
      <c r="A171" s="56"/>
      <c r="B171" s="146"/>
      <c r="C171" s="73" t="s">
        <v>124</v>
      </c>
      <c r="D171" s="56"/>
      <c r="E171" s="56"/>
      <c r="F171" s="55"/>
      <c r="G171" s="56"/>
      <c r="H171" s="55"/>
      <c r="I171" s="55"/>
      <c r="J171" s="55"/>
      <c r="K171" s="67"/>
      <c r="L171" s="55"/>
      <c r="M171" s="55"/>
      <c r="O171" s="147"/>
      <c r="P171" s="148"/>
      <c r="Q171" s="152"/>
      <c r="R171" s="147"/>
      <c r="S171" s="148"/>
      <c r="T171" s="152"/>
      <c r="U171" s="147"/>
      <c r="V171" s="148"/>
      <c r="W171" s="152"/>
      <c r="X171" s="149"/>
      <c r="Y171" s="152"/>
      <c r="Z171" s="152"/>
    </row>
    <row r="172" spans="1:256" s="150" customFormat="1" x14ac:dyDescent="0.2">
      <c r="A172" s="56"/>
      <c r="B172" s="93" t="s">
        <v>513</v>
      </c>
      <c r="C172" s="73" t="s">
        <v>139</v>
      </c>
      <c r="D172" s="56" t="s">
        <v>27</v>
      </c>
      <c r="E172" s="56">
        <v>5</v>
      </c>
      <c r="F172" s="55">
        <f>F168*E172</f>
        <v>115</v>
      </c>
      <c r="G172" s="56"/>
      <c r="H172" s="55"/>
      <c r="I172" s="55"/>
      <c r="J172" s="55"/>
      <c r="K172" s="67"/>
      <c r="L172" s="55"/>
      <c r="M172" s="55"/>
      <c r="O172" s="147"/>
      <c r="P172" s="148"/>
      <c r="Q172" s="152"/>
      <c r="R172" s="147"/>
      <c r="S172" s="148"/>
      <c r="T172" s="152"/>
      <c r="U172" s="147"/>
      <c r="V172" s="148"/>
      <c r="W172" s="152"/>
      <c r="X172" s="149"/>
      <c r="Y172" s="152"/>
      <c r="Z172" s="152"/>
    </row>
    <row r="173" spans="1:256" s="150" customFormat="1" x14ac:dyDescent="0.2">
      <c r="A173" s="56"/>
      <c r="B173" s="93" t="s">
        <v>514</v>
      </c>
      <c r="C173" s="73" t="s">
        <v>140</v>
      </c>
      <c r="D173" s="56" t="s">
        <v>23</v>
      </c>
      <c r="E173" s="56">
        <v>1</v>
      </c>
      <c r="F173" s="55">
        <f>F168*E173</f>
        <v>23</v>
      </c>
      <c r="G173" s="56"/>
      <c r="H173" s="55"/>
      <c r="I173" s="55"/>
      <c r="J173" s="55"/>
      <c r="K173" s="67"/>
      <c r="L173" s="55"/>
      <c r="M173" s="55"/>
      <c r="O173" s="147"/>
      <c r="P173" s="148"/>
      <c r="Q173" s="152"/>
      <c r="R173" s="147"/>
      <c r="S173" s="148"/>
      <c r="T173" s="152"/>
      <c r="U173" s="147"/>
      <c r="V173" s="148"/>
      <c r="W173" s="152"/>
      <c r="X173" s="149"/>
      <c r="Y173" s="152"/>
      <c r="Z173" s="152"/>
    </row>
    <row r="174" spans="1:256" s="150" customFormat="1" ht="14.25" customHeight="1" x14ac:dyDescent="0.2">
      <c r="A174" s="56"/>
      <c r="B174" s="93" t="s">
        <v>270</v>
      </c>
      <c r="C174" s="73" t="s">
        <v>269</v>
      </c>
      <c r="D174" s="56" t="s">
        <v>19</v>
      </c>
      <c r="E174" s="56">
        <v>1.05</v>
      </c>
      <c r="F174" s="55">
        <f>F168*E174</f>
        <v>24.150000000000002</v>
      </c>
      <c r="G174" s="67"/>
      <c r="H174" s="55"/>
      <c r="I174" s="55"/>
      <c r="J174" s="55"/>
      <c r="K174" s="67"/>
      <c r="L174" s="55"/>
      <c r="M174" s="55"/>
      <c r="O174" s="147"/>
      <c r="P174" s="148"/>
      <c r="Q174" s="152"/>
      <c r="R174" s="147"/>
      <c r="S174" s="148"/>
      <c r="T174" s="152"/>
      <c r="U174" s="147"/>
      <c r="V174" s="148"/>
      <c r="W174" s="152"/>
      <c r="X174" s="149"/>
      <c r="Y174" s="152"/>
      <c r="Z174" s="152"/>
    </row>
    <row r="175" spans="1:256" s="150" customFormat="1" ht="14.25" customHeight="1" x14ac:dyDescent="0.2">
      <c r="A175" s="56"/>
      <c r="B175" s="146"/>
      <c r="C175" s="73" t="s">
        <v>125</v>
      </c>
      <c r="D175" s="56" t="s">
        <v>19</v>
      </c>
      <c r="E175" s="56">
        <v>7.0000000000000001E-3</v>
      </c>
      <c r="F175" s="55">
        <f>F168*E175</f>
        <v>0.161</v>
      </c>
      <c r="G175" s="67"/>
      <c r="H175" s="55"/>
      <c r="I175" s="55"/>
      <c r="J175" s="55"/>
      <c r="K175" s="67"/>
      <c r="L175" s="55"/>
      <c r="M175" s="55"/>
      <c r="O175" s="147"/>
      <c r="P175" s="148"/>
      <c r="Q175" s="152"/>
      <c r="R175" s="147"/>
      <c r="S175" s="148"/>
      <c r="T175" s="152"/>
      <c r="U175" s="147"/>
      <c r="V175" s="148"/>
      <c r="W175" s="152"/>
      <c r="X175" s="149"/>
      <c r="Y175" s="152"/>
      <c r="Z175" s="152"/>
    </row>
    <row r="176" spans="1:256" s="441" customFormat="1" ht="18" customHeight="1" x14ac:dyDescent="0.25">
      <c r="A176" s="68">
        <v>32</v>
      </c>
      <c r="B176" s="426" t="s">
        <v>187</v>
      </c>
      <c r="C176" s="75" t="s">
        <v>188</v>
      </c>
      <c r="D176" s="68" t="s">
        <v>23</v>
      </c>
      <c r="E176" s="68"/>
      <c r="F176" s="71">
        <v>2</v>
      </c>
      <c r="G176" s="129"/>
      <c r="H176" s="129"/>
      <c r="I176" s="71"/>
      <c r="J176" s="71"/>
      <c r="K176" s="71"/>
      <c r="L176" s="71"/>
      <c r="M176" s="55"/>
      <c r="N176" s="159"/>
    </row>
    <row r="177" spans="1:26" s="161" customFormat="1" ht="13.5" customHeight="1" x14ac:dyDescent="0.25">
      <c r="A177" s="76"/>
      <c r="B177" s="93"/>
      <c r="C177" s="85" t="s">
        <v>112</v>
      </c>
      <c r="D177" s="76" t="s">
        <v>113</v>
      </c>
      <c r="E177" s="76">
        <v>1.08</v>
      </c>
      <c r="F177" s="66">
        <f>F176*E177</f>
        <v>2.16</v>
      </c>
      <c r="G177" s="63"/>
      <c r="H177" s="63"/>
      <c r="I177" s="66"/>
      <c r="J177" s="66"/>
      <c r="K177" s="66"/>
      <c r="L177" s="66"/>
      <c r="M177" s="55"/>
      <c r="N177" s="160"/>
    </row>
    <row r="178" spans="1:26" s="161" customFormat="1" ht="13.5" customHeight="1" x14ac:dyDescent="0.25">
      <c r="A178" s="76"/>
      <c r="B178" s="93"/>
      <c r="C178" s="85" t="s">
        <v>134</v>
      </c>
      <c r="D178" s="76" t="s">
        <v>19</v>
      </c>
      <c r="E178" s="76">
        <v>4.5199999999999997E-2</v>
      </c>
      <c r="F178" s="66">
        <f>F176*E178</f>
        <v>9.0399999999999994E-2</v>
      </c>
      <c r="G178" s="63"/>
      <c r="H178" s="63"/>
      <c r="I178" s="66"/>
      <c r="J178" s="66"/>
      <c r="K178" s="66"/>
      <c r="L178" s="66"/>
      <c r="M178" s="55"/>
      <c r="N178" s="160"/>
    </row>
    <row r="179" spans="1:26" s="161" customFormat="1" x14ac:dyDescent="0.25">
      <c r="A179" s="76"/>
      <c r="B179" s="93" t="s">
        <v>445</v>
      </c>
      <c r="C179" s="85" t="s">
        <v>139</v>
      </c>
      <c r="D179" s="76" t="s">
        <v>27</v>
      </c>
      <c r="E179" s="66">
        <v>5</v>
      </c>
      <c r="F179" s="66">
        <f>F176*E179</f>
        <v>10</v>
      </c>
      <c r="G179" s="63"/>
      <c r="H179" s="63"/>
      <c r="I179" s="66"/>
      <c r="J179" s="66"/>
      <c r="K179" s="66"/>
      <c r="L179" s="66"/>
      <c r="M179" s="55"/>
      <c r="N179" s="160"/>
    </row>
    <row r="180" spans="1:26" s="161" customFormat="1" x14ac:dyDescent="0.25">
      <c r="A180" s="76"/>
      <c r="B180" s="93" t="s">
        <v>383</v>
      </c>
      <c r="C180" s="85" t="s">
        <v>190</v>
      </c>
      <c r="D180" s="76" t="s">
        <v>23</v>
      </c>
      <c r="E180" s="76">
        <v>1.02</v>
      </c>
      <c r="F180" s="66">
        <f>F176*E180</f>
        <v>2.04</v>
      </c>
      <c r="G180" s="63"/>
      <c r="H180" s="63"/>
      <c r="I180" s="66"/>
      <c r="J180" s="66"/>
      <c r="K180" s="66"/>
      <c r="L180" s="66"/>
      <c r="M180" s="55"/>
      <c r="N180" s="160"/>
    </row>
    <row r="181" spans="1:26" s="161" customFormat="1" ht="13.5" customHeight="1" x14ac:dyDescent="0.25">
      <c r="A181" s="76"/>
      <c r="B181" s="93"/>
      <c r="C181" s="85" t="s">
        <v>125</v>
      </c>
      <c r="D181" s="76" t="s">
        <v>19</v>
      </c>
      <c r="E181" s="76">
        <v>4.6600000000000003E-2</v>
      </c>
      <c r="F181" s="66">
        <f>F176*E181</f>
        <v>9.3200000000000005E-2</v>
      </c>
      <c r="G181" s="63"/>
      <c r="H181" s="63"/>
      <c r="I181" s="66"/>
      <c r="J181" s="66"/>
      <c r="K181" s="66"/>
      <c r="L181" s="66"/>
      <c r="M181" s="55"/>
      <c r="N181" s="162"/>
    </row>
    <row r="182" spans="1:26" s="27" customFormat="1" ht="29.25" customHeight="1" x14ac:dyDescent="0.25">
      <c r="A182" s="136">
        <v>33</v>
      </c>
      <c r="B182" s="163"/>
      <c r="C182" s="137" t="s">
        <v>81</v>
      </c>
      <c r="D182" s="164" t="s">
        <v>80</v>
      </c>
      <c r="E182" s="6">
        <v>1</v>
      </c>
      <c r="F182" s="165">
        <v>1</v>
      </c>
      <c r="G182" s="6"/>
      <c r="H182" s="6"/>
      <c r="I182" s="165"/>
      <c r="J182" s="165"/>
      <c r="K182" s="6"/>
      <c r="L182" s="6"/>
      <c r="M182" s="1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s="125" customFormat="1" x14ac:dyDescent="0.25">
      <c r="A183" s="56"/>
      <c r="B183" s="178" t="s">
        <v>271</v>
      </c>
      <c r="C183" s="73" t="s">
        <v>112</v>
      </c>
      <c r="D183" s="56" t="s">
        <v>113</v>
      </c>
      <c r="E183" s="76">
        <v>1</v>
      </c>
      <c r="F183" s="76">
        <f>F182*E183</f>
        <v>1</v>
      </c>
      <c r="G183" s="56"/>
      <c r="H183" s="56"/>
      <c r="I183" s="55"/>
      <c r="J183" s="55"/>
      <c r="K183" s="67"/>
      <c r="L183" s="55"/>
      <c r="M183" s="55"/>
      <c r="N183" s="167"/>
      <c r="O183" s="168"/>
      <c r="P183" s="168"/>
      <c r="Q183" s="169"/>
      <c r="R183" s="168"/>
      <c r="S183" s="168"/>
      <c r="T183" s="126"/>
      <c r="U183" s="168"/>
      <c r="V183" s="168"/>
      <c r="W183" s="126"/>
      <c r="X183" s="149"/>
      <c r="Y183" s="126"/>
      <c r="Z183" s="126"/>
    </row>
    <row r="184" spans="1:26" s="125" customFormat="1" x14ac:dyDescent="0.25">
      <c r="A184" s="56"/>
      <c r="B184" s="170"/>
      <c r="C184" s="73" t="s">
        <v>124</v>
      </c>
      <c r="D184" s="56"/>
      <c r="E184" s="76"/>
      <c r="F184" s="76"/>
      <c r="G184" s="56"/>
      <c r="H184" s="55"/>
      <c r="I184" s="55"/>
      <c r="J184" s="55"/>
      <c r="K184" s="67"/>
      <c r="L184" s="55"/>
      <c r="M184" s="55"/>
      <c r="N184" s="167"/>
      <c r="O184" s="168"/>
      <c r="P184" s="168"/>
      <c r="Q184" s="169"/>
      <c r="R184" s="168"/>
      <c r="S184" s="168"/>
      <c r="T184" s="126"/>
      <c r="U184" s="168"/>
      <c r="V184" s="168"/>
      <c r="W184" s="126"/>
      <c r="X184" s="149"/>
      <c r="Y184" s="126"/>
      <c r="Z184" s="126"/>
    </row>
    <row r="185" spans="1:26" s="127" customFormat="1" ht="27" x14ac:dyDescent="0.25">
      <c r="A185" s="76"/>
      <c r="B185" s="78" t="s">
        <v>186</v>
      </c>
      <c r="C185" s="11" t="s">
        <v>81</v>
      </c>
      <c r="D185" s="76" t="s">
        <v>155</v>
      </c>
      <c r="E185" s="76">
        <v>1</v>
      </c>
      <c r="F185" s="66">
        <f>F182*E185</f>
        <v>1</v>
      </c>
      <c r="G185" s="76"/>
      <c r="H185" s="66"/>
      <c r="I185" s="66"/>
      <c r="J185" s="66"/>
      <c r="K185" s="81"/>
      <c r="L185" s="66"/>
      <c r="M185" s="66"/>
      <c r="N185" s="185"/>
      <c r="O185" s="168"/>
      <c r="P185" s="239"/>
      <c r="Q185" s="186"/>
      <c r="R185" s="168"/>
      <c r="S185" s="239"/>
      <c r="T185" s="128"/>
      <c r="U185" s="168"/>
      <c r="V185" s="239"/>
      <c r="W185" s="128"/>
      <c r="X185" s="149"/>
      <c r="Y185" s="128"/>
      <c r="Z185" s="128"/>
    </row>
    <row r="186" spans="1:26" s="29" customFormat="1" x14ac:dyDescent="0.25">
      <c r="A186" s="5"/>
      <c r="B186" s="12"/>
      <c r="C186" s="7" t="s">
        <v>243</v>
      </c>
      <c r="D186" s="13"/>
      <c r="E186" s="9"/>
      <c r="F186" s="14"/>
      <c r="G186" s="12"/>
      <c r="H186" s="9"/>
      <c r="I186" s="8"/>
      <c r="J186" s="9"/>
      <c r="K186" s="12"/>
      <c r="L186" s="9"/>
      <c r="M186" s="14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</row>
    <row r="187" spans="1:26" s="27" customFormat="1" x14ac:dyDescent="0.25">
      <c r="A187" s="16"/>
      <c r="B187" s="17"/>
      <c r="C187" s="18" t="s">
        <v>217</v>
      </c>
      <c r="D187" s="23"/>
      <c r="E187" s="19"/>
      <c r="F187" s="20"/>
      <c r="G187" s="6"/>
      <c r="H187" s="17"/>
      <c r="I187" s="237"/>
      <c r="J187" s="17"/>
      <c r="K187" s="17"/>
      <c r="L187" s="17"/>
      <c r="M187" s="20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s="29" customFormat="1" x14ac:dyDescent="0.25">
      <c r="A188" s="5"/>
      <c r="B188" s="12"/>
      <c r="C188" s="7" t="s">
        <v>8</v>
      </c>
      <c r="D188" s="13"/>
      <c r="E188" s="9"/>
      <c r="F188" s="14"/>
      <c r="G188" s="12"/>
      <c r="H188" s="21"/>
      <c r="I188" s="8"/>
      <c r="J188" s="12"/>
      <c r="K188" s="12"/>
      <c r="L188" s="12"/>
      <c r="M188" s="22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</row>
    <row r="189" spans="1:26" s="27" customFormat="1" x14ac:dyDescent="0.25">
      <c r="A189" s="5"/>
      <c r="B189" s="6"/>
      <c r="C189" s="11" t="s">
        <v>215</v>
      </c>
      <c r="D189" s="23"/>
      <c r="E189" s="23"/>
      <c r="F189" s="15"/>
      <c r="G189" s="6"/>
      <c r="H189" s="24"/>
      <c r="I189" s="165"/>
      <c r="J189" s="6"/>
      <c r="K189" s="6"/>
      <c r="L189" s="6"/>
      <c r="M189" s="2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s="29" customFormat="1" x14ac:dyDescent="0.25">
      <c r="A190" s="5"/>
      <c r="B190" s="12"/>
      <c r="C190" s="7" t="s">
        <v>8</v>
      </c>
      <c r="D190" s="10"/>
      <c r="E190" s="10"/>
      <c r="F190" s="14"/>
      <c r="G190" s="12"/>
      <c r="H190" s="21"/>
      <c r="I190" s="8"/>
      <c r="J190" s="12"/>
      <c r="K190" s="12"/>
      <c r="L190" s="12"/>
      <c r="M190" s="22"/>
    </row>
    <row r="191" spans="1:26" s="27" customFormat="1" x14ac:dyDescent="0.25">
      <c r="A191" s="5"/>
      <c r="B191" s="6"/>
      <c r="C191" s="11" t="s">
        <v>216</v>
      </c>
      <c r="D191" s="23"/>
      <c r="E191" s="23"/>
      <c r="F191" s="15"/>
      <c r="G191" s="6"/>
      <c r="H191" s="24"/>
      <c r="I191" s="165"/>
      <c r="J191" s="6"/>
      <c r="K191" s="6"/>
      <c r="L191" s="6"/>
      <c r="M191" s="25"/>
    </row>
    <row r="192" spans="1:26" s="29" customFormat="1" x14ac:dyDescent="0.25">
      <c r="A192" s="5"/>
      <c r="B192" s="12"/>
      <c r="C192" s="7" t="s">
        <v>8</v>
      </c>
      <c r="D192" s="13"/>
      <c r="E192" s="9"/>
      <c r="F192" s="14"/>
      <c r="G192" s="12"/>
      <c r="H192" s="21"/>
      <c r="I192" s="8"/>
      <c r="J192" s="12"/>
      <c r="K192" s="12"/>
      <c r="L192" s="12"/>
      <c r="M192" s="22"/>
    </row>
    <row r="193" spans="1:9" s="27" customFormat="1" x14ac:dyDescent="0.25">
      <c r="A193" s="26"/>
      <c r="C193" s="28"/>
      <c r="D193" s="29"/>
      <c r="E193" s="29"/>
      <c r="F193" s="30"/>
      <c r="G193" s="35"/>
      <c r="I193" s="238"/>
    </row>
    <row r="194" spans="1:9" s="27" customFormat="1" x14ac:dyDescent="0.25">
      <c r="A194" s="26"/>
      <c r="C194" s="28"/>
      <c r="D194" s="29"/>
      <c r="E194" s="29"/>
      <c r="F194" s="30"/>
      <c r="G194" s="35"/>
      <c r="I194" s="238"/>
    </row>
    <row r="195" spans="1:9" s="27" customFormat="1" x14ac:dyDescent="0.25">
      <c r="A195" s="26"/>
      <c r="C195" s="28"/>
      <c r="D195" s="29"/>
      <c r="E195" s="29"/>
      <c r="F195" s="30"/>
      <c r="G195" s="35"/>
      <c r="I195" s="238"/>
    </row>
  </sheetData>
  <mergeCells count="16">
    <mergeCell ref="G8:H8"/>
    <mergeCell ref="I8:J8"/>
    <mergeCell ref="K8:L8"/>
    <mergeCell ref="M8:M9"/>
    <mergeCell ref="A8:A9"/>
    <mergeCell ref="B8:B9"/>
    <mergeCell ref="C8:C9"/>
    <mergeCell ref="D8:D9"/>
    <mergeCell ref="E8:F8"/>
    <mergeCell ref="A7:C7"/>
    <mergeCell ref="A6:E6"/>
    <mergeCell ref="L1:M1"/>
    <mergeCell ref="A2:K2"/>
    <mergeCell ref="L2:M2"/>
    <mergeCell ref="A4:M4"/>
    <mergeCell ref="A5:M5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8"/>
  <sheetViews>
    <sheetView view="pageBreakPreview" zoomScale="115" zoomScaleNormal="100" zoomScaleSheetLayoutView="115" workbookViewId="0">
      <selection activeCell="D92" sqref="D92"/>
    </sheetView>
  </sheetViews>
  <sheetFormatPr defaultColWidth="9.140625" defaultRowHeight="13.5" x14ac:dyDescent="0.25"/>
  <cols>
    <col min="1" max="1" width="7" style="483" customWidth="1"/>
    <col min="2" max="2" width="10.85546875" style="43" customWidth="1"/>
    <col min="3" max="3" width="50.7109375" style="41" customWidth="1"/>
    <col min="4" max="4" width="7.7109375" style="172" customWidth="1"/>
    <col min="5" max="5" width="8.14062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43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479"/>
      <c r="B1" s="37"/>
      <c r="C1" s="38"/>
      <c r="D1" s="37"/>
      <c r="E1" s="37"/>
      <c r="G1" s="601"/>
      <c r="H1" s="40"/>
      <c r="I1" s="40"/>
      <c r="J1" s="40"/>
      <c r="K1" s="40"/>
      <c r="L1" s="617"/>
      <c r="M1" s="61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9"/>
      <c r="M2" s="61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480"/>
      <c r="B3" s="3"/>
      <c r="C3" s="3"/>
      <c r="D3" s="3"/>
      <c r="E3" s="3"/>
      <c r="F3" s="3"/>
      <c r="G3" s="60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20" t="s">
        <v>251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20" t="str">
        <f>სანაკრებო!C12</f>
        <v>წყალ-კანალიზაციის mowyobis samuSaoebi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16"/>
      <c r="B6" s="616"/>
      <c r="C6" s="616"/>
      <c r="D6" s="616"/>
      <c r="E6" s="616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16"/>
      <c r="B7" s="616"/>
      <c r="C7" s="616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31" t="s">
        <v>0</v>
      </c>
      <c r="B8" s="627" t="s">
        <v>1</v>
      </c>
      <c r="C8" s="627" t="s">
        <v>2</v>
      </c>
      <c r="D8" s="627" t="s">
        <v>3</v>
      </c>
      <c r="E8" s="629" t="s">
        <v>4</v>
      </c>
      <c r="F8" s="630"/>
      <c r="G8" s="621" t="s">
        <v>5</v>
      </c>
      <c r="H8" s="622"/>
      <c r="I8" s="621" t="s">
        <v>6</v>
      </c>
      <c r="J8" s="622"/>
      <c r="K8" s="621" t="s">
        <v>7</v>
      </c>
      <c r="L8" s="622"/>
      <c r="M8" s="623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32"/>
      <c r="B9" s="628"/>
      <c r="C9" s="628"/>
      <c r="D9" s="628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2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81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27" customFormat="1" ht="40.5" x14ac:dyDescent="0.25">
      <c r="A11" s="68">
        <v>1</v>
      </c>
      <c r="B11" s="173" t="s">
        <v>126</v>
      </c>
      <c r="C11" s="69" t="s">
        <v>194</v>
      </c>
      <c r="D11" s="68" t="s">
        <v>127</v>
      </c>
      <c r="E11" s="76"/>
      <c r="F11" s="68">
        <v>16</v>
      </c>
      <c r="G11" s="76"/>
      <c r="H11" s="174"/>
      <c r="I11" s="81"/>
      <c r="J11" s="66"/>
      <c r="K11" s="81"/>
      <c r="L11" s="66"/>
      <c r="M11" s="66"/>
      <c r="O11" s="168"/>
      <c r="P11" s="168"/>
      <c r="Q11" s="128"/>
      <c r="R11" s="168"/>
      <c r="S11" s="168"/>
      <c r="T11" s="128"/>
      <c r="U11" s="168"/>
      <c r="V11" s="168"/>
      <c r="W11" s="128"/>
      <c r="X11" s="149"/>
      <c r="Y11" s="128"/>
      <c r="Z11" s="128"/>
    </row>
    <row r="12" spans="1:26" s="125" customFormat="1" ht="15" customHeight="1" x14ac:dyDescent="0.25">
      <c r="A12" s="51"/>
      <c r="B12" s="166"/>
      <c r="C12" s="73" t="s">
        <v>112</v>
      </c>
      <c r="D12" s="56" t="s">
        <v>113</v>
      </c>
      <c r="E12" s="67">
        <v>1.43</v>
      </c>
      <c r="F12" s="56">
        <f>F11*E12</f>
        <v>22.88</v>
      </c>
      <c r="G12" s="55"/>
      <c r="H12" s="56"/>
      <c r="I12" s="77"/>
      <c r="J12" s="55"/>
      <c r="K12" s="67"/>
      <c r="L12" s="55"/>
      <c r="M12" s="55"/>
      <c r="O12" s="151"/>
      <c r="P12" s="147"/>
      <c r="Q12" s="126"/>
      <c r="R12" s="151"/>
      <c r="S12" s="147"/>
      <c r="T12" s="126"/>
      <c r="U12" s="151"/>
      <c r="V12" s="147"/>
      <c r="W12" s="126"/>
      <c r="X12" s="149"/>
      <c r="Y12" s="126"/>
      <c r="Z12" s="126"/>
    </row>
    <row r="13" spans="1:26" s="125" customFormat="1" ht="14.25" customHeight="1" x14ac:dyDescent="0.25">
      <c r="A13" s="51"/>
      <c r="B13" s="170"/>
      <c r="C13" s="73" t="s">
        <v>128</v>
      </c>
      <c r="D13" s="56" t="s">
        <v>19</v>
      </c>
      <c r="E13" s="56">
        <v>2.5700000000000001E-2</v>
      </c>
      <c r="F13" s="56">
        <f>F11*E13</f>
        <v>0.41120000000000001</v>
      </c>
      <c r="G13" s="56"/>
      <c r="H13" s="55"/>
      <c r="I13" s="67"/>
      <c r="J13" s="55"/>
      <c r="K13" s="67"/>
      <c r="L13" s="55"/>
      <c r="M13" s="55"/>
      <c r="O13" s="147"/>
      <c r="P13" s="147"/>
      <c r="Q13" s="126"/>
      <c r="R13" s="147"/>
      <c r="S13" s="147"/>
      <c r="T13" s="126"/>
      <c r="U13" s="147"/>
      <c r="V13" s="147"/>
      <c r="W13" s="126"/>
      <c r="X13" s="149"/>
      <c r="Y13" s="126"/>
      <c r="Z13" s="126"/>
    </row>
    <row r="14" spans="1:26" s="125" customFormat="1" ht="14.25" customHeight="1" x14ac:dyDescent="0.25">
      <c r="A14" s="51"/>
      <c r="B14" s="170"/>
      <c r="C14" s="73" t="s">
        <v>124</v>
      </c>
      <c r="D14" s="56"/>
      <c r="E14" s="56"/>
      <c r="F14" s="56"/>
      <c r="G14" s="56"/>
      <c r="H14" s="55"/>
      <c r="I14" s="67"/>
      <c r="J14" s="55"/>
      <c r="K14" s="67"/>
      <c r="L14" s="55"/>
      <c r="M14" s="55"/>
      <c r="O14" s="147"/>
      <c r="P14" s="147"/>
      <c r="Q14" s="126"/>
      <c r="R14" s="147"/>
      <c r="S14" s="147"/>
      <c r="T14" s="126"/>
      <c r="U14" s="147"/>
      <c r="V14" s="147"/>
      <c r="W14" s="126"/>
      <c r="X14" s="149"/>
      <c r="Y14" s="126"/>
      <c r="Z14" s="126"/>
    </row>
    <row r="15" spans="1:26" s="127" customFormat="1" ht="28.5" customHeight="1" x14ac:dyDescent="0.25">
      <c r="A15" s="68"/>
      <c r="B15" s="175" t="s">
        <v>447</v>
      </c>
      <c r="C15" s="85" t="s">
        <v>129</v>
      </c>
      <c r="D15" s="76" t="s">
        <v>127</v>
      </c>
      <c r="E15" s="176">
        <v>0.92900000000000005</v>
      </c>
      <c r="F15" s="76">
        <f>F11*E15</f>
        <v>14.864000000000001</v>
      </c>
      <c r="G15" s="76"/>
      <c r="H15" s="66"/>
      <c r="I15" s="66"/>
      <c r="J15" s="66"/>
      <c r="K15" s="81"/>
      <c r="L15" s="66"/>
      <c r="M15" s="66"/>
      <c r="O15" s="177"/>
      <c r="P15" s="168"/>
      <c r="Q15" s="128"/>
      <c r="R15" s="177"/>
      <c r="S15" s="168"/>
      <c r="T15" s="128"/>
      <c r="U15" s="177"/>
      <c r="V15" s="168"/>
      <c r="W15" s="128"/>
      <c r="X15" s="149"/>
      <c r="Y15" s="128"/>
      <c r="Z15" s="128"/>
    </row>
    <row r="16" spans="1:26" s="125" customFormat="1" ht="13.5" customHeight="1" x14ac:dyDescent="0.25">
      <c r="A16" s="51"/>
      <c r="B16" s="170"/>
      <c r="C16" s="73" t="s">
        <v>125</v>
      </c>
      <c r="D16" s="56" t="s">
        <v>19</v>
      </c>
      <c r="E16" s="56">
        <v>4.5699999999999998E-2</v>
      </c>
      <c r="F16" s="56">
        <f>F11*E16</f>
        <v>0.73119999999999996</v>
      </c>
      <c r="G16" s="67"/>
      <c r="H16" s="55"/>
      <c r="I16" s="55"/>
      <c r="J16" s="55"/>
      <c r="K16" s="67"/>
      <c r="L16" s="55"/>
      <c r="M16" s="55"/>
      <c r="O16" s="147"/>
      <c r="P16" s="147"/>
      <c r="Q16" s="126"/>
      <c r="R16" s="147"/>
      <c r="S16" s="147"/>
      <c r="T16" s="126"/>
      <c r="U16" s="147"/>
      <c r="V16" s="147"/>
      <c r="W16" s="126"/>
      <c r="X16" s="149"/>
      <c r="Y16" s="126"/>
      <c r="Z16" s="126"/>
    </row>
    <row r="17" spans="1:26" s="127" customFormat="1" x14ac:dyDescent="0.25">
      <c r="A17" s="68">
        <v>2</v>
      </c>
      <c r="B17" s="173" t="s">
        <v>448</v>
      </c>
      <c r="C17" s="69" t="s">
        <v>402</v>
      </c>
      <c r="D17" s="68" t="s">
        <v>127</v>
      </c>
      <c r="E17" s="76"/>
      <c r="F17" s="68">
        <v>300</v>
      </c>
      <c r="G17" s="76"/>
      <c r="H17" s="174"/>
      <c r="I17" s="81"/>
      <c r="J17" s="66"/>
      <c r="K17" s="81"/>
      <c r="L17" s="66"/>
      <c r="M17" s="66"/>
      <c r="O17" s="168"/>
      <c r="P17" s="168"/>
      <c r="Q17" s="128"/>
      <c r="R17" s="168"/>
      <c r="S17" s="168"/>
      <c r="T17" s="128"/>
      <c r="U17" s="168"/>
      <c r="V17" s="168"/>
      <c r="W17" s="128"/>
      <c r="X17" s="149"/>
      <c r="Y17" s="128"/>
      <c r="Z17" s="128"/>
    </row>
    <row r="18" spans="1:26" s="125" customFormat="1" ht="15" customHeight="1" x14ac:dyDescent="0.25">
      <c r="A18" s="51"/>
      <c r="B18" s="166"/>
      <c r="C18" s="73" t="s">
        <v>112</v>
      </c>
      <c r="D18" s="56" t="s">
        <v>113</v>
      </c>
      <c r="E18" s="67">
        <v>9.5899999999999999E-2</v>
      </c>
      <c r="F18" s="56">
        <f>F17*E18</f>
        <v>28.77</v>
      </c>
      <c r="G18" s="55"/>
      <c r="H18" s="56"/>
      <c r="I18" s="77"/>
      <c r="J18" s="55"/>
      <c r="K18" s="67"/>
      <c r="L18" s="55"/>
      <c r="M18" s="55"/>
      <c r="O18" s="151"/>
      <c r="P18" s="147"/>
      <c r="Q18" s="126"/>
      <c r="R18" s="151"/>
      <c r="S18" s="147"/>
      <c r="T18" s="126"/>
      <c r="U18" s="151"/>
      <c r="V18" s="147"/>
      <c r="W18" s="126"/>
      <c r="X18" s="149"/>
      <c r="Y18" s="126"/>
      <c r="Z18" s="126"/>
    </row>
    <row r="19" spans="1:26" s="125" customFormat="1" ht="14.25" customHeight="1" x14ac:dyDescent="0.25">
      <c r="A19" s="51"/>
      <c r="B19" s="170"/>
      <c r="C19" s="73" t="s">
        <v>128</v>
      </c>
      <c r="D19" s="56" t="s">
        <v>19</v>
      </c>
      <c r="E19" s="56">
        <v>4.5199999999999997E-2</v>
      </c>
      <c r="F19" s="56">
        <f>F17*E19</f>
        <v>13.559999999999999</v>
      </c>
      <c r="G19" s="56"/>
      <c r="H19" s="55"/>
      <c r="I19" s="67"/>
      <c r="J19" s="55"/>
      <c r="K19" s="67"/>
      <c r="L19" s="55"/>
      <c r="M19" s="55"/>
      <c r="O19" s="147"/>
      <c r="P19" s="147"/>
      <c r="Q19" s="126"/>
      <c r="R19" s="147"/>
      <c r="S19" s="147"/>
      <c r="T19" s="126"/>
      <c r="U19" s="147"/>
      <c r="V19" s="147"/>
      <c r="W19" s="126"/>
      <c r="X19" s="149"/>
      <c r="Y19" s="126"/>
      <c r="Z19" s="126"/>
    </row>
    <row r="20" spans="1:26" s="127" customFormat="1" x14ac:dyDescent="0.25">
      <c r="A20" s="68"/>
      <c r="B20" s="175" t="s">
        <v>449</v>
      </c>
      <c r="C20" s="85" t="s">
        <v>249</v>
      </c>
      <c r="D20" s="76" t="s">
        <v>127</v>
      </c>
      <c r="E20" s="176">
        <v>1.01</v>
      </c>
      <c r="F20" s="76">
        <f>F17*E20</f>
        <v>303</v>
      </c>
      <c r="G20" s="76"/>
      <c r="H20" s="66"/>
      <c r="I20" s="66"/>
      <c r="J20" s="66"/>
      <c r="K20" s="81"/>
      <c r="L20" s="66"/>
      <c r="M20" s="66"/>
      <c r="O20" s="177"/>
      <c r="P20" s="168"/>
      <c r="Q20" s="128"/>
      <c r="R20" s="177"/>
      <c r="S20" s="168"/>
      <c r="T20" s="128"/>
      <c r="U20" s="177"/>
      <c r="V20" s="168"/>
      <c r="W20" s="128"/>
      <c r="X20" s="149"/>
      <c r="Y20" s="128"/>
      <c r="Z20" s="128"/>
    </row>
    <row r="21" spans="1:26" s="125" customFormat="1" ht="13.5" customHeight="1" x14ac:dyDescent="0.25">
      <c r="A21" s="51"/>
      <c r="B21" s="170"/>
      <c r="C21" s="73" t="s">
        <v>125</v>
      </c>
      <c r="D21" s="56" t="s">
        <v>19</v>
      </c>
      <c r="E21" s="56">
        <v>5.9999999999999995E-4</v>
      </c>
      <c r="F21" s="56">
        <f>F17*E21</f>
        <v>0.18</v>
      </c>
      <c r="G21" s="67"/>
      <c r="H21" s="55"/>
      <c r="I21" s="55"/>
      <c r="J21" s="55"/>
      <c r="K21" s="67"/>
      <c r="L21" s="55"/>
      <c r="M21" s="55"/>
      <c r="O21" s="147"/>
      <c r="P21" s="147"/>
      <c r="Q21" s="126"/>
      <c r="R21" s="147"/>
      <c r="S21" s="147"/>
      <c r="T21" s="126"/>
      <c r="U21" s="147"/>
      <c r="V21" s="147"/>
      <c r="W21" s="126"/>
      <c r="X21" s="149"/>
      <c r="Y21" s="126"/>
      <c r="Z21" s="126"/>
    </row>
    <row r="22" spans="1:26" s="181" customFormat="1" x14ac:dyDescent="0.25">
      <c r="A22" s="51">
        <v>3</v>
      </c>
      <c r="B22" s="178" t="s">
        <v>189</v>
      </c>
      <c r="C22" s="179" t="s">
        <v>193</v>
      </c>
      <c r="D22" s="51" t="s">
        <v>47</v>
      </c>
      <c r="E22" s="51"/>
      <c r="F22" s="89">
        <v>1</v>
      </c>
      <c r="G22" s="180"/>
      <c r="H22" s="180"/>
      <c r="I22" s="54"/>
      <c r="J22" s="54"/>
      <c r="K22" s="54"/>
      <c r="L22" s="54"/>
      <c r="M22" s="55"/>
    </row>
    <row r="23" spans="1:26" s="182" customFormat="1" x14ac:dyDescent="0.25">
      <c r="A23" s="51"/>
      <c r="B23" s="93"/>
      <c r="C23" s="73" t="s">
        <v>112</v>
      </c>
      <c r="D23" s="56" t="s">
        <v>113</v>
      </c>
      <c r="E23" s="56">
        <v>1.85</v>
      </c>
      <c r="F23" s="55">
        <f>F22*E23</f>
        <v>1.85</v>
      </c>
      <c r="G23" s="157"/>
      <c r="H23" s="157"/>
      <c r="I23" s="55"/>
      <c r="J23" s="55"/>
      <c r="K23" s="55"/>
      <c r="L23" s="55"/>
      <c r="M23" s="55"/>
    </row>
    <row r="24" spans="1:26" s="182" customFormat="1" x14ac:dyDescent="0.25">
      <c r="A24" s="51"/>
      <c r="B24" s="170"/>
      <c r="C24" s="73" t="s">
        <v>123</v>
      </c>
      <c r="D24" s="56" t="s">
        <v>19</v>
      </c>
      <c r="E24" s="56">
        <v>0.03</v>
      </c>
      <c r="F24" s="55">
        <f>F22*E24</f>
        <v>0.03</v>
      </c>
      <c r="G24" s="157"/>
      <c r="H24" s="157"/>
      <c r="I24" s="55"/>
      <c r="J24" s="55"/>
      <c r="K24" s="55"/>
      <c r="L24" s="55"/>
      <c r="M24" s="55"/>
    </row>
    <row r="25" spans="1:26" s="182" customFormat="1" ht="16.5" customHeight="1" x14ac:dyDescent="0.25">
      <c r="A25" s="51"/>
      <c r="B25" s="57" t="s">
        <v>393</v>
      </c>
      <c r="C25" s="73" t="s">
        <v>193</v>
      </c>
      <c r="D25" s="56" t="s">
        <v>47</v>
      </c>
      <c r="E25" s="56"/>
      <c r="F25" s="77">
        <f>F22</f>
        <v>1</v>
      </c>
      <c r="G25" s="157"/>
      <c r="H25" s="157"/>
      <c r="I25" s="55"/>
      <c r="J25" s="55"/>
      <c r="K25" s="55"/>
      <c r="L25" s="55"/>
      <c r="M25" s="55"/>
    </row>
    <row r="26" spans="1:26" s="182" customFormat="1" x14ac:dyDescent="0.25">
      <c r="A26" s="51"/>
      <c r="B26" s="170"/>
      <c r="C26" s="73" t="s">
        <v>125</v>
      </c>
      <c r="D26" s="56" t="s">
        <v>19</v>
      </c>
      <c r="E26" s="56">
        <v>0.18</v>
      </c>
      <c r="F26" s="55">
        <f>F22*E26</f>
        <v>0.18</v>
      </c>
      <c r="G26" s="157"/>
      <c r="H26" s="157"/>
      <c r="I26" s="55"/>
      <c r="J26" s="55"/>
      <c r="K26" s="55"/>
      <c r="L26" s="55"/>
      <c r="M26" s="55"/>
    </row>
    <row r="27" spans="1:26" s="183" customFormat="1" x14ac:dyDescent="0.25">
      <c r="A27" s="68">
        <v>4</v>
      </c>
      <c r="B27" s="68" t="s">
        <v>450</v>
      </c>
      <c r="C27" s="69" t="s">
        <v>191</v>
      </c>
      <c r="D27" s="68" t="s">
        <v>47</v>
      </c>
      <c r="E27" s="68"/>
      <c r="F27" s="70">
        <v>1</v>
      </c>
      <c r="G27" s="129"/>
      <c r="H27" s="129"/>
      <c r="I27" s="71"/>
      <c r="J27" s="71"/>
      <c r="K27" s="71"/>
      <c r="L27" s="71"/>
      <c r="M27" s="55"/>
      <c r="O27" s="159"/>
    </row>
    <row r="28" spans="1:26" s="182" customFormat="1" x14ac:dyDescent="0.25">
      <c r="A28" s="51"/>
      <c r="B28" s="60"/>
      <c r="C28" s="73" t="s">
        <v>112</v>
      </c>
      <c r="D28" s="56" t="s">
        <v>113</v>
      </c>
      <c r="E28" s="56">
        <v>0.34</v>
      </c>
      <c r="F28" s="55">
        <f>F27*E28</f>
        <v>0.34</v>
      </c>
      <c r="G28" s="55"/>
      <c r="H28" s="55"/>
      <c r="I28" s="55"/>
      <c r="J28" s="55"/>
      <c r="K28" s="55"/>
      <c r="L28" s="55"/>
      <c r="M28" s="55"/>
    </row>
    <row r="29" spans="1:26" s="182" customFormat="1" x14ac:dyDescent="0.25">
      <c r="A29" s="51"/>
      <c r="B29" s="57" t="s">
        <v>403</v>
      </c>
      <c r="C29" s="73" t="s">
        <v>192</v>
      </c>
      <c r="D29" s="140" t="s">
        <v>23</v>
      </c>
      <c r="E29" s="56"/>
      <c r="F29" s="77">
        <f>F27</f>
        <v>1</v>
      </c>
      <c r="G29" s="157"/>
      <c r="H29" s="157"/>
      <c r="I29" s="55"/>
      <c r="J29" s="55"/>
      <c r="K29" s="55"/>
      <c r="L29" s="55"/>
      <c r="M29" s="55"/>
    </row>
    <row r="30" spans="1:26" s="182" customFormat="1" x14ac:dyDescent="0.25">
      <c r="A30" s="51"/>
      <c r="B30" s="170"/>
      <c r="C30" s="73" t="s">
        <v>125</v>
      </c>
      <c r="D30" s="56" t="s">
        <v>19</v>
      </c>
      <c r="E30" s="56">
        <v>0.02</v>
      </c>
      <c r="F30" s="55">
        <f>F27*E30</f>
        <v>0.02</v>
      </c>
      <c r="G30" s="157"/>
      <c r="H30" s="157"/>
      <c r="I30" s="55"/>
      <c r="J30" s="55"/>
      <c r="K30" s="55"/>
      <c r="L30" s="55"/>
      <c r="M30" s="55"/>
    </row>
    <row r="31" spans="1:26" s="127" customFormat="1" ht="67.5" x14ac:dyDescent="0.25">
      <c r="A31" s="68">
        <v>5</v>
      </c>
      <c r="B31" s="173" t="s">
        <v>121</v>
      </c>
      <c r="C31" s="69" t="s">
        <v>167</v>
      </c>
      <c r="D31" s="76" t="s">
        <v>122</v>
      </c>
      <c r="E31" s="76"/>
      <c r="F31" s="90">
        <v>1</v>
      </c>
      <c r="G31" s="76"/>
      <c r="H31" s="66"/>
      <c r="I31" s="81"/>
      <c r="J31" s="66"/>
      <c r="K31" s="81"/>
      <c r="L31" s="66"/>
      <c r="M31" s="66"/>
      <c r="O31" s="168"/>
      <c r="P31" s="184"/>
      <c r="Q31" s="128"/>
      <c r="R31" s="168"/>
      <c r="S31" s="184"/>
      <c r="T31" s="128"/>
      <c r="U31" s="168"/>
      <c r="V31" s="184"/>
      <c r="W31" s="128"/>
      <c r="X31" s="149"/>
      <c r="Y31" s="128"/>
      <c r="Z31" s="128"/>
    </row>
    <row r="32" spans="1:26" s="125" customFormat="1" ht="13.5" customHeight="1" x14ac:dyDescent="0.25">
      <c r="A32" s="51"/>
      <c r="B32" s="166"/>
      <c r="C32" s="73" t="s">
        <v>112</v>
      </c>
      <c r="D32" s="56" t="s">
        <v>113</v>
      </c>
      <c r="E32" s="56">
        <v>2.19</v>
      </c>
      <c r="F32" s="55">
        <f>F31*E32</f>
        <v>2.19</v>
      </c>
      <c r="G32" s="76"/>
      <c r="H32" s="76"/>
      <c r="I32" s="67"/>
      <c r="J32" s="55"/>
      <c r="K32" s="67"/>
      <c r="L32" s="55"/>
      <c r="M32" s="55"/>
      <c r="O32" s="147"/>
      <c r="P32" s="148"/>
      <c r="Q32" s="126"/>
      <c r="R32" s="147"/>
      <c r="S32" s="148"/>
      <c r="T32" s="126"/>
      <c r="U32" s="147"/>
      <c r="V32" s="148"/>
      <c r="W32" s="126"/>
      <c r="X32" s="149"/>
      <c r="Y32" s="126"/>
      <c r="Z32" s="126"/>
    </row>
    <row r="33" spans="1:26" s="125" customFormat="1" ht="13.5" customHeight="1" x14ac:dyDescent="0.25">
      <c r="A33" s="51"/>
      <c r="B33" s="170"/>
      <c r="C33" s="73" t="s">
        <v>123</v>
      </c>
      <c r="D33" s="56" t="s">
        <v>19</v>
      </c>
      <c r="E33" s="56">
        <v>7.0000000000000007E-2</v>
      </c>
      <c r="F33" s="55">
        <f>F31*E33</f>
        <v>7.0000000000000007E-2</v>
      </c>
      <c r="G33" s="56"/>
      <c r="H33" s="55"/>
      <c r="I33" s="67"/>
      <c r="J33" s="55"/>
      <c r="K33" s="67"/>
      <c r="L33" s="55"/>
      <c r="M33" s="55"/>
      <c r="O33" s="147"/>
      <c r="P33" s="148"/>
      <c r="Q33" s="126"/>
      <c r="R33" s="147"/>
      <c r="S33" s="148"/>
      <c r="T33" s="126"/>
      <c r="U33" s="147"/>
      <c r="V33" s="148"/>
      <c r="W33" s="126"/>
      <c r="X33" s="149"/>
      <c r="Y33" s="126"/>
      <c r="Z33" s="126"/>
    </row>
    <row r="34" spans="1:26" s="125" customFormat="1" ht="14.25" customHeight="1" x14ac:dyDescent="0.25">
      <c r="A34" s="51"/>
      <c r="B34" s="170"/>
      <c r="C34" s="73" t="s">
        <v>124</v>
      </c>
      <c r="D34" s="56"/>
      <c r="E34" s="56"/>
      <c r="F34" s="55"/>
      <c r="G34" s="56"/>
      <c r="H34" s="55"/>
      <c r="I34" s="67"/>
      <c r="J34" s="55"/>
      <c r="K34" s="67"/>
      <c r="L34" s="55"/>
      <c r="M34" s="55"/>
      <c r="O34" s="147"/>
      <c r="P34" s="148"/>
      <c r="Q34" s="126"/>
      <c r="R34" s="147"/>
      <c r="S34" s="148"/>
      <c r="T34" s="126"/>
      <c r="U34" s="147"/>
      <c r="V34" s="148"/>
      <c r="W34" s="126"/>
      <c r="X34" s="149"/>
      <c r="Y34" s="126"/>
      <c r="Z34" s="126"/>
    </row>
    <row r="35" spans="1:26" s="127" customFormat="1" ht="60" customHeight="1" x14ac:dyDescent="0.25">
      <c r="A35" s="68"/>
      <c r="B35" s="78" t="s">
        <v>394</v>
      </c>
      <c r="C35" s="85" t="s">
        <v>167</v>
      </c>
      <c r="D35" s="76" t="s">
        <v>122</v>
      </c>
      <c r="E35" s="76">
        <v>1</v>
      </c>
      <c r="F35" s="90">
        <f>F31*E35</f>
        <v>1</v>
      </c>
      <c r="G35" s="76"/>
      <c r="H35" s="66"/>
      <c r="I35" s="81"/>
      <c r="J35" s="66"/>
      <c r="K35" s="81"/>
      <c r="L35" s="66"/>
      <c r="M35" s="66"/>
      <c r="O35" s="168"/>
      <c r="P35" s="184"/>
      <c r="Q35" s="128"/>
      <c r="R35" s="168"/>
      <c r="S35" s="184"/>
      <c r="T35" s="128"/>
      <c r="U35" s="168"/>
      <c r="V35" s="184"/>
      <c r="W35" s="128"/>
      <c r="X35" s="149"/>
      <c r="Y35" s="128"/>
      <c r="Z35" s="128"/>
    </row>
    <row r="36" spans="1:26" s="125" customFormat="1" ht="15" customHeight="1" x14ac:dyDescent="0.25">
      <c r="A36" s="51"/>
      <c r="B36" s="170"/>
      <c r="C36" s="73" t="s">
        <v>125</v>
      </c>
      <c r="D36" s="56" t="s">
        <v>19</v>
      </c>
      <c r="E36" s="56">
        <v>0.37</v>
      </c>
      <c r="F36" s="55">
        <f>F31*E36</f>
        <v>0.37</v>
      </c>
      <c r="G36" s="67"/>
      <c r="H36" s="55"/>
      <c r="I36" s="56"/>
      <c r="J36" s="55"/>
      <c r="K36" s="67"/>
      <c r="L36" s="55"/>
      <c r="M36" s="55"/>
      <c r="O36" s="147"/>
      <c r="P36" s="148"/>
      <c r="Q36" s="126"/>
      <c r="R36" s="147"/>
      <c r="S36" s="148"/>
      <c r="T36" s="126"/>
      <c r="U36" s="147"/>
      <c r="V36" s="148"/>
      <c r="W36" s="126"/>
      <c r="X36" s="149"/>
      <c r="Y36" s="126"/>
      <c r="Z36" s="126"/>
    </row>
    <row r="37" spans="1:26" s="127" customFormat="1" ht="67.5" x14ac:dyDescent="0.25">
      <c r="A37" s="68">
        <v>6</v>
      </c>
      <c r="B37" s="173" t="s">
        <v>121</v>
      </c>
      <c r="C37" s="69" t="s">
        <v>166</v>
      </c>
      <c r="D37" s="76" t="s">
        <v>122</v>
      </c>
      <c r="E37" s="76"/>
      <c r="F37" s="90">
        <v>1</v>
      </c>
      <c r="G37" s="76"/>
      <c r="H37" s="66"/>
      <c r="I37" s="81"/>
      <c r="J37" s="66"/>
      <c r="K37" s="81"/>
      <c r="L37" s="66"/>
      <c r="M37" s="66"/>
      <c r="O37" s="168"/>
      <c r="P37" s="184"/>
      <c r="Q37" s="128"/>
      <c r="R37" s="168"/>
      <c r="S37" s="184"/>
      <c r="T37" s="128"/>
      <c r="U37" s="168"/>
      <c r="V37" s="184"/>
      <c r="W37" s="128"/>
      <c r="X37" s="149"/>
      <c r="Y37" s="128"/>
      <c r="Z37" s="128"/>
    </row>
    <row r="38" spans="1:26" s="125" customFormat="1" ht="13.5" customHeight="1" x14ac:dyDescent="0.25">
      <c r="A38" s="51"/>
      <c r="B38" s="166"/>
      <c r="C38" s="73" t="s">
        <v>112</v>
      </c>
      <c r="D38" s="56" t="s">
        <v>113</v>
      </c>
      <c r="E38" s="56">
        <v>2.19</v>
      </c>
      <c r="F38" s="55">
        <f>F37*E38</f>
        <v>2.19</v>
      </c>
      <c r="G38" s="76"/>
      <c r="H38" s="76"/>
      <c r="I38" s="67"/>
      <c r="J38" s="55"/>
      <c r="K38" s="67"/>
      <c r="L38" s="55"/>
      <c r="M38" s="55"/>
      <c r="O38" s="147"/>
      <c r="P38" s="148"/>
      <c r="Q38" s="126"/>
      <c r="R38" s="147"/>
      <c r="S38" s="148"/>
      <c r="T38" s="126"/>
      <c r="U38" s="147"/>
      <c r="V38" s="148"/>
      <c r="W38" s="126"/>
      <c r="X38" s="149"/>
      <c r="Y38" s="126"/>
      <c r="Z38" s="126"/>
    </row>
    <row r="39" spans="1:26" s="125" customFormat="1" ht="13.5" customHeight="1" x14ac:dyDescent="0.25">
      <c r="A39" s="51"/>
      <c r="B39" s="170"/>
      <c r="C39" s="73" t="s">
        <v>123</v>
      </c>
      <c r="D39" s="56" t="s">
        <v>19</v>
      </c>
      <c r="E39" s="56">
        <v>7.0000000000000007E-2</v>
      </c>
      <c r="F39" s="55">
        <f>F37*E39</f>
        <v>7.0000000000000007E-2</v>
      </c>
      <c r="G39" s="56"/>
      <c r="H39" s="55"/>
      <c r="I39" s="67"/>
      <c r="J39" s="55"/>
      <c r="K39" s="67"/>
      <c r="L39" s="55"/>
      <c r="M39" s="55"/>
      <c r="O39" s="147"/>
      <c r="P39" s="148"/>
      <c r="Q39" s="126"/>
      <c r="R39" s="147"/>
      <c r="S39" s="148"/>
      <c r="T39" s="126"/>
      <c r="U39" s="147"/>
      <c r="V39" s="148"/>
      <c r="W39" s="126"/>
      <c r="X39" s="149"/>
      <c r="Y39" s="126"/>
      <c r="Z39" s="126"/>
    </row>
    <row r="40" spans="1:26" s="125" customFormat="1" ht="14.25" customHeight="1" x14ac:dyDescent="0.25">
      <c r="A40" s="51"/>
      <c r="B40" s="170"/>
      <c r="C40" s="73" t="s">
        <v>124</v>
      </c>
      <c r="D40" s="56"/>
      <c r="E40" s="56"/>
      <c r="F40" s="55"/>
      <c r="G40" s="56"/>
      <c r="H40" s="55"/>
      <c r="I40" s="67"/>
      <c r="J40" s="55"/>
      <c r="K40" s="67"/>
      <c r="L40" s="55"/>
      <c r="M40" s="55"/>
      <c r="O40" s="147"/>
      <c r="P40" s="148"/>
      <c r="Q40" s="126"/>
      <c r="R40" s="147"/>
      <c r="S40" s="148"/>
      <c r="T40" s="126"/>
      <c r="U40" s="147"/>
      <c r="V40" s="148"/>
      <c r="W40" s="126"/>
      <c r="X40" s="149"/>
      <c r="Y40" s="126"/>
      <c r="Z40" s="126"/>
    </row>
    <row r="41" spans="1:26" s="127" customFormat="1" ht="60" customHeight="1" x14ac:dyDescent="0.25">
      <c r="A41" s="68"/>
      <c r="B41" s="78" t="s">
        <v>185</v>
      </c>
      <c r="C41" s="85" t="s">
        <v>166</v>
      </c>
      <c r="D41" s="76" t="s">
        <v>122</v>
      </c>
      <c r="E41" s="76">
        <v>1</v>
      </c>
      <c r="F41" s="90">
        <f>F37*E41</f>
        <v>1</v>
      </c>
      <c r="G41" s="76"/>
      <c r="H41" s="66"/>
      <c r="I41" s="81"/>
      <c r="J41" s="66"/>
      <c r="K41" s="81"/>
      <c r="L41" s="66"/>
      <c r="M41" s="66"/>
      <c r="O41" s="168"/>
      <c r="P41" s="184"/>
      <c r="Q41" s="128"/>
      <c r="R41" s="168"/>
      <c r="S41" s="184"/>
      <c r="T41" s="128"/>
      <c r="U41" s="168"/>
      <c r="V41" s="184"/>
      <c r="W41" s="128"/>
      <c r="X41" s="149"/>
      <c r="Y41" s="128"/>
      <c r="Z41" s="128"/>
    </row>
    <row r="42" spans="1:26" s="125" customFormat="1" ht="15" customHeight="1" x14ac:dyDescent="0.25">
      <c r="A42" s="51"/>
      <c r="B42" s="170"/>
      <c r="C42" s="73" t="s">
        <v>125</v>
      </c>
      <c r="D42" s="56" t="s">
        <v>19</v>
      </c>
      <c r="E42" s="56">
        <v>0.37</v>
      </c>
      <c r="F42" s="55">
        <f>F37*E42</f>
        <v>0.37</v>
      </c>
      <c r="G42" s="67"/>
      <c r="H42" s="55"/>
      <c r="I42" s="56"/>
      <c r="J42" s="55"/>
      <c r="K42" s="67"/>
      <c r="L42" s="55"/>
      <c r="M42" s="55"/>
      <c r="O42" s="147"/>
      <c r="P42" s="148"/>
      <c r="Q42" s="126"/>
      <c r="R42" s="147"/>
      <c r="S42" s="148"/>
      <c r="T42" s="126"/>
      <c r="U42" s="147"/>
      <c r="V42" s="148"/>
      <c r="W42" s="126"/>
      <c r="X42" s="149"/>
      <c r="Y42" s="126"/>
      <c r="Z42" s="126"/>
    </row>
    <row r="43" spans="1:26" s="127" customFormat="1" ht="44.25" customHeight="1" x14ac:dyDescent="0.25">
      <c r="A43" s="68">
        <v>7</v>
      </c>
      <c r="B43" s="173" t="s">
        <v>156</v>
      </c>
      <c r="C43" s="69" t="s">
        <v>294</v>
      </c>
      <c r="D43" s="81" t="s">
        <v>47</v>
      </c>
      <c r="E43" s="76"/>
      <c r="F43" s="76">
        <v>3</v>
      </c>
      <c r="G43" s="76"/>
      <c r="H43" s="174"/>
      <c r="I43" s="81"/>
      <c r="J43" s="66"/>
      <c r="K43" s="81"/>
      <c r="L43" s="66"/>
      <c r="M43" s="66"/>
      <c r="N43" s="185"/>
      <c r="O43" s="168"/>
      <c r="P43" s="168"/>
      <c r="Q43" s="186"/>
      <c r="R43" s="168"/>
      <c r="S43" s="168"/>
      <c r="T43" s="128"/>
      <c r="U43" s="168"/>
      <c r="V43" s="168"/>
      <c r="W43" s="128"/>
      <c r="X43" s="149"/>
      <c r="Y43" s="128"/>
      <c r="Z43" s="128"/>
    </row>
    <row r="44" spans="1:26" s="127" customFormat="1" ht="15.75" customHeight="1" x14ac:dyDescent="0.25">
      <c r="A44" s="68"/>
      <c r="B44" s="173"/>
      <c r="C44" s="85" t="s">
        <v>112</v>
      </c>
      <c r="D44" s="76" t="s">
        <v>113</v>
      </c>
      <c r="E44" s="76">
        <v>1.51</v>
      </c>
      <c r="F44" s="76">
        <f>F43*E44</f>
        <v>4.53</v>
      </c>
      <c r="G44" s="86"/>
      <c r="H44" s="187"/>
      <c r="I44" s="86"/>
      <c r="J44" s="66"/>
      <c r="K44" s="81"/>
      <c r="L44" s="66"/>
      <c r="M44" s="66"/>
      <c r="N44" s="185"/>
      <c r="O44" s="168"/>
      <c r="P44" s="168"/>
      <c r="Q44" s="186"/>
      <c r="R44" s="168"/>
      <c r="S44" s="168"/>
      <c r="T44" s="128"/>
      <c r="U44" s="168"/>
      <c r="V44" s="168"/>
      <c r="W44" s="128"/>
      <c r="X44" s="149"/>
      <c r="Y44" s="128"/>
      <c r="Z44" s="128"/>
    </row>
    <row r="45" spans="1:26" s="127" customFormat="1" ht="15" customHeight="1" x14ac:dyDescent="0.25">
      <c r="A45" s="68"/>
      <c r="B45" s="175"/>
      <c r="C45" s="85" t="s">
        <v>123</v>
      </c>
      <c r="D45" s="76" t="s">
        <v>19</v>
      </c>
      <c r="E45" s="76">
        <v>0.13</v>
      </c>
      <c r="F45" s="76">
        <f>F43*E45</f>
        <v>0.39</v>
      </c>
      <c r="G45" s="76"/>
      <c r="H45" s="66"/>
      <c r="I45" s="81"/>
      <c r="J45" s="66"/>
      <c r="K45" s="81"/>
      <c r="L45" s="66"/>
      <c r="M45" s="66"/>
      <c r="N45" s="185"/>
      <c r="O45" s="168"/>
      <c r="P45" s="168"/>
      <c r="Q45" s="186"/>
      <c r="R45" s="168"/>
      <c r="S45" s="168"/>
      <c r="T45" s="128"/>
      <c r="U45" s="168"/>
      <c r="V45" s="168"/>
      <c r="W45" s="128"/>
      <c r="X45" s="149"/>
      <c r="Y45" s="128"/>
      <c r="Z45" s="128"/>
    </row>
    <row r="46" spans="1:26" s="127" customFormat="1" ht="14.25" customHeight="1" x14ac:dyDescent="0.25">
      <c r="A46" s="68"/>
      <c r="B46" s="188"/>
      <c r="C46" s="85" t="s">
        <v>124</v>
      </c>
      <c r="D46" s="76"/>
      <c r="E46" s="76"/>
      <c r="F46" s="76"/>
      <c r="G46" s="76"/>
      <c r="H46" s="66"/>
      <c r="I46" s="81"/>
      <c r="J46" s="66"/>
      <c r="K46" s="81"/>
      <c r="L46" s="66"/>
      <c r="M46" s="66"/>
      <c r="N46" s="185"/>
      <c r="O46" s="168"/>
      <c r="P46" s="168"/>
      <c r="Q46" s="186"/>
      <c r="R46" s="168"/>
      <c r="S46" s="168"/>
      <c r="T46" s="128"/>
      <c r="U46" s="168"/>
      <c r="V46" s="168"/>
      <c r="W46" s="128"/>
      <c r="X46" s="149"/>
      <c r="Y46" s="128"/>
      <c r="Z46" s="128"/>
    </row>
    <row r="47" spans="1:26" s="127" customFormat="1" ht="15" customHeight="1" x14ac:dyDescent="0.25">
      <c r="A47" s="68"/>
      <c r="B47" s="189" t="s">
        <v>395</v>
      </c>
      <c r="C47" s="85" t="s">
        <v>157</v>
      </c>
      <c r="D47" s="76" t="s">
        <v>47</v>
      </c>
      <c r="E47" s="76"/>
      <c r="F47" s="76">
        <v>6</v>
      </c>
      <c r="G47" s="76"/>
      <c r="H47" s="66"/>
      <c r="I47" s="81"/>
      <c r="J47" s="66"/>
      <c r="K47" s="81"/>
      <c r="L47" s="66"/>
      <c r="M47" s="66"/>
      <c r="N47" s="185"/>
      <c r="O47" s="168"/>
      <c r="P47" s="168"/>
      <c r="Q47" s="186"/>
      <c r="R47" s="168"/>
      <c r="S47" s="168"/>
      <c r="T47" s="128"/>
      <c r="U47" s="168"/>
      <c r="V47" s="168"/>
      <c r="W47" s="128"/>
      <c r="X47" s="149"/>
      <c r="Y47" s="128"/>
      <c r="Z47" s="128"/>
    </row>
    <row r="48" spans="1:26" s="127" customFormat="1" ht="15" customHeight="1" x14ac:dyDescent="0.25">
      <c r="A48" s="68"/>
      <c r="B48" s="189" t="s">
        <v>396</v>
      </c>
      <c r="C48" s="85" t="s">
        <v>158</v>
      </c>
      <c r="D48" s="76" t="s">
        <v>47</v>
      </c>
      <c r="E48" s="76"/>
      <c r="F48" s="76">
        <v>2</v>
      </c>
      <c r="G48" s="76"/>
      <c r="H48" s="66"/>
      <c r="I48" s="81"/>
      <c r="J48" s="66"/>
      <c r="K48" s="81"/>
      <c r="L48" s="66"/>
      <c r="M48" s="66"/>
      <c r="N48" s="185"/>
      <c r="O48" s="168"/>
      <c r="P48" s="168"/>
      <c r="Q48" s="186"/>
      <c r="R48" s="168"/>
      <c r="S48" s="168"/>
      <c r="T48" s="128"/>
      <c r="U48" s="168"/>
      <c r="V48" s="168"/>
      <c r="W48" s="128"/>
      <c r="X48" s="149"/>
      <c r="Y48" s="128"/>
      <c r="Z48" s="128"/>
    </row>
    <row r="49" spans="1:26" s="127" customFormat="1" ht="15" customHeight="1" x14ac:dyDescent="0.25">
      <c r="A49" s="68"/>
      <c r="B49" s="189" t="s">
        <v>186</v>
      </c>
      <c r="C49" s="85" t="s">
        <v>159</v>
      </c>
      <c r="D49" s="76" t="s">
        <v>47</v>
      </c>
      <c r="E49" s="76">
        <v>2</v>
      </c>
      <c r="F49" s="76">
        <f>F43*E49</f>
        <v>6</v>
      </c>
      <c r="G49" s="76"/>
      <c r="H49" s="66"/>
      <c r="I49" s="81"/>
      <c r="J49" s="66"/>
      <c r="K49" s="81"/>
      <c r="L49" s="66"/>
      <c r="M49" s="66"/>
      <c r="N49" s="185"/>
      <c r="O49" s="168"/>
      <c r="P49" s="168"/>
      <c r="Q49" s="186"/>
      <c r="R49" s="168"/>
      <c r="S49" s="168"/>
      <c r="T49" s="128"/>
      <c r="U49" s="168"/>
      <c r="V49" s="168"/>
      <c r="W49" s="128"/>
      <c r="X49" s="149"/>
      <c r="Y49" s="128"/>
      <c r="Z49" s="128"/>
    </row>
    <row r="50" spans="1:26" s="127" customFormat="1" ht="15" customHeight="1" x14ac:dyDescent="0.25">
      <c r="A50" s="68"/>
      <c r="B50" s="189" t="s">
        <v>255</v>
      </c>
      <c r="C50" s="85" t="s">
        <v>160</v>
      </c>
      <c r="D50" s="76" t="s">
        <v>27</v>
      </c>
      <c r="E50" s="76">
        <v>1.1000000000000001</v>
      </c>
      <c r="F50" s="76">
        <f>F43*E50</f>
        <v>3.3000000000000003</v>
      </c>
      <c r="G50" s="76"/>
      <c r="H50" s="66"/>
      <c r="I50" s="81"/>
      <c r="J50" s="66"/>
      <c r="K50" s="81"/>
      <c r="L50" s="66"/>
      <c r="M50" s="66"/>
      <c r="N50" s="185"/>
      <c r="O50" s="168"/>
      <c r="P50" s="168"/>
      <c r="Q50" s="186"/>
      <c r="R50" s="168"/>
      <c r="S50" s="168"/>
      <c r="T50" s="128"/>
      <c r="U50" s="168"/>
      <c r="V50" s="168"/>
      <c r="W50" s="128"/>
      <c r="X50" s="149"/>
      <c r="Y50" s="128"/>
      <c r="Z50" s="128"/>
    </row>
    <row r="51" spans="1:26" s="127" customFormat="1" ht="15" customHeight="1" x14ac:dyDescent="0.25">
      <c r="A51" s="68"/>
      <c r="B51" s="188"/>
      <c r="C51" s="85" t="s">
        <v>125</v>
      </c>
      <c r="D51" s="76" t="s">
        <v>19</v>
      </c>
      <c r="E51" s="76">
        <v>7.0000000000000007E-2</v>
      </c>
      <c r="F51" s="76">
        <f>F43*E51</f>
        <v>0.21000000000000002</v>
      </c>
      <c r="G51" s="81"/>
      <c r="H51" s="66"/>
      <c r="I51" s="56"/>
      <c r="J51" s="66"/>
      <c r="K51" s="81"/>
      <c r="L51" s="66"/>
      <c r="M51" s="66"/>
      <c r="N51" s="185"/>
      <c r="O51" s="168"/>
      <c r="P51" s="168"/>
      <c r="Q51" s="186"/>
      <c r="R51" s="168"/>
      <c r="S51" s="168"/>
      <c r="T51" s="128"/>
      <c r="U51" s="168"/>
      <c r="V51" s="168"/>
      <c r="W51" s="128"/>
      <c r="X51" s="149"/>
      <c r="Y51" s="128"/>
      <c r="Z51" s="128"/>
    </row>
    <row r="52" spans="1:26" s="127" customFormat="1" ht="57" customHeight="1" x14ac:dyDescent="0.25">
      <c r="A52" s="68">
        <v>8</v>
      </c>
      <c r="B52" s="173" t="s">
        <v>156</v>
      </c>
      <c r="C52" s="69" t="s">
        <v>182</v>
      </c>
      <c r="D52" s="72" t="s">
        <v>47</v>
      </c>
      <c r="E52" s="68"/>
      <c r="F52" s="68">
        <v>1</v>
      </c>
      <c r="G52" s="76"/>
      <c r="H52" s="174"/>
      <c r="I52" s="81"/>
      <c r="J52" s="66"/>
      <c r="K52" s="81"/>
      <c r="L52" s="66"/>
      <c r="M52" s="66"/>
      <c r="N52" s="185"/>
      <c r="O52" s="168"/>
      <c r="P52" s="168"/>
      <c r="Q52" s="186"/>
      <c r="R52" s="168"/>
      <c r="S52" s="168"/>
      <c r="T52" s="128"/>
      <c r="U52" s="168"/>
      <c r="V52" s="168"/>
      <c r="W52" s="128"/>
      <c r="X52" s="149"/>
      <c r="Y52" s="128"/>
      <c r="Z52" s="128"/>
    </row>
    <row r="53" spans="1:26" s="127" customFormat="1" ht="15.75" customHeight="1" x14ac:dyDescent="0.25">
      <c r="A53" s="68"/>
      <c r="B53" s="173"/>
      <c r="C53" s="85" t="s">
        <v>112</v>
      </c>
      <c r="D53" s="76" t="s">
        <v>113</v>
      </c>
      <c r="E53" s="76">
        <v>1.51</v>
      </c>
      <c r="F53" s="76">
        <f>F52*E53</f>
        <v>1.51</v>
      </c>
      <c r="G53" s="77"/>
      <c r="H53" s="56"/>
      <c r="I53" s="86"/>
      <c r="J53" s="66"/>
      <c r="K53" s="81"/>
      <c r="L53" s="66"/>
      <c r="M53" s="66"/>
      <c r="N53" s="185"/>
      <c r="O53" s="168"/>
      <c r="P53" s="168"/>
      <c r="Q53" s="186"/>
      <c r="R53" s="168"/>
      <c r="S53" s="168"/>
      <c r="T53" s="128"/>
      <c r="U53" s="168"/>
      <c r="V53" s="168"/>
      <c r="W53" s="128"/>
      <c r="X53" s="149"/>
      <c r="Y53" s="128"/>
      <c r="Z53" s="128"/>
    </row>
    <row r="54" spans="1:26" s="127" customFormat="1" ht="15" customHeight="1" x14ac:dyDescent="0.25">
      <c r="A54" s="68"/>
      <c r="B54" s="175"/>
      <c r="C54" s="85" t="s">
        <v>123</v>
      </c>
      <c r="D54" s="76" t="s">
        <v>19</v>
      </c>
      <c r="E54" s="76">
        <v>0.13</v>
      </c>
      <c r="F54" s="76">
        <f>F52*E54</f>
        <v>0.13</v>
      </c>
      <c r="G54" s="76"/>
      <c r="H54" s="66"/>
      <c r="I54" s="81"/>
      <c r="J54" s="66"/>
      <c r="K54" s="81"/>
      <c r="L54" s="66"/>
      <c r="M54" s="66"/>
      <c r="N54" s="185"/>
      <c r="O54" s="168"/>
      <c r="P54" s="168"/>
      <c r="Q54" s="186"/>
      <c r="R54" s="168"/>
      <c r="S54" s="168"/>
      <c r="T54" s="128"/>
      <c r="U54" s="168"/>
      <c r="V54" s="168"/>
      <c r="W54" s="128"/>
      <c r="X54" s="149"/>
      <c r="Y54" s="128"/>
      <c r="Z54" s="128"/>
    </row>
    <row r="55" spans="1:26" s="127" customFormat="1" ht="14.25" customHeight="1" x14ac:dyDescent="0.25">
      <c r="A55" s="68"/>
      <c r="B55" s="188"/>
      <c r="C55" s="85" t="s">
        <v>124</v>
      </c>
      <c r="D55" s="76"/>
      <c r="E55" s="76"/>
      <c r="F55" s="76"/>
      <c r="G55" s="76"/>
      <c r="H55" s="66"/>
      <c r="I55" s="81"/>
      <c r="J55" s="66"/>
      <c r="K55" s="81"/>
      <c r="L55" s="66"/>
      <c r="M55" s="66"/>
      <c r="N55" s="185"/>
      <c r="O55" s="168"/>
      <c r="P55" s="168"/>
      <c r="Q55" s="186"/>
      <c r="R55" s="168"/>
      <c r="S55" s="168"/>
      <c r="T55" s="128"/>
      <c r="U55" s="168"/>
      <c r="V55" s="168"/>
      <c r="W55" s="128"/>
      <c r="X55" s="149"/>
      <c r="Y55" s="128"/>
      <c r="Z55" s="128"/>
    </row>
    <row r="56" spans="1:26" s="127" customFormat="1" ht="15" customHeight="1" x14ac:dyDescent="0.25">
      <c r="A56" s="68"/>
      <c r="B56" s="189" t="s">
        <v>186</v>
      </c>
      <c r="C56" s="85" t="s">
        <v>183</v>
      </c>
      <c r="D56" s="76" t="s">
        <v>47</v>
      </c>
      <c r="E56" s="76"/>
      <c r="F56" s="76">
        <v>1</v>
      </c>
      <c r="G56" s="76"/>
      <c r="H56" s="66"/>
      <c r="I56" s="81"/>
      <c r="J56" s="66"/>
      <c r="K56" s="81"/>
      <c r="L56" s="66"/>
      <c r="M56" s="66"/>
      <c r="N56" s="185"/>
      <c r="O56" s="168"/>
      <c r="P56" s="168"/>
      <c r="Q56" s="186"/>
      <c r="R56" s="168"/>
      <c r="S56" s="168"/>
      <c r="T56" s="128"/>
      <c r="U56" s="168"/>
      <c r="V56" s="168"/>
      <c r="W56" s="128"/>
      <c r="X56" s="149"/>
      <c r="Y56" s="128"/>
      <c r="Z56" s="128"/>
    </row>
    <row r="57" spans="1:26" s="127" customFormat="1" ht="15" customHeight="1" x14ac:dyDescent="0.25">
      <c r="A57" s="68"/>
      <c r="B57" s="189" t="s">
        <v>186</v>
      </c>
      <c r="C57" s="85" t="s">
        <v>184</v>
      </c>
      <c r="D57" s="76" t="s">
        <v>47</v>
      </c>
      <c r="E57" s="76"/>
      <c r="F57" s="76">
        <v>1</v>
      </c>
      <c r="G57" s="76"/>
      <c r="H57" s="66"/>
      <c r="I57" s="81"/>
      <c r="J57" s="66"/>
      <c r="K57" s="81"/>
      <c r="L57" s="66"/>
      <c r="M57" s="66"/>
      <c r="N57" s="185"/>
      <c r="O57" s="168"/>
      <c r="P57" s="168"/>
      <c r="Q57" s="186"/>
      <c r="R57" s="168"/>
      <c r="S57" s="168"/>
      <c r="T57" s="128"/>
      <c r="U57" s="168"/>
      <c r="V57" s="168"/>
      <c r="W57" s="128"/>
      <c r="X57" s="149"/>
      <c r="Y57" s="128"/>
      <c r="Z57" s="128"/>
    </row>
    <row r="58" spans="1:26" s="127" customFormat="1" ht="15" customHeight="1" x14ac:dyDescent="0.25">
      <c r="A58" s="68"/>
      <c r="B58" s="189" t="s">
        <v>186</v>
      </c>
      <c r="C58" s="85" t="s">
        <v>159</v>
      </c>
      <c r="D58" s="76" t="s">
        <v>47</v>
      </c>
      <c r="E58" s="76">
        <v>2</v>
      </c>
      <c r="F58" s="76">
        <f>F52*E58</f>
        <v>2</v>
      </c>
      <c r="G58" s="76"/>
      <c r="H58" s="66"/>
      <c r="I58" s="81"/>
      <c r="J58" s="66"/>
      <c r="K58" s="81"/>
      <c r="L58" s="66"/>
      <c r="M58" s="66"/>
      <c r="N58" s="185"/>
      <c r="O58" s="168"/>
      <c r="P58" s="168"/>
      <c r="Q58" s="186"/>
      <c r="R58" s="168"/>
      <c r="S58" s="168"/>
      <c r="T58" s="128"/>
      <c r="U58" s="168"/>
      <c r="V58" s="168"/>
      <c r="W58" s="128"/>
      <c r="X58" s="149"/>
      <c r="Y58" s="128"/>
      <c r="Z58" s="128"/>
    </row>
    <row r="59" spans="1:26" s="127" customFormat="1" ht="15" customHeight="1" x14ac:dyDescent="0.25">
      <c r="A59" s="68"/>
      <c r="B59" s="189" t="s">
        <v>255</v>
      </c>
      <c r="C59" s="85" t="s">
        <v>160</v>
      </c>
      <c r="D59" s="76" t="s">
        <v>27</v>
      </c>
      <c r="E59" s="76">
        <v>1.1000000000000001</v>
      </c>
      <c r="F59" s="76">
        <f>F52*E59</f>
        <v>1.1000000000000001</v>
      </c>
      <c r="G59" s="76"/>
      <c r="H59" s="66"/>
      <c r="I59" s="81"/>
      <c r="J59" s="66"/>
      <c r="K59" s="81"/>
      <c r="L59" s="66"/>
      <c r="M59" s="66"/>
      <c r="N59" s="185"/>
      <c r="O59" s="168"/>
      <c r="P59" s="168"/>
      <c r="Q59" s="186"/>
      <c r="R59" s="168"/>
      <c r="S59" s="168"/>
      <c r="T59" s="128"/>
      <c r="U59" s="168"/>
      <c r="V59" s="168"/>
      <c r="W59" s="128"/>
      <c r="X59" s="149"/>
      <c r="Y59" s="128"/>
      <c r="Z59" s="128"/>
    </row>
    <row r="60" spans="1:26" s="127" customFormat="1" ht="15" customHeight="1" x14ac:dyDescent="0.25">
      <c r="A60" s="68"/>
      <c r="B60" s="188"/>
      <c r="C60" s="85" t="s">
        <v>125</v>
      </c>
      <c r="D60" s="76" t="s">
        <v>19</v>
      </c>
      <c r="E60" s="76">
        <v>7.0000000000000007E-2</v>
      </c>
      <c r="F60" s="76">
        <f>F52*E60</f>
        <v>7.0000000000000007E-2</v>
      </c>
      <c r="G60" s="81"/>
      <c r="H60" s="66"/>
      <c r="I60" s="56"/>
      <c r="J60" s="66"/>
      <c r="K60" s="81"/>
      <c r="L60" s="66"/>
      <c r="M60" s="66"/>
      <c r="N60" s="185"/>
      <c r="O60" s="168"/>
      <c r="P60" s="168"/>
      <c r="Q60" s="186"/>
      <c r="R60" s="168"/>
      <c r="S60" s="168"/>
      <c r="T60" s="128"/>
      <c r="U60" s="168"/>
      <c r="V60" s="168"/>
      <c r="W60" s="128"/>
      <c r="X60" s="149"/>
      <c r="Y60" s="128"/>
      <c r="Z60" s="128"/>
    </row>
    <row r="61" spans="1:26" s="127" customFormat="1" ht="57" customHeight="1" x14ac:dyDescent="0.25">
      <c r="A61" s="68">
        <v>9</v>
      </c>
      <c r="B61" s="173" t="s">
        <v>451</v>
      </c>
      <c r="C61" s="69" t="s">
        <v>295</v>
      </c>
      <c r="D61" s="76" t="s">
        <v>122</v>
      </c>
      <c r="E61" s="76"/>
      <c r="F61" s="76">
        <v>1</v>
      </c>
      <c r="G61" s="76"/>
      <c r="H61" s="66"/>
      <c r="I61" s="81"/>
      <c r="J61" s="66"/>
      <c r="K61" s="81"/>
      <c r="L61" s="66"/>
      <c r="M61" s="66"/>
      <c r="O61" s="310"/>
    </row>
    <row r="62" spans="1:26" s="125" customFormat="1" ht="15" customHeight="1" x14ac:dyDescent="0.25">
      <c r="A62" s="51"/>
      <c r="B62" s="166"/>
      <c r="C62" s="73" t="s">
        <v>112</v>
      </c>
      <c r="D62" s="56" t="s">
        <v>113</v>
      </c>
      <c r="E62" s="56">
        <v>3.66</v>
      </c>
      <c r="F62" s="56">
        <f>F61*E62</f>
        <v>3.66</v>
      </c>
      <c r="G62" s="56"/>
      <c r="H62" s="55"/>
      <c r="I62" s="67"/>
      <c r="J62" s="55"/>
      <c r="K62" s="67"/>
      <c r="L62" s="55"/>
      <c r="M62" s="55"/>
      <c r="O62" s="311"/>
    </row>
    <row r="63" spans="1:26" s="125" customFormat="1" ht="15" customHeight="1" x14ac:dyDescent="0.25">
      <c r="A63" s="51"/>
      <c r="B63" s="170"/>
      <c r="C63" s="73" t="s">
        <v>128</v>
      </c>
      <c r="D63" s="56" t="s">
        <v>19</v>
      </c>
      <c r="E63" s="56">
        <v>0.28000000000000003</v>
      </c>
      <c r="F63" s="56">
        <f>F61*E63</f>
        <v>0.28000000000000003</v>
      </c>
      <c r="G63" s="56"/>
      <c r="H63" s="55"/>
      <c r="I63" s="67"/>
      <c r="J63" s="55"/>
      <c r="K63" s="67"/>
      <c r="L63" s="55"/>
      <c r="M63" s="55"/>
      <c r="O63" s="311"/>
    </row>
    <row r="64" spans="1:26" s="127" customFormat="1" ht="57" customHeight="1" x14ac:dyDescent="0.25">
      <c r="A64" s="68"/>
      <c r="B64" s="189" t="s">
        <v>397</v>
      </c>
      <c r="C64" s="61" t="s">
        <v>295</v>
      </c>
      <c r="D64" s="76" t="s">
        <v>122</v>
      </c>
      <c r="E64" s="76">
        <v>1</v>
      </c>
      <c r="F64" s="76">
        <f>F61*E64</f>
        <v>1</v>
      </c>
      <c r="G64" s="76"/>
      <c r="H64" s="66"/>
      <c r="I64" s="81"/>
      <c r="J64" s="66"/>
      <c r="K64" s="81"/>
      <c r="L64" s="66"/>
      <c r="M64" s="66"/>
      <c r="O64" s="310"/>
    </row>
    <row r="65" spans="1:26" s="125" customFormat="1" ht="15" customHeight="1" x14ac:dyDescent="0.25">
      <c r="A65" s="51"/>
      <c r="B65" s="170"/>
      <c r="C65" s="73" t="s">
        <v>125</v>
      </c>
      <c r="D65" s="56" t="s">
        <v>19</v>
      </c>
      <c r="E65" s="56">
        <v>1.24</v>
      </c>
      <c r="F65" s="56">
        <f>F61*E65</f>
        <v>1.24</v>
      </c>
      <c r="G65" s="56"/>
      <c r="H65" s="55"/>
      <c r="I65" s="67"/>
      <c r="J65" s="55"/>
      <c r="K65" s="67"/>
      <c r="L65" s="55"/>
      <c r="M65" s="55"/>
      <c r="O65" s="311"/>
    </row>
    <row r="66" spans="1:26" s="312" customFormat="1" ht="26.25" customHeight="1" x14ac:dyDescent="0.25">
      <c r="A66" s="367">
        <v>10</v>
      </c>
      <c r="B66" s="371" t="s">
        <v>452</v>
      </c>
      <c r="C66" s="369" t="s">
        <v>291</v>
      </c>
      <c r="D66" s="371" t="s">
        <v>95</v>
      </c>
      <c r="E66" s="124"/>
      <c r="F66" s="370">
        <v>12</v>
      </c>
      <c r="G66" s="124"/>
      <c r="H66" s="124"/>
      <c r="I66" s="484"/>
      <c r="J66" s="484"/>
      <c r="K66" s="484"/>
      <c r="L66" s="124"/>
      <c r="M66" s="124"/>
    </row>
    <row r="67" spans="1:26" s="313" customFormat="1" ht="15" x14ac:dyDescent="0.25">
      <c r="A67" s="94"/>
      <c r="B67" s="93"/>
      <c r="C67" s="133" t="s">
        <v>112</v>
      </c>
      <c r="D67" s="131" t="s">
        <v>85</v>
      </c>
      <c r="E67" s="134">
        <v>0.58299999999999996</v>
      </c>
      <c r="F67" s="134">
        <f>F66*E67</f>
        <v>6.9959999999999996</v>
      </c>
      <c r="G67" s="134"/>
      <c r="H67" s="134"/>
      <c r="I67" s="134"/>
      <c r="J67" s="134"/>
      <c r="K67" s="134"/>
      <c r="L67" s="134"/>
      <c r="M67" s="134"/>
    </row>
    <row r="68" spans="1:26" s="313" customFormat="1" ht="15" x14ac:dyDescent="0.25">
      <c r="A68" s="94"/>
      <c r="B68" s="93" t="s">
        <v>401</v>
      </c>
      <c r="C68" s="133" t="s">
        <v>292</v>
      </c>
      <c r="D68" s="131" t="s">
        <v>95</v>
      </c>
      <c r="E68" s="134">
        <v>1</v>
      </c>
      <c r="F68" s="134">
        <f>F66*E68</f>
        <v>12</v>
      </c>
      <c r="G68" s="134"/>
      <c r="H68" s="134"/>
      <c r="I68" s="134"/>
      <c r="J68" s="134"/>
      <c r="K68" s="134"/>
      <c r="L68" s="134"/>
      <c r="M68" s="134"/>
    </row>
    <row r="69" spans="1:26" s="313" customFormat="1" ht="15" x14ac:dyDescent="0.25">
      <c r="A69" s="94"/>
      <c r="B69" s="131"/>
      <c r="C69" s="419" t="s">
        <v>93</v>
      </c>
      <c r="D69" s="414" t="s">
        <v>94</v>
      </c>
      <c r="E69" s="383">
        <v>4.5999999999999999E-3</v>
      </c>
      <c r="F69" s="134">
        <f>E69*F66</f>
        <v>5.5199999999999999E-2</v>
      </c>
      <c r="G69" s="134"/>
      <c r="H69" s="134"/>
      <c r="I69" s="134"/>
      <c r="J69" s="134"/>
      <c r="K69" s="134"/>
      <c r="L69" s="134"/>
      <c r="M69" s="134"/>
    </row>
    <row r="70" spans="1:26" s="313" customFormat="1" ht="15" x14ac:dyDescent="0.25">
      <c r="A70" s="94"/>
      <c r="B70" s="93"/>
      <c r="C70" s="133" t="s">
        <v>21</v>
      </c>
      <c r="D70" s="131" t="s">
        <v>94</v>
      </c>
      <c r="E70" s="504">
        <v>0.20799999999999999</v>
      </c>
      <c r="F70" s="134">
        <f>E70*F66</f>
        <v>2.496</v>
      </c>
      <c r="G70" s="134"/>
      <c r="H70" s="134"/>
      <c r="I70" s="134"/>
      <c r="J70" s="134"/>
      <c r="K70" s="134"/>
      <c r="L70" s="134"/>
      <c r="M70" s="134"/>
    </row>
    <row r="71" spans="1:26" s="127" customFormat="1" ht="34.5" customHeight="1" x14ac:dyDescent="0.25">
      <c r="A71" s="68">
        <v>11</v>
      </c>
      <c r="B71" s="173" t="s">
        <v>153</v>
      </c>
      <c r="C71" s="69" t="s">
        <v>181</v>
      </c>
      <c r="D71" s="68" t="s">
        <v>127</v>
      </c>
      <c r="E71" s="68"/>
      <c r="F71" s="190">
        <v>3</v>
      </c>
      <c r="G71" s="76"/>
      <c r="H71" s="66"/>
      <c r="I71" s="81"/>
      <c r="J71" s="66"/>
      <c r="K71" s="81"/>
      <c r="L71" s="66"/>
      <c r="M71" s="66"/>
      <c r="O71" s="168"/>
      <c r="P71" s="191"/>
      <c r="Q71" s="128"/>
      <c r="R71" s="168"/>
      <c r="S71" s="191"/>
      <c r="T71" s="128"/>
      <c r="U71" s="168"/>
      <c r="V71" s="191"/>
      <c r="W71" s="128"/>
      <c r="X71" s="149"/>
      <c r="Y71" s="128"/>
      <c r="Z71" s="128"/>
    </row>
    <row r="72" spans="1:26" s="125" customFormat="1" ht="15" customHeight="1" x14ac:dyDescent="0.25">
      <c r="A72" s="51"/>
      <c r="B72" s="166"/>
      <c r="C72" s="73" t="s">
        <v>112</v>
      </c>
      <c r="D72" s="56" t="s">
        <v>113</v>
      </c>
      <c r="E72" s="56">
        <v>0.60899999999999999</v>
      </c>
      <c r="F72" s="56">
        <f>F71*E72</f>
        <v>1.827</v>
      </c>
      <c r="G72" s="77"/>
      <c r="H72" s="56"/>
      <c r="I72" s="77"/>
      <c r="J72" s="55"/>
      <c r="K72" s="67"/>
      <c r="L72" s="55"/>
      <c r="M72" s="55"/>
      <c r="O72" s="147"/>
      <c r="P72" s="147"/>
      <c r="Q72" s="126"/>
      <c r="R72" s="147"/>
      <c r="S72" s="147"/>
      <c r="T72" s="126"/>
      <c r="U72" s="147"/>
      <c r="V72" s="147"/>
      <c r="W72" s="126"/>
      <c r="X72" s="149"/>
      <c r="Y72" s="126"/>
      <c r="Z72" s="126"/>
    </row>
    <row r="73" spans="1:26" s="125" customFormat="1" ht="15" customHeight="1" x14ac:dyDescent="0.25">
      <c r="A73" s="51"/>
      <c r="B73" s="170"/>
      <c r="C73" s="73" t="s">
        <v>134</v>
      </c>
      <c r="D73" s="56" t="s">
        <v>19</v>
      </c>
      <c r="E73" s="56">
        <v>2.0999999999999999E-3</v>
      </c>
      <c r="F73" s="56">
        <f>F71*E73</f>
        <v>6.3E-3</v>
      </c>
      <c r="G73" s="56"/>
      <c r="H73" s="55"/>
      <c r="I73" s="67"/>
      <c r="J73" s="55"/>
      <c r="K73" s="67"/>
      <c r="L73" s="55"/>
      <c r="M73" s="55"/>
      <c r="O73" s="147"/>
      <c r="P73" s="147"/>
      <c r="Q73" s="126"/>
      <c r="R73" s="147"/>
      <c r="S73" s="147"/>
      <c r="T73" s="126"/>
      <c r="U73" s="147"/>
      <c r="V73" s="147"/>
      <c r="W73" s="126"/>
      <c r="X73" s="149"/>
      <c r="Y73" s="126"/>
      <c r="Z73" s="126"/>
    </row>
    <row r="74" spans="1:26" s="127" customFormat="1" ht="27" x14ac:dyDescent="0.25">
      <c r="A74" s="68"/>
      <c r="B74" s="141" t="s">
        <v>453</v>
      </c>
      <c r="C74" s="85" t="s">
        <v>161</v>
      </c>
      <c r="D74" s="76" t="s">
        <v>127</v>
      </c>
      <c r="E74" s="76">
        <v>0.998</v>
      </c>
      <c r="F74" s="76">
        <f>F71*E74</f>
        <v>2.9939999999999998</v>
      </c>
      <c r="G74" s="76"/>
      <c r="H74" s="66"/>
      <c r="I74" s="66"/>
      <c r="J74" s="66"/>
      <c r="K74" s="81"/>
      <c r="L74" s="66"/>
      <c r="M74" s="66"/>
      <c r="O74" s="168"/>
      <c r="P74" s="168"/>
      <c r="Q74" s="128"/>
      <c r="R74" s="168"/>
      <c r="S74" s="168"/>
      <c r="T74" s="128"/>
      <c r="U74" s="168"/>
      <c r="V74" s="168"/>
      <c r="W74" s="128"/>
      <c r="X74" s="149"/>
      <c r="Y74" s="128"/>
      <c r="Z74" s="128"/>
    </row>
    <row r="75" spans="1:26" s="125" customFormat="1" ht="15" customHeight="1" x14ac:dyDescent="0.25">
      <c r="A75" s="51"/>
      <c r="B75" s="56" t="s">
        <v>515</v>
      </c>
      <c r="C75" s="73" t="s">
        <v>154</v>
      </c>
      <c r="D75" s="56" t="s">
        <v>27</v>
      </c>
      <c r="E75" s="56">
        <v>0.14000000000000001</v>
      </c>
      <c r="F75" s="56">
        <f>F71*E75</f>
        <v>0.42000000000000004</v>
      </c>
      <c r="G75" s="56"/>
      <c r="H75" s="55"/>
      <c r="I75" s="67"/>
      <c r="J75" s="55"/>
      <c r="K75" s="67"/>
      <c r="L75" s="55"/>
      <c r="M75" s="55"/>
      <c r="O75" s="147"/>
      <c r="P75" s="147"/>
      <c r="Q75" s="126"/>
      <c r="R75" s="147"/>
      <c r="S75" s="147"/>
      <c r="T75" s="126"/>
      <c r="U75" s="147"/>
      <c r="V75" s="147"/>
      <c r="W75" s="126"/>
      <c r="X75" s="149"/>
      <c r="Y75" s="126"/>
      <c r="Z75" s="126"/>
    </row>
    <row r="76" spans="1:26" s="125" customFormat="1" ht="15" customHeight="1" x14ac:dyDescent="0.25">
      <c r="A76" s="51"/>
      <c r="B76" s="170"/>
      <c r="C76" s="73" t="s">
        <v>125</v>
      </c>
      <c r="D76" s="56" t="s">
        <v>113</v>
      </c>
      <c r="E76" s="56">
        <v>0.156</v>
      </c>
      <c r="F76" s="55">
        <f>F71*E76</f>
        <v>0.46799999999999997</v>
      </c>
      <c r="G76" s="56"/>
      <c r="H76" s="55"/>
      <c r="I76" s="56"/>
      <c r="J76" s="55"/>
      <c r="K76" s="67"/>
      <c r="L76" s="55"/>
      <c r="M76" s="55"/>
      <c r="O76" s="147"/>
      <c r="P76" s="148"/>
      <c r="Q76" s="126"/>
      <c r="R76" s="147"/>
      <c r="S76" s="148"/>
      <c r="T76" s="126"/>
      <c r="U76" s="147"/>
      <c r="V76" s="148"/>
      <c r="W76" s="126"/>
      <c r="X76" s="149"/>
      <c r="Y76" s="126"/>
      <c r="Z76" s="126"/>
    </row>
    <row r="77" spans="1:26" s="29" customFormat="1" ht="18" customHeight="1" x14ac:dyDescent="0.25">
      <c r="A77" s="192">
        <v>12</v>
      </c>
      <c r="B77" s="7" t="s">
        <v>454</v>
      </c>
      <c r="C77" s="137" t="s">
        <v>297</v>
      </c>
      <c r="D77" s="164" t="s">
        <v>80</v>
      </c>
      <c r="E77" s="12"/>
      <c r="F77" s="8">
        <v>1</v>
      </c>
      <c r="G77" s="12"/>
      <c r="H77" s="12"/>
      <c r="I77" s="12"/>
      <c r="J77" s="8"/>
      <c r="K77" s="12"/>
      <c r="L77" s="12"/>
      <c r="M77" s="14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6" s="125" customFormat="1" ht="15" customHeight="1" x14ac:dyDescent="0.25">
      <c r="A78" s="51"/>
      <c r="B78" s="166"/>
      <c r="C78" s="73" t="s">
        <v>112</v>
      </c>
      <c r="D78" s="56" t="s">
        <v>113</v>
      </c>
      <c r="E78" s="76">
        <v>8.2200000000000006</v>
      </c>
      <c r="F78" s="76">
        <f>F77*E78</f>
        <v>8.2200000000000006</v>
      </c>
      <c r="G78" s="77"/>
      <c r="H78" s="77"/>
      <c r="I78" s="6"/>
      <c r="J78" s="55"/>
      <c r="K78" s="67"/>
      <c r="L78" s="55"/>
      <c r="M78" s="55"/>
      <c r="N78" s="167"/>
      <c r="O78" s="168"/>
      <c r="P78" s="168"/>
      <c r="Q78" s="169"/>
      <c r="R78" s="168"/>
      <c r="S78" s="168"/>
      <c r="T78" s="126"/>
      <c r="U78" s="168"/>
      <c r="V78" s="168"/>
      <c r="W78" s="126"/>
      <c r="X78" s="149"/>
      <c r="Y78" s="126"/>
      <c r="Z78" s="126"/>
    </row>
    <row r="79" spans="1:26" s="125" customFormat="1" ht="15" customHeight="1" x14ac:dyDescent="0.25">
      <c r="A79" s="51"/>
      <c r="B79" s="170"/>
      <c r="C79" s="73" t="s">
        <v>134</v>
      </c>
      <c r="D79" s="56" t="s">
        <v>19</v>
      </c>
      <c r="E79" s="56">
        <v>0.31</v>
      </c>
      <c r="F79" s="56">
        <f>F77*E79</f>
        <v>0.31</v>
      </c>
      <c r="G79" s="56"/>
      <c r="H79" s="55"/>
      <c r="I79" s="67"/>
      <c r="J79" s="55"/>
      <c r="K79" s="67"/>
      <c r="L79" s="55"/>
      <c r="M79" s="55"/>
      <c r="O79" s="147"/>
      <c r="P79" s="147"/>
      <c r="Q79" s="126"/>
      <c r="R79" s="147"/>
      <c r="S79" s="147"/>
      <c r="T79" s="126"/>
      <c r="U79" s="147"/>
      <c r="V79" s="147"/>
      <c r="W79" s="126"/>
      <c r="X79" s="149"/>
      <c r="Y79" s="126"/>
      <c r="Z79" s="126"/>
    </row>
    <row r="80" spans="1:26" s="125" customFormat="1" ht="15.75" customHeight="1" x14ac:dyDescent="0.25">
      <c r="A80" s="51"/>
      <c r="B80" s="141" t="s">
        <v>400</v>
      </c>
      <c r="C80" s="11" t="s">
        <v>297</v>
      </c>
      <c r="D80" s="56" t="s">
        <v>155</v>
      </c>
      <c r="E80" s="56">
        <v>1</v>
      </c>
      <c r="F80" s="55">
        <f>F77*E80</f>
        <v>1</v>
      </c>
      <c r="G80" s="56"/>
      <c r="H80" s="55"/>
      <c r="I80" s="6"/>
      <c r="J80" s="55"/>
      <c r="K80" s="67"/>
      <c r="L80" s="55"/>
      <c r="M80" s="55"/>
      <c r="N80" s="167"/>
      <c r="O80" s="147"/>
      <c r="P80" s="148"/>
      <c r="Q80" s="169"/>
      <c r="R80" s="147"/>
      <c r="S80" s="148"/>
      <c r="T80" s="126"/>
      <c r="U80" s="147"/>
      <c r="V80" s="148"/>
      <c r="W80" s="126"/>
      <c r="X80" s="149"/>
      <c r="Y80" s="126"/>
      <c r="Z80" s="126"/>
    </row>
    <row r="81" spans="1:26" s="125" customFormat="1" ht="15" customHeight="1" x14ac:dyDescent="0.25">
      <c r="A81" s="51"/>
      <c r="B81" s="170"/>
      <c r="C81" s="73" t="s">
        <v>125</v>
      </c>
      <c r="D81" s="56" t="s">
        <v>113</v>
      </c>
      <c r="E81" s="83">
        <v>0.2</v>
      </c>
      <c r="F81" s="55">
        <f>F77*E81</f>
        <v>0.2</v>
      </c>
      <c r="G81" s="56"/>
      <c r="H81" s="55"/>
      <c r="I81" s="56"/>
      <c r="J81" s="55"/>
      <c r="K81" s="67"/>
      <c r="L81" s="55"/>
      <c r="M81" s="55"/>
      <c r="O81" s="147"/>
      <c r="P81" s="148"/>
      <c r="Q81" s="126"/>
      <c r="R81" s="147"/>
      <c r="S81" s="148"/>
      <c r="T81" s="126"/>
      <c r="U81" s="147"/>
      <c r="V81" s="148"/>
      <c r="W81" s="126"/>
      <c r="X81" s="149"/>
      <c r="Y81" s="126"/>
      <c r="Z81" s="126"/>
    </row>
    <row r="82" spans="1:26" s="27" customFormat="1" ht="27.75" customHeight="1" x14ac:dyDescent="0.25">
      <c r="A82" s="192">
        <v>13</v>
      </c>
      <c r="B82" s="163" t="s">
        <v>256</v>
      </c>
      <c r="C82" s="137" t="s">
        <v>296</v>
      </c>
      <c r="D82" s="164" t="s">
        <v>80</v>
      </c>
      <c r="E82" s="6"/>
      <c r="F82" s="8">
        <v>1</v>
      </c>
      <c r="G82" s="6"/>
      <c r="H82" s="6"/>
      <c r="I82" s="165"/>
      <c r="J82" s="165"/>
      <c r="K82" s="6"/>
      <c r="L82" s="6"/>
      <c r="M82" s="1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s="125" customFormat="1" ht="15" customHeight="1" x14ac:dyDescent="0.25">
      <c r="A83" s="51"/>
      <c r="B83" s="166"/>
      <c r="C83" s="73" t="s">
        <v>112</v>
      </c>
      <c r="D83" s="56" t="s">
        <v>113</v>
      </c>
      <c r="E83" s="76">
        <v>14.2</v>
      </c>
      <c r="F83" s="76">
        <f>F82*E83</f>
        <v>14.2</v>
      </c>
      <c r="G83" s="77"/>
      <c r="H83" s="76"/>
      <c r="I83" s="77"/>
      <c r="J83" s="55"/>
      <c r="K83" s="67"/>
      <c r="L83" s="55"/>
      <c r="M83" s="55"/>
      <c r="N83" s="167"/>
      <c r="O83" s="168"/>
      <c r="P83" s="168"/>
      <c r="Q83" s="169"/>
      <c r="R83" s="168"/>
      <c r="S83" s="168"/>
      <c r="T83" s="126"/>
      <c r="U83" s="168"/>
      <c r="V83" s="168"/>
      <c r="W83" s="126"/>
      <c r="X83" s="149"/>
      <c r="Y83" s="126"/>
      <c r="Z83" s="126"/>
    </row>
    <row r="84" spans="1:26" s="125" customFormat="1" ht="15" customHeight="1" x14ac:dyDescent="0.25">
      <c r="A84" s="51"/>
      <c r="B84" s="170"/>
      <c r="C84" s="73" t="s">
        <v>134</v>
      </c>
      <c r="D84" s="56" t="s">
        <v>19</v>
      </c>
      <c r="E84" s="56">
        <v>1.08</v>
      </c>
      <c r="F84" s="56">
        <f>F77*E84</f>
        <v>1.08</v>
      </c>
      <c r="G84" s="56"/>
      <c r="H84" s="55"/>
      <c r="I84" s="67"/>
      <c r="J84" s="55"/>
      <c r="K84" s="67"/>
      <c r="L84" s="55"/>
      <c r="M84" s="55"/>
      <c r="O84" s="147"/>
      <c r="P84" s="147"/>
      <c r="Q84" s="126"/>
      <c r="R84" s="147"/>
      <c r="S84" s="147"/>
      <c r="T84" s="126"/>
      <c r="U84" s="147"/>
      <c r="V84" s="147"/>
      <c r="W84" s="126"/>
      <c r="X84" s="149"/>
      <c r="Y84" s="126"/>
      <c r="Z84" s="126"/>
    </row>
    <row r="85" spans="1:26" s="125" customFormat="1" ht="15.75" customHeight="1" x14ac:dyDescent="0.25">
      <c r="A85" s="51"/>
      <c r="B85" s="170"/>
      <c r="C85" s="73" t="s">
        <v>124</v>
      </c>
      <c r="D85" s="56"/>
      <c r="E85" s="76"/>
      <c r="F85" s="76"/>
      <c r="G85" s="56"/>
      <c r="H85" s="55"/>
      <c r="I85" s="67"/>
      <c r="J85" s="55"/>
      <c r="K85" s="67"/>
      <c r="L85" s="55"/>
      <c r="M85" s="55"/>
      <c r="N85" s="167"/>
      <c r="O85" s="168"/>
      <c r="P85" s="168"/>
      <c r="Q85" s="169"/>
      <c r="R85" s="168"/>
      <c r="S85" s="168"/>
      <c r="T85" s="126"/>
      <c r="U85" s="168"/>
      <c r="V85" s="168"/>
      <c r="W85" s="126"/>
      <c r="X85" s="149"/>
      <c r="Y85" s="126"/>
      <c r="Z85" s="126"/>
    </row>
    <row r="86" spans="1:26" s="125" customFormat="1" x14ac:dyDescent="0.25">
      <c r="A86" s="51"/>
      <c r="B86" s="141" t="s">
        <v>257</v>
      </c>
      <c r="C86" s="11" t="s">
        <v>399</v>
      </c>
      <c r="D86" s="56" t="s">
        <v>155</v>
      </c>
      <c r="E86" s="56"/>
      <c r="F86" s="55">
        <v>1</v>
      </c>
      <c r="G86" s="56"/>
      <c r="H86" s="55"/>
      <c r="I86" s="77"/>
      <c r="J86" s="55"/>
      <c r="K86" s="67"/>
      <c r="L86" s="55"/>
      <c r="M86" s="55"/>
      <c r="N86" s="167"/>
      <c r="O86" s="147"/>
      <c r="P86" s="148"/>
      <c r="Q86" s="169"/>
      <c r="R86" s="147"/>
      <c r="S86" s="148"/>
      <c r="T86" s="126"/>
      <c r="U86" s="147"/>
      <c r="V86" s="148"/>
      <c r="W86" s="126"/>
      <c r="X86" s="149"/>
      <c r="Y86" s="126"/>
      <c r="Z86" s="126"/>
    </row>
    <row r="87" spans="1:26" s="125" customFormat="1" x14ac:dyDescent="0.25">
      <c r="A87" s="51"/>
      <c r="B87" s="141" t="s">
        <v>186</v>
      </c>
      <c r="C87" s="11" t="s">
        <v>398</v>
      </c>
      <c r="D87" s="56" t="s">
        <v>155</v>
      </c>
      <c r="E87" s="56"/>
      <c r="F87" s="55">
        <v>1</v>
      </c>
      <c r="G87" s="56"/>
      <c r="H87" s="55"/>
      <c r="I87" s="77"/>
      <c r="J87" s="55"/>
      <c r="K87" s="67"/>
      <c r="L87" s="55"/>
      <c r="M87" s="55"/>
      <c r="N87" s="167"/>
      <c r="O87" s="147"/>
      <c r="P87" s="148"/>
      <c r="Q87" s="169"/>
      <c r="R87" s="147"/>
      <c r="S87" s="148"/>
      <c r="T87" s="126"/>
      <c r="U87" s="147"/>
      <c r="V87" s="148"/>
      <c r="W87" s="126"/>
      <c r="X87" s="149"/>
      <c r="Y87" s="126"/>
      <c r="Z87" s="126"/>
    </row>
    <row r="88" spans="1:26" s="125" customFormat="1" ht="15" customHeight="1" x14ac:dyDescent="0.25">
      <c r="A88" s="51"/>
      <c r="B88" s="170"/>
      <c r="C88" s="73" t="s">
        <v>125</v>
      </c>
      <c r="D88" s="56" t="s">
        <v>19</v>
      </c>
      <c r="E88" s="56">
        <v>0.42</v>
      </c>
      <c r="F88" s="56">
        <f>F82*E88</f>
        <v>0.42</v>
      </c>
      <c r="G88" s="56"/>
      <c r="H88" s="55"/>
      <c r="I88" s="56"/>
      <c r="J88" s="55"/>
      <c r="K88" s="67"/>
      <c r="L88" s="55"/>
      <c r="M88" s="55"/>
      <c r="O88" s="147"/>
      <c r="P88" s="147"/>
      <c r="Q88" s="126"/>
      <c r="R88" s="147"/>
      <c r="S88" s="147"/>
      <c r="T88" s="126"/>
      <c r="U88" s="147"/>
      <c r="V88" s="147"/>
      <c r="W88" s="126"/>
      <c r="X88" s="149"/>
      <c r="Y88" s="126"/>
      <c r="Z88" s="126"/>
    </row>
    <row r="89" spans="1:26" s="194" customFormat="1" ht="12.75" x14ac:dyDescent="0.25">
      <c r="A89" s="92"/>
      <c r="B89" s="93"/>
      <c r="C89" s="94" t="s">
        <v>8</v>
      </c>
      <c r="D89" s="95"/>
      <c r="E89" s="95"/>
      <c r="F89" s="96"/>
      <c r="G89" s="97"/>
      <c r="H89" s="97"/>
      <c r="I89" s="97"/>
      <c r="J89" s="97"/>
      <c r="K89" s="97"/>
      <c r="L89" s="97"/>
      <c r="M89" s="97"/>
      <c r="N89" s="193"/>
      <c r="O89" s="193"/>
      <c r="P89" s="193"/>
    </row>
    <row r="90" spans="1:26" s="195" customFormat="1" ht="12.75" x14ac:dyDescent="0.25">
      <c r="A90" s="482"/>
      <c r="B90" s="98"/>
      <c r="C90" s="94" t="s">
        <v>218</v>
      </c>
      <c r="D90" s="99"/>
      <c r="E90" s="100"/>
      <c r="F90" s="100"/>
      <c r="G90" s="101"/>
      <c r="H90" s="101"/>
      <c r="I90" s="101"/>
      <c r="J90" s="101"/>
      <c r="K90" s="101"/>
      <c r="L90" s="101"/>
      <c r="M90" s="101"/>
    </row>
    <row r="91" spans="1:26" s="182" customFormat="1" x14ac:dyDescent="0.25">
      <c r="A91" s="196"/>
      <c r="B91" s="93"/>
      <c r="C91" s="197" t="s">
        <v>8</v>
      </c>
      <c r="D91" s="51"/>
      <c r="E91" s="51"/>
      <c r="F91" s="54"/>
      <c r="G91" s="180"/>
      <c r="H91" s="180"/>
      <c r="I91" s="198"/>
      <c r="J91" s="198"/>
      <c r="K91" s="54"/>
      <c r="L91" s="54"/>
      <c r="M91" s="54"/>
    </row>
    <row r="92" spans="1:26" s="182" customFormat="1" x14ac:dyDescent="0.25">
      <c r="A92" s="196"/>
      <c r="B92" s="93"/>
      <c r="C92" s="199" t="s">
        <v>247</v>
      </c>
      <c r="D92" s="99"/>
      <c r="E92" s="51"/>
      <c r="F92" s="54"/>
      <c r="G92" s="180"/>
      <c r="H92" s="180"/>
      <c r="I92" s="198"/>
      <c r="J92" s="198"/>
      <c r="K92" s="54"/>
      <c r="L92" s="54"/>
      <c r="M92" s="54"/>
    </row>
    <row r="93" spans="1:26" s="182" customFormat="1" x14ac:dyDescent="0.25">
      <c r="A93" s="196"/>
      <c r="B93" s="93"/>
      <c r="C93" s="199" t="s">
        <v>8</v>
      </c>
      <c r="D93" s="51"/>
      <c r="E93" s="51"/>
      <c r="F93" s="54"/>
      <c r="G93" s="180"/>
      <c r="H93" s="180"/>
      <c r="I93" s="198"/>
      <c r="J93" s="198"/>
      <c r="K93" s="54"/>
      <c r="L93" s="54"/>
      <c r="M93" s="54"/>
    </row>
    <row r="94" spans="1:26" s="182" customFormat="1" x14ac:dyDescent="0.25">
      <c r="A94" s="196"/>
      <c r="B94" s="93"/>
      <c r="C94" s="199" t="s">
        <v>248</v>
      </c>
      <c r="D94" s="99"/>
      <c r="E94" s="51"/>
      <c r="F94" s="54"/>
      <c r="G94" s="180"/>
      <c r="H94" s="180"/>
      <c r="I94" s="198"/>
      <c r="J94" s="198"/>
      <c r="K94" s="54"/>
      <c r="L94" s="54"/>
      <c r="M94" s="54"/>
    </row>
    <row r="95" spans="1:26" s="182" customFormat="1" x14ac:dyDescent="0.25">
      <c r="A95" s="196"/>
      <c r="B95" s="93"/>
      <c r="C95" s="199" t="s">
        <v>8</v>
      </c>
      <c r="D95" s="51"/>
      <c r="E95" s="51"/>
      <c r="F95" s="54"/>
      <c r="G95" s="180"/>
      <c r="H95" s="180"/>
      <c r="I95" s="198"/>
      <c r="J95" s="198"/>
      <c r="K95" s="54"/>
      <c r="L95" s="54"/>
      <c r="M95" s="54"/>
    </row>
    <row r="96" spans="1:26" s="27" customFormat="1" x14ac:dyDescent="0.25">
      <c r="A96" s="483"/>
      <c r="C96" s="28"/>
      <c r="D96" s="29"/>
      <c r="E96" s="29"/>
      <c r="F96" s="30"/>
      <c r="G96" s="35"/>
    </row>
    <row r="97" spans="1:7" s="27" customFormat="1" x14ac:dyDescent="0.25">
      <c r="A97" s="483"/>
      <c r="C97" s="28"/>
      <c r="D97" s="29"/>
      <c r="E97" s="29"/>
      <c r="F97" s="30"/>
      <c r="G97" s="35"/>
    </row>
    <row r="98" spans="1:7" s="27" customFormat="1" x14ac:dyDescent="0.25">
      <c r="A98" s="483"/>
      <c r="C98" s="28"/>
      <c r="D98" s="29"/>
      <c r="E98" s="29"/>
      <c r="F98" s="30"/>
      <c r="G98" s="35"/>
    </row>
  </sheetData>
  <mergeCells count="16">
    <mergeCell ref="G8:H8"/>
    <mergeCell ref="I8:J8"/>
    <mergeCell ref="K8:L8"/>
    <mergeCell ref="M8:M9"/>
    <mergeCell ref="A7:C7"/>
    <mergeCell ref="A8:A9"/>
    <mergeCell ref="B8:B9"/>
    <mergeCell ref="C8:C9"/>
    <mergeCell ref="D8:D9"/>
    <mergeCell ref="E8:F8"/>
    <mergeCell ref="A6:E6"/>
    <mergeCell ref="L1:M1"/>
    <mergeCell ref="A2:K2"/>
    <mergeCell ref="L2:M2"/>
    <mergeCell ref="A4:M4"/>
    <mergeCell ref="A5:M5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117"/>
  <sheetViews>
    <sheetView view="pageBreakPreview" topLeftCell="A58" zoomScaleNormal="100" zoomScaleSheetLayoutView="100" workbookViewId="0">
      <selection activeCell="E109" sqref="D109:E113"/>
    </sheetView>
  </sheetViews>
  <sheetFormatPr defaultColWidth="9.140625" defaultRowHeight="13.5" x14ac:dyDescent="0.25"/>
  <cols>
    <col min="1" max="1" width="7" style="26" customWidth="1"/>
    <col min="2" max="2" width="14.140625" style="43" customWidth="1"/>
    <col min="3" max="3" width="50.7109375" style="41" customWidth="1"/>
    <col min="4" max="4" width="7.7109375" style="172" customWidth="1"/>
    <col min="5" max="5" width="6.710937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43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601"/>
      <c r="H1" s="40"/>
      <c r="I1" s="40"/>
      <c r="J1" s="40"/>
      <c r="K1" s="40"/>
      <c r="L1" s="617"/>
      <c r="M1" s="61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9"/>
      <c r="M2" s="61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60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20" t="s">
        <v>253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s="4" customFormat="1" ht="15.75" x14ac:dyDescent="0.25">
      <c r="A6" s="633"/>
      <c r="B6" s="633"/>
      <c r="C6" s="633"/>
      <c r="D6" s="633"/>
      <c r="E6" s="633"/>
      <c r="F6" s="633"/>
      <c r="G6" s="34"/>
      <c r="H6" s="33"/>
      <c r="I6" s="634"/>
      <c r="J6" s="634"/>
      <c r="K6" s="634"/>
      <c r="L6" s="634"/>
      <c r="M6" s="634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13" customFormat="1" ht="29.25" customHeight="1" x14ac:dyDescent="0.25">
      <c r="A7" s="625" t="s">
        <v>0</v>
      </c>
      <c r="B7" s="627" t="s">
        <v>1</v>
      </c>
      <c r="C7" s="627" t="s">
        <v>2</v>
      </c>
      <c r="D7" s="627" t="s">
        <v>3</v>
      </c>
      <c r="E7" s="629" t="s">
        <v>4</v>
      </c>
      <c r="F7" s="630"/>
      <c r="G7" s="621" t="s">
        <v>5</v>
      </c>
      <c r="H7" s="622"/>
      <c r="I7" s="621" t="s">
        <v>6</v>
      </c>
      <c r="J7" s="622"/>
      <c r="K7" s="621" t="s">
        <v>7</v>
      </c>
      <c r="L7" s="622"/>
      <c r="M7" s="623" t="s">
        <v>8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113" customFormat="1" ht="23.25" customHeight="1" x14ac:dyDescent="0.25">
      <c r="A8" s="626"/>
      <c r="B8" s="628"/>
      <c r="C8" s="628"/>
      <c r="D8" s="628"/>
      <c r="E8" s="47" t="s">
        <v>9</v>
      </c>
      <c r="F8" s="47" t="s">
        <v>10</v>
      </c>
      <c r="G8" s="48" t="s">
        <v>9</v>
      </c>
      <c r="H8" s="48" t="s">
        <v>10</v>
      </c>
      <c r="I8" s="48" t="s">
        <v>9</v>
      </c>
      <c r="J8" s="48" t="s">
        <v>10</v>
      </c>
      <c r="K8" s="48" t="s">
        <v>9</v>
      </c>
      <c r="L8" s="48" t="s">
        <v>10</v>
      </c>
      <c r="M8" s="62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5" customFormat="1" ht="17.25" customHeight="1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50">
        <v>13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s="200" customFormat="1" x14ac:dyDescent="0.25">
      <c r="A10" s="51">
        <v>1</v>
      </c>
      <c r="B10" s="51" t="s">
        <v>207</v>
      </c>
      <c r="C10" s="52" t="s">
        <v>208</v>
      </c>
      <c r="D10" s="51" t="s">
        <v>47</v>
      </c>
      <c r="E10" s="51"/>
      <c r="F10" s="53">
        <v>1</v>
      </c>
      <c r="G10" s="54"/>
      <c r="H10" s="54"/>
      <c r="I10" s="54"/>
      <c r="J10" s="54"/>
      <c r="K10" s="54"/>
      <c r="L10" s="54"/>
      <c r="M10" s="55"/>
      <c r="O10" s="201"/>
    </row>
    <row r="11" spans="1:26" s="202" customFormat="1" x14ac:dyDescent="0.25">
      <c r="A11" s="56"/>
      <c r="B11" s="57"/>
      <c r="C11" s="58" t="s">
        <v>13</v>
      </c>
      <c r="D11" s="56" t="s">
        <v>113</v>
      </c>
      <c r="E11" s="56">
        <v>3.37</v>
      </c>
      <c r="F11" s="56">
        <f>E11*F10</f>
        <v>3.37</v>
      </c>
      <c r="G11" s="55"/>
      <c r="H11" s="55"/>
      <c r="I11" s="55"/>
      <c r="J11" s="55"/>
      <c r="K11" s="55"/>
      <c r="L11" s="55"/>
      <c r="M11" s="55"/>
      <c r="O11" s="154"/>
    </row>
    <row r="12" spans="1:26" s="202" customFormat="1" x14ac:dyDescent="0.25">
      <c r="A12" s="56"/>
      <c r="B12" s="56"/>
      <c r="C12" s="58" t="s">
        <v>18</v>
      </c>
      <c r="D12" s="56" t="s">
        <v>19</v>
      </c>
      <c r="E12" s="56">
        <v>9.5000000000000001E-2</v>
      </c>
      <c r="F12" s="56">
        <f>E12*F10</f>
        <v>9.5000000000000001E-2</v>
      </c>
      <c r="G12" s="55"/>
      <c r="H12" s="55"/>
      <c r="I12" s="55"/>
      <c r="J12" s="55"/>
      <c r="K12" s="55"/>
      <c r="L12" s="55"/>
      <c r="M12" s="55"/>
      <c r="O12" s="154"/>
    </row>
    <row r="13" spans="1:26" s="130" customFormat="1" x14ac:dyDescent="0.25">
      <c r="A13" s="59"/>
      <c r="B13" s="60" t="s">
        <v>409</v>
      </c>
      <c r="C13" s="61" t="s">
        <v>316</v>
      </c>
      <c r="D13" s="60" t="s">
        <v>47</v>
      </c>
      <c r="E13" s="62"/>
      <c r="F13" s="63">
        <v>1</v>
      </c>
      <c r="G13" s="64"/>
      <c r="H13" s="64"/>
      <c r="I13" s="65"/>
      <c r="J13" s="65"/>
      <c r="K13" s="64"/>
      <c r="L13" s="64"/>
      <c r="M13" s="66"/>
    </row>
    <row r="14" spans="1:26" s="202" customFormat="1" x14ac:dyDescent="0.25">
      <c r="A14" s="56"/>
      <c r="B14" s="60" t="s">
        <v>209</v>
      </c>
      <c r="C14" s="58" t="s">
        <v>210</v>
      </c>
      <c r="D14" s="56" t="s">
        <v>47</v>
      </c>
      <c r="E14" s="56"/>
      <c r="F14" s="56">
        <v>1</v>
      </c>
      <c r="G14" s="55"/>
      <c r="H14" s="55"/>
      <c r="I14" s="66"/>
      <c r="J14" s="66"/>
      <c r="K14" s="55"/>
      <c r="L14" s="55"/>
      <c r="M14" s="55"/>
      <c r="O14" s="154"/>
    </row>
    <row r="15" spans="1:26" s="200" customFormat="1" x14ac:dyDescent="0.25">
      <c r="A15" s="51"/>
      <c r="B15" s="60" t="s">
        <v>209</v>
      </c>
      <c r="C15" s="58" t="s">
        <v>211</v>
      </c>
      <c r="D15" s="56" t="s">
        <v>47</v>
      </c>
      <c r="E15" s="56"/>
      <c r="F15" s="67">
        <v>3</v>
      </c>
      <c r="G15" s="55"/>
      <c r="H15" s="55"/>
      <c r="I15" s="66"/>
      <c r="J15" s="66"/>
      <c r="K15" s="55"/>
      <c r="L15" s="55"/>
      <c r="M15" s="55"/>
      <c r="O15" s="201"/>
    </row>
    <row r="16" spans="1:26" s="202" customFormat="1" x14ac:dyDescent="0.25">
      <c r="A16" s="56"/>
      <c r="B16" s="60" t="s">
        <v>410</v>
      </c>
      <c r="C16" s="58" t="s">
        <v>212</v>
      </c>
      <c r="D16" s="56" t="s">
        <v>47</v>
      </c>
      <c r="E16" s="56"/>
      <c r="F16" s="56">
        <v>3</v>
      </c>
      <c r="G16" s="55"/>
      <c r="H16" s="55"/>
      <c r="I16" s="66"/>
      <c r="J16" s="66"/>
      <c r="K16" s="55"/>
      <c r="L16" s="55"/>
      <c r="M16" s="55"/>
      <c r="O16" s="154"/>
    </row>
    <row r="17" spans="1:74" s="202" customFormat="1" x14ac:dyDescent="0.25">
      <c r="A17" s="56"/>
      <c r="B17" s="60"/>
      <c r="C17" s="58" t="s">
        <v>125</v>
      </c>
      <c r="D17" s="56" t="s">
        <v>19</v>
      </c>
      <c r="E17" s="56">
        <v>0.98499999999999999</v>
      </c>
      <c r="F17" s="56">
        <f>E17*F10</f>
        <v>0.98499999999999999</v>
      </c>
      <c r="G17" s="55"/>
      <c r="H17" s="55"/>
      <c r="I17" s="66"/>
      <c r="J17" s="66"/>
      <c r="K17" s="55"/>
      <c r="L17" s="55"/>
      <c r="M17" s="55"/>
      <c r="O17" s="154"/>
    </row>
    <row r="18" spans="1:74" s="442" customFormat="1" x14ac:dyDescent="0.25">
      <c r="A18" s="51">
        <v>2</v>
      </c>
      <c r="B18" s="68" t="s">
        <v>455</v>
      </c>
      <c r="C18" s="75" t="s">
        <v>305</v>
      </c>
      <c r="D18" s="51" t="s">
        <v>47</v>
      </c>
      <c r="E18" s="51"/>
      <c r="F18" s="89">
        <v>24</v>
      </c>
      <c r="G18" s="51"/>
      <c r="H18" s="54"/>
      <c r="I18" s="53"/>
      <c r="J18" s="54"/>
      <c r="K18" s="53"/>
      <c r="L18" s="54"/>
      <c r="M18" s="54"/>
      <c r="N18" s="153"/>
      <c r="O18" s="153"/>
      <c r="P18" s="153"/>
      <c r="Q18" s="153"/>
    </row>
    <row r="19" spans="1:74" s="203" customFormat="1" x14ac:dyDescent="0.25">
      <c r="A19" s="56"/>
      <c r="B19" s="60"/>
      <c r="C19" s="58" t="s">
        <v>112</v>
      </c>
      <c r="D19" s="56" t="s">
        <v>113</v>
      </c>
      <c r="E19" s="56">
        <v>2.5499999999999998</v>
      </c>
      <c r="F19" s="56">
        <f>F18*E19</f>
        <v>61.199999999999996</v>
      </c>
      <c r="G19" s="55"/>
      <c r="H19" s="55"/>
      <c r="I19" s="55"/>
      <c r="J19" s="55"/>
      <c r="K19" s="55"/>
      <c r="L19" s="55"/>
      <c r="M19" s="55"/>
      <c r="N19" s="153"/>
      <c r="O19" s="153"/>
      <c r="P19" s="153"/>
      <c r="Q19" s="153"/>
    </row>
    <row r="20" spans="1:74" s="203" customFormat="1" x14ac:dyDescent="0.25">
      <c r="A20" s="56"/>
      <c r="B20" s="56"/>
      <c r="C20" s="58" t="s">
        <v>123</v>
      </c>
      <c r="D20" s="56" t="s">
        <v>19</v>
      </c>
      <c r="E20" s="56">
        <v>0.86</v>
      </c>
      <c r="F20" s="56">
        <f>F18*E20</f>
        <v>20.64</v>
      </c>
      <c r="G20" s="56"/>
      <c r="H20" s="55"/>
      <c r="I20" s="55"/>
      <c r="J20" s="55"/>
      <c r="K20" s="55"/>
      <c r="L20" s="55"/>
      <c r="M20" s="55"/>
      <c r="N20" s="153"/>
      <c r="O20" s="153"/>
      <c r="P20" s="153"/>
      <c r="Q20" s="153"/>
    </row>
    <row r="21" spans="1:74" s="443" customFormat="1" x14ac:dyDescent="0.25">
      <c r="A21" s="76"/>
      <c r="B21" s="60" t="s">
        <v>271</v>
      </c>
      <c r="C21" s="61" t="s">
        <v>306</v>
      </c>
      <c r="D21" s="76" t="s">
        <v>47</v>
      </c>
      <c r="E21" s="76">
        <v>1</v>
      </c>
      <c r="F21" s="76">
        <f>F18*E21</f>
        <v>24</v>
      </c>
      <c r="G21" s="66"/>
      <c r="H21" s="66"/>
      <c r="I21" s="66"/>
      <c r="J21" s="66"/>
      <c r="K21" s="66"/>
      <c r="L21" s="66"/>
      <c r="M21" s="66"/>
      <c r="N21" s="153"/>
      <c r="O21" s="153"/>
      <c r="P21" s="153"/>
      <c r="Q21" s="153"/>
    </row>
    <row r="22" spans="1:74" s="203" customFormat="1" x14ac:dyDescent="0.25">
      <c r="A22" s="56"/>
      <c r="B22" s="56"/>
      <c r="C22" s="85" t="s">
        <v>125</v>
      </c>
      <c r="D22" s="56" t="s">
        <v>19</v>
      </c>
      <c r="E22" s="76">
        <v>2.1</v>
      </c>
      <c r="F22" s="56">
        <f>F18*E22</f>
        <v>50.400000000000006</v>
      </c>
      <c r="G22" s="55"/>
      <c r="H22" s="55"/>
      <c r="I22" s="55"/>
      <c r="J22" s="66"/>
      <c r="K22" s="55"/>
      <c r="L22" s="55"/>
      <c r="M22" s="55"/>
      <c r="N22" s="153"/>
      <c r="O22" s="153"/>
      <c r="P22" s="153"/>
      <c r="Q22" s="153"/>
    </row>
    <row r="23" spans="1:74" s="200" customFormat="1" x14ac:dyDescent="0.25">
      <c r="A23" s="51">
        <v>3</v>
      </c>
      <c r="B23" s="51" t="s">
        <v>135</v>
      </c>
      <c r="C23" s="52" t="s">
        <v>307</v>
      </c>
      <c r="D23" s="51" t="s">
        <v>127</v>
      </c>
      <c r="E23" s="51"/>
      <c r="F23" s="53">
        <f>(F26+F27+F29+F28+F30)/1.02</f>
        <v>784.31372549019602</v>
      </c>
      <c r="G23" s="54"/>
      <c r="H23" s="55"/>
      <c r="I23" s="55"/>
      <c r="J23" s="55"/>
      <c r="K23" s="55"/>
      <c r="L23" s="55"/>
      <c r="M23" s="55"/>
      <c r="N23" s="153"/>
      <c r="O23" s="153"/>
      <c r="P23" s="153"/>
      <c r="Q23" s="153"/>
    </row>
    <row r="24" spans="1:74" s="202" customFormat="1" x14ac:dyDescent="0.25">
      <c r="A24" s="56"/>
      <c r="B24" s="60" t="s">
        <v>308</v>
      </c>
      <c r="C24" s="58" t="s">
        <v>112</v>
      </c>
      <c r="D24" s="56" t="s">
        <v>113</v>
      </c>
      <c r="E24" s="56">
        <v>0.11</v>
      </c>
      <c r="F24" s="56">
        <f>F23*E24</f>
        <v>86.274509803921561</v>
      </c>
      <c r="G24" s="55"/>
      <c r="H24" s="55"/>
      <c r="I24" s="55"/>
      <c r="J24" s="55"/>
      <c r="K24" s="55"/>
      <c r="L24" s="55"/>
      <c r="M24" s="55"/>
      <c r="N24" s="153"/>
      <c r="O24" s="153"/>
      <c r="P24" s="153"/>
      <c r="Q24" s="153"/>
    </row>
    <row r="25" spans="1:74" s="202" customFormat="1" x14ac:dyDescent="0.25">
      <c r="A25" s="56"/>
      <c r="B25" s="56"/>
      <c r="C25" s="58" t="s">
        <v>123</v>
      </c>
      <c r="D25" s="56" t="s">
        <v>19</v>
      </c>
      <c r="E25" s="56">
        <v>2.7000000000000001E-3</v>
      </c>
      <c r="F25" s="56">
        <f>F23*E25</f>
        <v>2.1176470588235294</v>
      </c>
      <c r="G25" s="55"/>
      <c r="H25" s="55"/>
      <c r="I25" s="55"/>
      <c r="J25" s="55"/>
      <c r="K25" s="55"/>
      <c r="L25" s="55"/>
      <c r="M25" s="55"/>
      <c r="N25" s="153"/>
      <c r="O25" s="153"/>
      <c r="P25" s="153"/>
      <c r="Q25" s="153"/>
    </row>
    <row r="26" spans="1:74" s="444" customFormat="1" ht="27" x14ac:dyDescent="0.25">
      <c r="A26" s="76"/>
      <c r="B26" s="60" t="s">
        <v>404</v>
      </c>
      <c r="C26" s="61" t="s">
        <v>318</v>
      </c>
      <c r="D26" s="76" t="s">
        <v>127</v>
      </c>
      <c r="E26" s="76">
        <v>1.02</v>
      </c>
      <c r="F26" s="76">
        <v>300</v>
      </c>
      <c r="G26" s="66"/>
      <c r="H26" s="66"/>
      <c r="I26" s="66"/>
      <c r="J26" s="66"/>
      <c r="K26" s="66"/>
      <c r="L26" s="66"/>
      <c r="M26" s="66"/>
      <c r="N26" s="153"/>
      <c r="O26" s="153"/>
      <c r="P26" s="153"/>
      <c r="Q26" s="153"/>
    </row>
    <row r="27" spans="1:74" s="444" customFormat="1" ht="27" x14ac:dyDescent="0.25">
      <c r="A27" s="76"/>
      <c r="B27" s="60" t="s">
        <v>405</v>
      </c>
      <c r="C27" s="61" t="s">
        <v>317</v>
      </c>
      <c r="D27" s="76" t="s">
        <v>127</v>
      </c>
      <c r="E27" s="76">
        <v>1.02</v>
      </c>
      <c r="F27" s="76">
        <v>300</v>
      </c>
      <c r="G27" s="66"/>
      <c r="H27" s="66"/>
      <c r="I27" s="66"/>
      <c r="J27" s="66"/>
      <c r="K27" s="66"/>
      <c r="L27" s="66"/>
      <c r="M27" s="66"/>
      <c r="N27" s="153"/>
      <c r="O27" s="153"/>
      <c r="P27" s="153"/>
      <c r="Q27" s="153"/>
    </row>
    <row r="28" spans="1:74" s="444" customFormat="1" ht="27" x14ac:dyDescent="0.25">
      <c r="A28" s="76"/>
      <c r="B28" s="60" t="s">
        <v>406</v>
      </c>
      <c r="C28" s="61" t="s">
        <v>319</v>
      </c>
      <c r="D28" s="76" t="s">
        <v>127</v>
      </c>
      <c r="E28" s="76">
        <v>1.02</v>
      </c>
      <c r="F28" s="76">
        <v>80</v>
      </c>
      <c r="G28" s="66"/>
      <c r="H28" s="66"/>
      <c r="I28" s="66"/>
      <c r="J28" s="66"/>
      <c r="K28" s="66"/>
      <c r="L28" s="66"/>
      <c r="M28" s="66"/>
      <c r="N28" s="153"/>
      <c r="O28" s="153"/>
      <c r="P28" s="153"/>
      <c r="Q28" s="153"/>
    </row>
    <row r="29" spans="1:74" s="444" customFormat="1" ht="27" x14ac:dyDescent="0.25">
      <c r="A29" s="76"/>
      <c r="B29" s="60" t="s">
        <v>309</v>
      </c>
      <c r="C29" s="61" t="s">
        <v>310</v>
      </c>
      <c r="D29" s="76" t="s">
        <v>127</v>
      </c>
      <c r="E29" s="76">
        <v>1.02</v>
      </c>
      <c r="F29" s="76">
        <v>60</v>
      </c>
      <c r="G29" s="66"/>
      <c r="H29" s="66"/>
      <c r="I29" s="66"/>
      <c r="J29" s="66"/>
      <c r="K29" s="66"/>
      <c r="L29" s="66"/>
      <c r="M29" s="66"/>
      <c r="N29" s="153"/>
      <c r="O29" s="153"/>
      <c r="P29" s="153"/>
      <c r="Q29" s="153"/>
    </row>
    <row r="30" spans="1:74" s="153" customFormat="1" x14ac:dyDescent="0.25">
      <c r="A30" s="76"/>
      <c r="B30" s="78" t="s">
        <v>201</v>
      </c>
      <c r="C30" s="61" t="s">
        <v>136</v>
      </c>
      <c r="D30" s="76" t="s">
        <v>127</v>
      </c>
      <c r="E30" s="76">
        <v>1.02</v>
      </c>
      <c r="F30" s="76">
        <v>60</v>
      </c>
      <c r="G30" s="81"/>
      <c r="H30" s="66"/>
      <c r="I30" s="81"/>
      <c r="J30" s="66"/>
      <c r="K30" s="81"/>
      <c r="L30" s="66"/>
      <c r="M30" s="66"/>
      <c r="N30" s="209"/>
      <c r="O30" s="168"/>
      <c r="P30" s="168"/>
      <c r="Q30" s="209"/>
      <c r="R30" s="168"/>
      <c r="S30" s="168"/>
      <c r="T30" s="210"/>
      <c r="U30" s="168"/>
      <c r="V30" s="168"/>
      <c r="W30" s="210"/>
      <c r="X30" s="149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</row>
    <row r="31" spans="1:74" s="202" customFormat="1" x14ac:dyDescent="0.25">
      <c r="A31" s="56"/>
      <c r="B31" s="60"/>
      <c r="C31" s="58" t="s">
        <v>125</v>
      </c>
      <c r="D31" s="56" t="s">
        <v>19</v>
      </c>
      <c r="E31" s="56">
        <v>3.49E-2</v>
      </c>
      <c r="F31" s="56">
        <f>E31*F23</f>
        <v>27.372549019607842</v>
      </c>
      <c r="G31" s="55"/>
      <c r="H31" s="55"/>
      <c r="I31" s="55"/>
      <c r="J31" s="66"/>
      <c r="K31" s="55"/>
      <c r="L31" s="55"/>
      <c r="M31" s="55"/>
      <c r="N31" s="153"/>
      <c r="O31" s="153"/>
      <c r="P31" s="153"/>
      <c r="Q31" s="153"/>
    </row>
    <row r="32" spans="1:74" s="442" customFormat="1" x14ac:dyDescent="0.25">
      <c r="A32" s="51">
        <v>4</v>
      </c>
      <c r="B32" s="51" t="s">
        <v>311</v>
      </c>
      <c r="C32" s="52" t="s">
        <v>312</v>
      </c>
      <c r="D32" s="51" t="s">
        <v>59</v>
      </c>
      <c r="E32" s="51"/>
      <c r="F32" s="89">
        <f>F23</f>
        <v>784.31372549019602</v>
      </c>
      <c r="G32" s="54"/>
      <c r="H32" s="55"/>
      <c r="I32" s="55"/>
      <c r="J32" s="55"/>
      <c r="K32" s="55"/>
      <c r="L32" s="55"/>
      <c r="M32" s="55"/>
      <c r="N32" s="153"/>
      <c r="O32" s="153"/>
      <c r="P32" s="153"/>
      <c r="Q32" s="153"/>
    </row>
    <row r="33" spans="1:74" s="445" customFormat="1" x14ac:dyDescent="0.25">
      <c r="A33" s="56"/>
      <c r="B33" s="60"/>
      <c r="C33" s="73" t="s">
        <v>313</v>
      </c>
      <c r="D33" s="56" t="s">
        <v>113</v>
      </c>
      <c r="E33" s="56">
        <v>0.26</v>
      </c>
      <c r="F33" s="56">
        <f>F32*E33</f>
        <v>203.92156862745097</v>
      </c>
      <c r="G33" s="55"/>
      <c r="H33" s="55"/>
      <c r="I33" s="55"/>
      <c r="J33" s="55"/>
      <c r="K33" s="55"/>
      <c r="L33" s="55"/>
      <c r="M33" s="55"/>
      <c r="N33" s="153"/>
      <c r="O33" s="153"/>
      <c r="P33" s="153"/>
      <c r="Q33" s="153"/>
    </row>
    <row r="34" spans="1:74" s="445" customFormat="1" x14ac:dyDescent="0.25">
      <c r="A34" s="56"/>
      <c r="B34" s="56"/>
      <c r="C34" s="73" t="s">
        <v>314</v>
      </c>
      <c r="D34" s="56" t="s">
        <v>19</v>
      </c>
      <c r="E34" s="56">
        <v>8.2000000000000003E-2</v>
      </c>
      <c r="F34" s="56">
        <f>F32*E34</f>
        <v>64.313725490196077</v>
      </c>
      <c r="G34" s="55"/>
      <c r="H34" s="55"/>
      <c r="I34" s="55"/>
      <c r="J34" s="55"/>
      <c r="K34" s="55"/>
      <c r="L34" s="55"/>
      <c r="M34" s="55"/>
      <c r="N34" s="153"/>
      <c r="O34" s="153"/>
      <c r="P34" s="153"/>
      <c r="Q34" s="153"/>
    </row>
    <row r="35" spans="1:74" s="445" customFormat="1" x14ac:dyDescent="0.25">
      <c r="A35" s="56"/>
      <c r="B35" s="56"/>
      <c r="C35" s="73" t="s">
        <v>18</v>
      </c>
      <c r="D35" s="56" t="s">
        <v>19</v>
      </c>
      <c r="E35" s="56">
        <v>0.122</v>
      </c>
      <c r="F35" s="56">
        <f>F32*E35</f>
        <v>95.686274509803908</v>
      </c>
      <c r="G35" s="55"/>
      <c r="H35" s="55"/>
      <c r="I35" s="55"/>
      <c r="J35" s="55"/>
      <c r="K35" s="55"/>
      <c r="L35" s="55"/>
      <c r="M35" s="55"/>
      <c r="N35" s="153"/>
      <c r="O35" s="153"/>
      <c r="P35" s="153"/>
      <c r="Q35" s="153"/>
    </row>
    <row r="36" spans="1:74" s="153" customFormat="1" x14ac:dyDescent="0.25">
      <c r="A36" s="76"/>
      <c r="B36" s="60" t="s">
        <v>315</v>
      </c>
      <c r="C36" s="85" t="s">
        <v>312</v>
      </c>
      <c r="D36" s="76" t="s">
        <v>127</v>
      </c>
      <c r="E36" s="76">
        <v>1.03</v>
      </c>
      <c r="F36" s="176">
        <f>F32*E36</f>
        <v>807.84313725490188</v>
      </c>
      <c r="G36" s="66"/>
      <c r="H36" s="66"/>
      <c r="I36" s="66"/>
      <c r="J36" s="55"/>
      <c r="K36" s="66"/>
      <c r="L36" s="66"/>
      <c r="M36" s="66"/>
    </row>
    <row r="37" spans="1:74" s="183" customFormat="1" ht="27" x14ac:dyDescent="0.25">
      <c r="A37" s="68">
        <v>5</v>
      </c>
      <c r="B37" s="68" t="s">
        <v>202</v>
      </c>
      <c r="C37" s="69" t="s">
        <v>203</v>
      </c>
      <c r="D37" s="68" t="s">
        <v>47</v>
      </c>
      <c r="E37" s="68"/>
      <c r="F37" s="70">
        <v>18</v>
      </c>
      <c r="G37" s="68"/>
      <c r="H37" s="71"/>
      <c r="I37" s="72"/>
      <c r="J37" s="71"/>
      <c r="K37" s="72"/>
      <c r="L37" s="71"/>
      <c r="M37" s="71"/>
      <c r="O37" s="159"/>
    </row>
    <row r="38" spans="1:74" s="203" customFormat="1" x14ac:dyDescent="0.25">
      <c r="A38" s="56"/>
      <c r="B38" s="60" t="s">
        <v>204</v>
      </c>
      <c r="C38" s="73" t="s">
        <v>112</v>
      </c>
      <c r="D38" s="56" t="s">
        <v>113</v>
      </c>
      <c r="E38" s="56">
        <v>1.54</v>
      </c>
      <c r="F38" s="56">
        <f>F37*E38</f>
        <v>27.72</v>
      </c>
      <c r="G38" s="55"/>
      <c r="H38" s="74"/>
      <c r="I38" s="55"/>
      <c r="J38" s="55"/>
      <c r="K38" s="55"/>
      <c r="L38" s="55"/>
      <c r="M38" s="55"/>
      <c r="O38" s="204"/>
    </row>
    <row r="39" spans="1:74" s="203" customFormat="1" x14ac:dyDescent="0.25">
      <c r="A39" s="56"/>
      <c r="B39" s="56"/>
      <c r="C39" s="73" t="s">
        <v>128</v>
      </c>
      <c r="D39" s="56" t="s">
        <v>19</v>
      </c>
      <c r="E39" s="56">
        <v>0.28999999999999998</v>
      </c>
      <c r="F39" s="56">
        <f>F37*E39</f>
        <v>5.22</v>
      </c>
      <c r="G39" s="56"/>
      <c r="H39" s="55"/>
      <c r="I39" s="55"/>
      <c r="J39" s="55"/>
      <c r="K39" s="55"/>
      <c r="L39" s="55"/>
      <c r="M39" s="55"/>
      <c r="O39" s="204"/>
    </row>
    <row r="40" spans="1:74" s="203" customFormat="1" x14ac:dyDescent="0.25">
      <c r="A40" s="56"/>
      <c r="B40" s="60" t="s">
        <v>205</v>
      </c>
      <c r="C40" s="58" t="s">
        <v>206</v>
      </c>
      <c r="D40" s="56" t="s">
        <v>47</v>
      </c>
      <c r="E40" s="56">
        <v>1</v>
      </c>
      <c r="F40" s="56">
        <f>F37*E40</f>
        <v>18</v>
      </c>
      <c r="G40" s="55"/>
      <c r="H40" s="55"/>
      <c r="I40" s="55"/>
      <c r="J40" s="55"/>
      <c r="K40" s="55"/>
      <c r="L40" s="55"/>
      <c r="M40" s="55"/>
      <c r="O40" s="204"/>
    </row>
    <row r="41" spans="1:74" s="203" customFormat="1" x14ac:dyDescent="0.25">
      <c r="A41" s="56"/>
      <c r="B41" s="56"/>
      <c r="C41" s="73" t="s">
        <v>125</v>
      </c>
      <c r="D41" s="56" t="s">
        <v>19</v>
      </c>
      <c r="E41" s="56">
        <v>0.57999999999999996</v>
      </c>
      <c r="F41" s="56">
        <f>F37*E41</f>
        <v>10.44</v>
      </c>
      <c r="G41" s="55"/>
      <c r="H41" s="55"/>
      <c r="I41" s="55"/>
      <c r="J41" s="55"/>
      <c r="K41" s="55"/>
      <c r="L41" s="55"/>
      <c r="M41" s="55"/>
      <c r="O41" s="204"/>
    </row>
    <row r="42" spans="1:74" s="183" customFormat="1" ht="20.25" customHeight="1" x14ac:dyDescent="0.25">
      <c r="A42" s="68">
        <v>6</v>
      </c>
      <c r="B42" s="269" t="s">
        <v>133</v>
      </c>
      <c r="C42" s="75" t="s">
        <v>150</v>
      </c>
      <c r="D42" s="68" t="s">
        <v>47</v>
      </c>
      <c r="E42" s="68"/>
      <c r="F42" s="68">
        <v>6</v>
      </c>
      <c r="G42" s="68"/>
      <c r="H42" s="71"/>
      <c r="I42" s="72"/>
      <c r="J42" s="71"/>
      <c r="K42" s="72"/>
      <c r="L42" s="71"/>
      <c r="M42" s="71"/>
      <c r="N42" s="159"/>
      <c r="O42" s="270"/>
      <c r="P42" s="270"/>
      <c r="Q42" s="271"/>
      <c r="R42" s="270"/>
      <c r="S42" s="270"/>
      <c r="T42" s="272"/>
      <c r="U42" s="270"/>
      <c r="V42" s="270"/>
      <c r="W42" s="272"/>
      <c r="X42" s="273"/>
      <c r="Y42" s="272"/>
      <c r="Z42" s="272"/>
    </row>
    <row r="43" spans="1:74" s="150" customFormat="1" ht="17.25" customHeight="1" x14ac:dyDescent="0.2">
      <c r="A43" s="56"/>
      <c r="B43" s="57"/>
      <c r="C43" s="73" t="s">
        <v>112</v>
      </c>
      <c r="D43" s="56" t="s">
        <v>47</v>
      </c>
      <c r="E43" s="56">
        <v>1.35</v>
      </c>
      <c r="F43" s="76">
        <f>F42*E43</f>
        <v>8.1000000000000014</v>
      </c>
      <c r="G43" s="67"/>
      <c r="H43" s="55"/>
      <c r="I43" s="77"/>
      <c r="J43" s="55"/>
      <c r="K43" s="67"/>
      <c r="L43" s="55"/>
      <c r="M43" s="55"/>
      <c r="N43" s="206"/>
      <c r="O43" s="147"/>
      <c r="P43" s="168"/>
      <c r="Q43" s="206"/>
      <c r="R43" s="147"/>
      <c r="S43" s="168"/>
      <c r="T43" s="152"/>
      <c r="U43" s="147"/>
      <c r="V43" s="168"/>
      <c r="W43" s="152"/>
      <c r="X43" s="149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</row>
    <row r="44" spans="1:74" s="208" customFormat="1" ht="13.5" customHeight="1" x14ac:dyDescent="0.2">
      <c r="A44" s="56"/>
      <c r="B44" s="56"/>
      <c r="C44" s="73" t="s">
        <v>134</v>
      </c>
      <c r="D44" s="56" t="s">
        <v>19</v>
      </c>
      <c r="E44" s="56">
        <f>3.1/100</f>
        <v>3.1E-2</v>
      </c>
      <c r="F44" s="76">
        <f>F42*E44</f>
        <v>0.186</v>
      </c>
      <c r="G44" s="56"/>
      <c r="H44" s="55"/>
      <c r="I44" s="67"/>
      <c r="J44" s="55"/>
      <c r="K44" s="67"/>
      <c r="L44" s="55"/>
      <c r="M44" s="55"/>
      <c r="N44" s="205"/>
      <c r="O44" s="147"/>
      <c r="P44" s="168"/>
      <c r="Q44" s="206"/>
      <c r="R44" s="147"/>
      <c r="S44" s="168"/>
      <c r="T44" s="207"/>
      <c r="U44" s="147"/>
      <c r="V44" s="168"/>
      <c r="W44" s="207"/>
      <c r="X44" s="149"/>
      <c r="Y44" s="207"/>
      <c r="Z44" s="207"/>
    </row>
    <row r="45" spans="1:74" s="150" customFormat="1" x14ac:dyDescent="0.2">
      <c r="A45" s="56"/>
      <c r="B45" s="57"/>
      <c r="C45" s="73" t="s">
        <v>124</v>
      </c>
      <c r="D45" s="56"/>
      <c r="E45" s="56"/>
      <c r="F45" s="76"/>
      <c r="G45" s="67"/>
      <c r="H45" s="55"/>
      <c r="I45" s="56"/>
      <c r="J45" s="55"/>
      <c r="K45" s="67"/>
      <c r="L45" s="55"/>
      <c r="M45" s="55"/>
      <c r="N45" s="206"/>
      <c r="O45" s="147"/>
      <c r="P45" s="168"/>
      <c r="Q45" s="206"/>
      <c r="R45" s="147"/>
      <c r="S45" s="168"/>
      <c r="T45" s="152"/>
      <c r="U45" s="147"/>
      <c r="V45" s="168"/>
      <c r="W45" s="152"/>
      <c r="X45" s="149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</row>
    <row r="46" spans="1:74" s="153" customFormat="1" x14ac:dyDescent="0.25">
      <c r="A46" s="76"/>
      <c r="B46" s="78" t="s">
        <v>408</v>
      </c>
      <c r="C46" s="61" t="s">
        <v>198</v>
      </c>
      <c r="D46" s="79" t="s">
        <v>47</v>
      </c>
      <c r="E46" s="80">
        <v>1</v>
      </c>
      <c r="F46" s="76">
        <f>F42*E46</f>
        <v>6</v>
      </c>
      <c r="G46" s="81"/>
      <c r="H46" s="66"/>
      <c r="I46" s="81"/>
      <c r="J46" s="66"/>
      <c r="K46" s="81"/>
      <c r="L46" s="66"/>
      <c r="M46" s="66"/>
      <c r="N46" s="209"/>
      <c r="O46" s="186"/>
      <c r="P46" s="168"/>
      <c r="Q46" s="209"/>
      <c r="R46" s="186"/>
      <c r="S46" s="168"/>
      <c r="T46" s="210"/>
      <c r="U46" s="186"/>
      <c r="V46" s="168"/>
      <c r="W46" s="210"/>
      <c r="X46" s="149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</row>
    <row r="47" spans="1:74" s="150" customFormat="1" x14ac:dyDescent="0.2">
      <c r="A47" s="56"/>
      <c r="B47" s="57"/>
      <c r="C47" s="73" t="s">
        <v>125</v>
      </c>
      <c r="D47" s="56" t="s">
        <v>19</v>
      </c>
      <c r="E47" s="82">
        <v>0.29099999999999998</v>
      </c>
      <c r="F47" s="83">
        <f>F42*E47</f>
        <v>1.746</v>
      </c>
      <c r="G47" s="67"/>
      <c r="H47" s="55"/>
      <c r="I47" s="56"/>
      <c r="J47" s="55"/>
      <c r="K47" s="67"/>
      <c r="L47" s="55"/>
      <c r="M47" s="55"/>
      <c r="N47" s="206"/>
      <c r="O47" s="147"/>
      <c r="P47" s="211"/>
      <c r="Q47" s="206"/>
      <c r="R47" s="147"/>
      <c r="S47" s="211"/>
      <c r="T47" s="152"/>
      <c r="U47" s="147"/>
      <c r="V47" s="211"/>
      <c r="W47" s="152"/>
      <c r="X47" s="149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</row>
    <row r="48" spans="1:74" s="279" customFormat="1" ht="27" x14ac:dyDescent="0.25">
      <c r="A48" s="68">
        <v>7</v>
      </c>
      <c r="B48" s="68" t="s">
        <v>137</v>
      </c>
      <c r="C48" s="84" t="s">
        <v>200</v>
      </c>
      <c r="D48" s="68" t="s">
        <v>127</v>
      </c>
      <c r="E48" s="68"/>
      <c r="F48" s="72">
        <v>115</v>
      </c>
      <c r="G48" s="68"/>
      <c r="H48" s="71"/>
      <c r="I48" s="72"/>
      <c r="J48" s="71"/>
      <c r="K48" s="72"/>
      <c r="L48" s="71"/>
      <c r="M48" s="71"/>
      <c r="N48" s="274"/>
      <c r="O48" s="275"/>
      <c r="P48" s="276"/>
      <c r="Q48" s="277"/>
      <c r="R48" s="275"/>
      <c r="S48" s="276"/>
      <c r="T48" s="278"/>
      <c r="U48" s="275"/>
      <c r="V48" s="276"/>
      <c r="W48" s="278"/>
      <c r="X48" s="273"/>
      <c r="Y48" s="278"/>
      <c r="Z48" s="278"/>
    </row>
    <row r="49" spans="1:74" s="213" customFormat="1" ht="16.5" customHeight="1" x14ac:dyDescent="0.25">
      <c r="A49" s="76"/>
      <c r="B49" s="78"/>
      <c r="C49" s="85" t="s">
        <v>112</v>
      </c>
      <c r="D49" s="76" t="s">
        <v>113</v>
      </c>
      <c r="E49" s="76">
        <v>0.15</v>
      </c>
      <c r="F49" s="66">
        <f>F48*E49</f>
        <v>17.25</v>
      </c>
      <c r="G49" s="66"/>
      <c r="H49" s="66"/>
      <c r="I49" s="86"/>
      <c r="J49" s="66"/>
      <c r="K49" s="81"/>
      <c r="L49" s="66"/>
      <c r="M49" s="66"/>
      <c r="N49" s="205"/>
      <c r="O49" s="147"/>
      <c r="P49" s="148"/>
      <c r="Q49" s="206"/>
      <c r="R49" s="147"/>
      <c r="S49" s="148"/>
      <c r="T49" s="212"/>
      <c r="U49" s="147"/>
      <c r="V49" s="148"/>
      <c r="W49" s="212"/>
      <c r="X49" s="149"/>
      <c r="Y49" s="212"/>
      <c r="Z49" s="212"/>
    </row>
    <row r="50" spans="1:74" s="208" customFormat="1" ht="13.5" customHeight="1" x14ac:dyDescent="0.2">
      <c r="A50" s="76"/>
      <c r="B50" s="76"/>
      <c r="C50" s="85" t="s">
        <v>134</v>
      </c>
      <c r="D50" s="76" t="s">
        <v>19</v>
      </c>
      <c r="E50" s="76">
        <v>1.6999999999999999E-3</v>
      </c>
      <c r="F50" s="66">
        <f>F48*E50</f>
        <v>0.19549999999999998</v>
      </c>
      <c r="G50" s="76"/>
      <c r="H50" s="66"/>
      <c r="I50" s="81"/>
      <c r="J50" s="66"/>
      <c r="K50" s="81"/>
      <c r="L50" s="66"/>
      <c r="M50" s="66"/>
      <c r="N50" s="205"/>
      <c r="O50" s="147"/>
      <c r="P50" s="148"/>
      <c r="Q50" s="206"/>
      <c r="R50" s="147"/>
      <c r="S50" s="148"/>
      <c r="T50" s="207"/>
      <c r="U50" s="147"/>
      <c r="V50" s="148"/>
      <c r="W50" s="207"/>
      <c r="X50" s="149"/>
      <c r="Y50" s="207"/>
      <c r="Z50" s="207"/>
    </row>
    <row r="51" spans="1:74" s="150" customFormat="1" ht="13.5" customHeight="1" x14ac:dyDescent="0.2">
      <c r="A51" s="76"/>
      <c r="B51" s="78"/>
      <c r="C51" s="85" t="s">
        <v>124</v>
      </c>
      <c r="D51" s="76"/>
      <c r="E51" s="76"/>
      <c r="F51" s="66"/>
      <c r="G51" s="76"/>
      <c r="H51" s="66"/>
      <c r="I51" s="81"/>
      <c r="J51" s="66"/>
      <c r="K51" s="81"/>
      <c r="L51" s="66"/>
      <c r="M51" s="66"/>
      <c r="N51" s="205"/>
      <c r="O51" s="147"/>
      <c r="P51" s="148"/>
      <c r="Q51" s="206"/>
      <c r="R51" s="147"/>
      <c r="S51" s="148"/>
      <c r="T51" s="152"/>
      <c r="U51" s="147"/>
      <c r="V51" s="148"/>
      <c r="W51" s="152"/>
      <c r="X51" s="149"/>
      <c r="Y51" s="152"/>
      <c r="Z51" s="152"/>
    </row>
    <row r="52" spans="1:74" s="150" customFormat="1" ht="14.25" customHeight="1" x14ac:dyDescent="0.2">
      <c r="A52" s="76"/>
      <c r="B52" s="78" t="s">
        <v>407</v>
      </c>
      <c r="C52" s="87" t="s">
        <v>199</v>
      </c>
      <c r="D52" s="76" t="s">
        <v>127</v>
      </c>
      <c r="E52" s="76">
        <v>1</v>
      </c>
      <c r="F52" s="66">
        <f>F48*E52</f>
        <v>115</v>
      </c>
      <c r="G52" s="86"/>
      <c r="H52" s="66"/>
      <c r="I52" s="66"/>
      <c r="J52" s="66"/>
      <c r="K52" s="81"/>
      <c r="L52" s="66"/>
      <c r="M52" s="66"/>
      <c r="N52" s="205"/>
      <c r="O52" s="147"/>
      <c r="P52" s="148"/>
      <c r="Q52" s="206"/>
      <c r="R52" s="147"/>
      <c r="S52" s="148"/>
      <c r="T52" s="152"/>
      <c r="U52" s="147"/>
      <c r="V52" s="148"/>
      <c r="W52" s="152"/>
      <c r="X52" s="149"/>
      <c r="Y52" s="152"/>
      <c r="Z52" s="152"/>
    </row>
    <row r="53" spans="1:74" s="150" customFormat="1" ht="13.5" customHeight="1" x14ac:dyDescent="0.2">
      <c r="A53" s="76"/>
      <c r="B53" s="78"/>
      <c r="C53" s="85" t="s">
        <v>125</v>
      </c>
      <c r="D53" s="76" t="s">
        <v>19</v>
      </c>
      <c r="E53" s="76">
        <v>1.15E-2</v>
      </c>
      <c r="F53" s="66">
        <f>F48*E53</f>
        <v>1.3225</v>
      </c>
      <c r="G53" s="76"/>
      <c r="H53" s="66"/>
      <c r="I53" s="56"/>
      <c r="J53" s="66"/>
      <c r="K53" s="81"/>
      <c r="L53" s="66"/>
      <c r="M53" s="66"/>
      <c r="N53" s="205"/>
      <c r="O53" s="147"/>
      <c r="P53" s="148"/>
      <c r="Q53" s="206"/>
      <c r="R53" s="147"/>
      <c r="S53" s="148"/>
      <c r="T53" s="152"/>
      <c r="U53" s="147"/>
      <c r="V53" s="148"/>
      <c r="W53" s="152"/>
      <c r="X53" s="149"/>
      <c r="Y53" s="152"/>
      <c r="Z53" s="152"/>
    </row>
    <row r="54" spans="1:74" s="282" customFormat="1" ht="27" x14ac:dyDescent="0.25">
      <c r="A54" s="51">
        <v>8</v>
      </c>
      <c r="B54" s="51" t="s">
        <v>303</v>
      </c>
      <c r="C54" s="446" t="s">
        <v>304</v>
      </c>
      <c r="D54" s="91" t="s">
        <v>47</v>
      </c>
      <c r="E54" s="51"/>
      <c r="F54" s="53">
        <v>4</v>
      </c>
      <c r="G54" s="53"/>
      <c r="H54" s="54"/>
      <c r="I54" s="51"/>
      <c r="J54" s="54"/>
      <c r="K54" s="53"/>
      <c r="L54" s="54"/>
      <c r="M54" s="54"/>
      <c r="N54" s="277"/>
      <c r="O54" s="447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</row>
    <row r="55" spans="1:74" s="150" customFormat="1" ht="17.25" customHeight="1" x14ac:dyDescent="0.2">
      <c r="A55" s="56"/>
      <c r="B55" s="57"/>
      <c r="C55" s="73" t="s">
        <v>112</v>
      </c>
      <c r="D55" s="56" t="s">
        <v>113</v>
      </c>
      <c r="E55" s="56">
        <v>2.2799999999999998</v>
      </c>
      <c r="F55" s="76">
        <f>F54*E55</f>
        <v>9.1199999999999992</v>
      </c>
      <c r="G55" s="67"/>
      <c r="H55" s="55"/>
      <c r="I55" s="77"/>
      <c r="J55" s="55"/>
      <c r="K55" s="67"/>
      <c r="L55" s="55"/>
      <c r="M55" s="55"/>
      <c r="N55" s="206"/>
      <c r="O55" s="448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</row>
    <row r="56" spans="1:74" s="150" customFormat="1" x14ac:dyDescent="0.2">
      <c r="A56" s="56"/>
      <c r="B56" s="57"/>
      <c r="C56" s="73" t="s">
        <v>134</v>
      </c>
      <c r="D56" s="56" t="s">
        <v>19</v>
      </c>
      <c r="E56" s="56">
        <v>0.2</v>
      </c>
      <c r="F56" s="76">
        <f>F54*E56</f>
        <v>0.8</v>
      </c>
      <c r="G56" s="67"/>
      <c r="H56" s="55"/>
      <c r="I56" s="56"/>
      <c r="J56" s="55"/>
      <c r="K56" s="67"/>
      <c r="L56" s="55"/>
      <c r="M56" s="55"/>
      <c r="N56" s="206"/>
      <c r="O56" s="448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</row>
    <row r="57" spans="1:74" s="150" customFormat="1" ht="25.5" customHeight="1" x14ac:dyDescent="0.25">
      <c r="A57" s="56"/>
      <c r="B57" s="78" t="s">
        <v>411</v>
      </c>
      <c r="C57" s="449" t="s">
        <v>304</v>
      </c>
      <c r="D57" s="88" t="s">
        <v>47</v>
      </c>
      <c r="E57" s="56">
        <v>1</v>
      </c>
      <c r="F57" s="56">
        <f>F54*E57</f>
        <v>4</v>
      </c>
      <c r="G57" s="67"/>
      <c r="H57" s="55"/>
      <c r="I57" s="56"/>
      <c r="J57" s="55"/>
      <c r="K57" s="67"/>
      <c r="L57" s="55"/>
      <c r="M57" s="55"/>
      <c r="N57" s="206"/>
      <c r="O57" s="448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</row>
    <row r="58" spans="1:74" s="150" customFormat="1" x14ac:dyDescent="0.2">
      <c r="A58" s="450"/>
      <c r="B58" s="451"/>
      <c r="C58" s="452" t="s">
        <v>125</v>
      </c>
      <c r="D58" s="450" t="s">
        <v>19</v>
      </c>
      <c r="E58" s="450">
        <v>0.55000000000000004</v>
      </c>
      <c r="F58" s="453">
        <f>F54*E58</f>
        <v>2.2000000000000002</v>
      </c>
      <c r="G58" s="454"/>
      <c r="H58" s="455"/>
      <c r="I58" s="450"/>
      <c r="J58" s="455"/>
      <c r="K58" s="454"/>
      <c r="L58" s="455"/>
      <c r="M58" s="455"/>
      <c r="N58" s="206"/>
      <c r="O58" s="448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</row>
    <row r="59" spans="1:74" s="458" customFormat="1" ht="16.5" customHeight="1" x14ac:dyDescent="0.25">
      <c r="A59" s="456">
        <v>9</v>
      </c>
      <c r="B59" s="68" t="s">
        <v>456</v>
      </c>
      <c r="C59" s="69" t="s">
        <v>417</v>
      </c>
      <c r="D59" s="68" t="s">
        <v>41</v>
      </c>
      <c r="E59" s="457"/>
      <c r="F59" s="190">
        <v>1</v>
      </c>
      <c r="G59" s="68"/>
      <c r="H59" s="68"/>
      <c r="I59" s="71"/>
      <c r="J59" s="190"/>
      <c r="K59" s="68"/>
      <c r="L59" s="68"/>
      <c r="M59" s="71"/>
    </row>
    <row r="60" spans="1:74" s="463" customFormat="1" ht="16.5" x14ac:dyDescent="0.3">
      <c r="A60" s="459"/>
      <c r="B60" s="460"/>
      <c r="C60" s="485" t="s">
        <v>313</v>
      </c>
      <c r="D60" s="414" t="s">
        <v>113</v>
      </c>
      <c r="E60" s="461">
        <v>3.8</v>
      </c>
      <c r="F60" s="461">
        <f>F59*E60</f>
        <v>3.8</v>
      </c>
      <c r="G60" s="67"/>
      <c r="H60" s="55"/>
      <c r="I60" s="418"/>
      <c r="J60" s="462"/>
      <c r="K60" s="414"/>
      <c r="L60" s="414"/>
      <c r="M60" s="418"/>
    </row>
    <row r="61" spans="1:74" s="463" customFormat="1" ht="16.5" x14ac:dyDescent="0.3">
      <c r="A61" s="459"/>
      <c r="B61" s="414"/>
      <c r="C61" s="485" t="s">
        <v>18</v>
      </c>
      <c r="D61" s="414" t="s">
        <v>19</v>
      </c>
      <c r="E61" s="461">
        <v>0.08</v>
      </c>
      <c r="F61" s="461">
        <f>F59*E61</f>
        <v>0.08</v>
      </c>
      <c r="G61" s="414"/>
      <c r="H61" s="414"/>
      <c r="I61" s="418"/>
      <c r="J61" s="462"/>
      <c r="K61" s="418"/>
      <c r="L61" s="462"/>
      <c r="M61" s="418"/>
    </row>
    <row r="62" spans="1:74" s="463" customFormat="1" ht="16.5" x14ac:dyDescent="0.3">
      <c r="A62" s="459"/>
      <c r="B62" s="414" t="s">
        <v>457</v>
      </c>
      <c r="C62" s="73" t="s">
        <v>417</v>
      </c>
      <c r="D62" s="414" t="s">
        <v>41</v>
      </c>
      <c r="E62" s="461">
        <v>1</v>
      </c>
      <c r="F62" s="461">
        <f>F59*E62</f>
        <v>1</v>
      </c>
      <c r="G62" s="418"/>
      <c r="H62" s="86"/>
      <c r="I62" s="66"/>
      <c r="J62" s="86"/>
      <c r="K62" s="66"/>
      <c r="L62" s="86"/>
      <c r="M62" s="418"/>
    </row>
    <row r="63" spans="1:74" s="150" customFormat="1" x14ac:dyDescent="0.2">
      <c r="A63" s="56"/>
      <c r="B63" s="57"/>
      <c r="C63" s="73" t="s">
        <v>125</v>
      </c>
      <c r="D63" s="56" t="s">
        <v>19</v>
      </c>
      <c r="E63" s="56">
        <v>0.66</v>
      </c>
      <c r="F63" s="83">
        <f>F59*E63</f>
        <v>0.66</v>
      </c>
      <c r="G63" s="67"/>
      <c r="H63" s="55"/>
      <c r="I63" s="56"/>
      <c r="J63" s="55"/>
      <c r="K63" s="67"/>
      <c r="L63" s="55"/>
      <c r="M63" s="55"/>
      <c r="N63" s="206"/>
      <c r="O63" s="448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</row>
    <row r="64" spans="1:74" s="282" customFormat="1" ht="16.5" customHeight="1" x14ac:dyDescent="0.2">
      <c r="A64" s="51">
        <v>10</v>
      </c>
      <c r="B64" s="51" t="s">
        <v>130</v>
      </c>
      <c r="C64" s="52" t="s">
        <v>151</v>
      </c>
      <c r="D64" s="91" t="s">
        <v>47</v>
      </c>
      <c r="E64" s="51"/>
      <c r="F64" s="89">
        <v>7</v>
      </c>
      <c r="G64" s="53"/>
      <c r="H64" s="54"/>
      <c r="I64" s="51"/>
      <c r="J64" s="54"/>
      <c r="K64" s="53"/>
      <c r="L64" s="54"/>
      <c r="M64" s="54"/>
      <c r="N64" s="277"/>
      <c r="O64" s="275"/>
      <c r="P64" s="280"/>
      <c r="Q64" s="277"/>
      <c r="R64" s="275"/>
      <c r="S64" s="280"/>
      <c r="T64" s="281"/>
      <c r="U64" s="275"/>
      <c r="V64" s="280"/>
      <c r="W64" s="281"/>
      <c r="X64" s="273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</row>
    <row r="65" spans="1:74" s="150" customFormat="1" ht="15.75" customHeight="1" x14ac:dyDescent="0.2">
      <c r="A65" s="56"/>
      <c r="B65" s="57"/>
      <c r="C65" s="73" t="s">
        <v>131</v>
      </c>
      <c r="D65" s="56" t="s">
        <v>113</v>
      </c>
      <c r="E65" s="56">
        <v>0.68</v>
      </c>
      <c r="F65" s="76">
        <f>F64*E65</f>
        <v>4.7600000000000007</v>
      </c>
      <c r="G65" s="55"/>
      <c r="H65" s="55"/>
      <c r="I65" s="77"/>
      <c r="J65" s="55"/>
      <c r="K65" s="67"/>
      <c r="L65" s="55"/>
      <c r="M65" s="55"/>
      <c r="N65" s="206"/>
      <c r="O65" s="147"/>
      <c r="P65" s="168"/>
      <c r="Q65" s="206"/>
      <c r="R65" s="147"/>
      <c r="S65" s="168"/>
      <c r="T65" s="152"/>
      <c r="U65" s="147"/>
      <c r="V65" s="168"/>
      <c r="W65" s="152"/>
      <c r="X65" s="149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</row>
    <row r="66" spans="1:74" s="150" customFormat="1" x14ac:dyDescent="0.2">
      <c r="A66" s="56"/>
      <c r="B66" s="56"/>
      <c r="C66" s="73" t="s">
        <v>123</v>
      </c>
      <c r="D66" s="56" t="s">
        <v>19</v>
      </c>
      <c r="E66" s="56">
        <v>1.0999999999999999E-2</v>
      </c>
      <c r="F66" s="56">
        <f>F64*E66</f>
        <v>7.6999999999999999E-2</v>
      </c>
      <c r="G66" s="67"/>
      <c r="H66" s="55"/>
      <c r="I66" s="67"/>
      <c r="J66" s="55"/>
      <c r="K66" s="67"/>
      <c r="L66" s="55"/>
      <c r="M66" s="55"/>
      <c r="N66" s="206"/>
      <c r="O66" s="147"/>
      <c r="P66" s="147"/>
      <c r="Q66" s="206"/>
      <c r="R66" s="147"/>
      <c r="S66" s="147"/>
      <c r="T66" s="152"/>
      <c r="U66" s="147"/>
      <c r="V66" s="147"/>
      <c r="W66" s="152"/>
      <c r="X66" s="149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</row>
    <row r="67" spans="1:74" s="150" customFormat="1" x14ac:dyDescent="0.2">
      <c r="A67" s="56"/>
      <c r="B67" s="57"/>
      <c r="C67" s="73" t="s">
        <v>124</v>
      </c>
      <c r="D67" s="56"/>
      <c r="E67" s="56"/>
      <c r="F67" s="76"/>
      <c r="G67" s="67"/>
      <c r="H67" s="55"/>
      <c r="I67" s="56"/>
      <c r="J67" s="55"/>
      <c r="K67" s="67"/>
      <c r="L67" s="55"/>
      <c r="M67" s="55"/>
      <c r="N67" s="206"/>
      <c r="O67" s="147"/>
      <c r="P67" s="168"/>
      <c r="Q67" s="206"/>
      <c r="R67" s="147"/>
      <c r="S67" s="168"/>
      <c r="T67" s="152"/>
      <c r="U67" s="147"/>
      <c r="V67" s="168"/>
      <c r="W67" s="152"/>
      <c r="X67" s="149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</row>
    <row r="68" spans="1:74" s="150" customFormat="1" ht="14.25" customHeight="1" x14ac:dyDescent="0.2">
      <c r="A68" s="56"/>
      <c r="B68" s="78" t="s">
        <v>197</v>
      </c>
      <c r="C68" s="61" t="s">
        <v>132</v>
      </c>
      <c r="D68" s="88" t="s">
        <v>47</v>
      </c>
      <c r="E68" s="56"/>
      <c r="F68" s="90">
        <f>F64</f>
        <v>7</v>
      </c>
      <c r="G68" s="67"/>
      <c r="H68" s="55"/>
      <c r="I68" s="77"/>
      <c r="J68" s="55"/>
      <c r="K68" s="67"/>
      <c r="L68" s="55"/>
      <c r="M68" s="55"/>
      <c r="N68" s="206"/>
      <c r="O68" s="147"/>
      <c r="P68" s="168"/>
      <c r="Q68" s="206"/>
      <c r="R68" s="147"/>
      <c r="S68" s="168"/>
      <c r="T68" s="152"/>
      <c r="U68" s="147"/>
      <c r="V68" s="168"/>
      <c r="W68" s="152"/>
      <c r="X68" s="149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</row>
    <row r="69" spans="1:74" s="150" customFormat="1" x14ac:dyDescent="0.2">
      <c r="A69" s="56"/>
      <c r="B69" s="57"/>
      <c r="C69" s="73" t="s">
        <v>125</v>
      </c>
      <c r="D69" s="56" t="s">
        <v>19</v>
      </c>
      <c r="E69" s="56">
        <v>0.10299999999999999</v>
      </c>
      <c r="F69" s="83">
        <f>F64*E69</f>
        <v>0.72099999999999997</v>
      </c>
      <c r="G69" s="67"/>
      <c r="H69" s="55"/>
      <c r="I69" s="56"/>
      <c r="J69" s="55"/>
      <c r="K69" s="67"/>
      <c r="L69" s="55"/>
      <c r="M69" s="55"/>
      <c r="N69" s="206"/>
      <c r="O69" s="147"/>
      <c r="P69" s="211"/>
      <c r="Q69" s="206"/>
      <c r="R69" s="147"/>
      <c r="S69" s="211"/>
      <c r="T69" s="152"/>
      <c r="U69" s="147"/>
      <c r="V69" s="211"/>
      <c r="W69" s="152"/>
      <c r="X69" s="149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</row>
    <row r="70" spans="1:74" s="282" customFormat="1" ht="15.75" customHeight="1" x14ac:dyDescent="0.2">
      <c r="A70" s="51">
        <v>11</v>
      </c>
      <c r="B70" s="51" t="s">
        <v>152</v>
      </c>
      <c r="C70" s="75" t="s">
        <v>195</v>
      </c>
      <c r="D70" s="91" t="s">
        <v>47</v>
      </c>
      <c r="E70" s="51"/>
      <c r="F70" s="53">
        <v>10</v>
      </c>
      <c r="G70" s="53"/>
      <c r="H70" s="54"/>
      <c r="I70" s="51"/>
      <c r="J70" s="54"/>
      <c r="K70" s="53"/>
      <c r="L70" s="54"/>
      <c r="M70" s="54"/>
      <c r="N70" s="277"/>
      <c r="O70" s="275"/>
      <c r="P70" s="276"/>
      <c r="Q70" s="277"/>
      <c r="R70" s="275"/>
      <c r="S70" s="276"/>
      <c r="T70" s="281"/>
      <c r="U70" s="275"/>
      <c r="V70" s="276"/>
      <c r="W70" s="281"/>
      <c r="X70" s="273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</row>
    <row r="71" spans="1:74" s="150" customFormat="1" x14ac:dyDescent="0.2">
      <c r="A71" s="56"/>
      <c r="B71" s="57"/>
      <c r="C71" s="73" t="s">
        <v>112</v>
      </c>
      <c r="D71" s="56" t="s">
        <v>113</v>
      </c>
      <c r="E71" s="56">
        <v>0.34</v>
      </c>
      <c r="F71" s="76">
        <f>F70*E71</f>
        <v>3.4000000000000004</v>
      </c>
      <c r="G71" s="55"/>
      <c r="H71" s="55"/>
      <c r="I71" s="77"/>
      <c r="J71" s="55"/>
      <c r="K71" s="67"/>
      <c r="L71" s="55"/>
      <c r="M71" s="55"/>
      <c r="N71" s="206"/>
      <c r="O71" s="147"/>
      <c r="P71" s="168"/>
      <c r="Q71" s="206"/>
      <c r="R71" s="147"/>
      <c r="S71" s="168"/>
      <c r="T71" s="152"/>
      <c r="U71" s="147"/>
      <c r="V71" s="168"/>
      <c r="W71" s="152"/>
      <c r="X71" s="149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</row>
    <row r="72" spans="1:74" s="150" customFormat="1" x14ac:dyDescent="0.2">
      <c r="A72" s="56"/>
      <c r="B72" s="56"/>
      <c r="C72" s="73" t="s">
        <v>123</v>
      </c>
      <c r="D72" s="56" t="s">
        <v>19</v>
      </c>
      <c r="E72" s="56">
        <v>1.1299999999999999E-2</v>
      </c>
      <c r="F72" s="56">
        <f>F70*E72</f>
        <v>0.11299999999999999</v>
      </c>
      <c r="G72" s="67"/>
      <c r="H72" s="55"/>
      <c r="I72" s="67"/>
      <c r="J72" s="55"/>
      <c r="K72" s="67"/>
      <c r="L72" s="55"/>
      <c r="M72" s="55"/>
      <c r="N72" s="206"/>
      <c r="O72" s="147"/>
      <c r="P72" s="147"/>
      <c r="Q72" s="206"/>
      <c r="R72" s="147"/>
      <c r="S72" s="147"/>
      <c r="T72" s="152"/>
      <c r="U72" s="147"/>
      <c r="V72" s="147"/>
      <c r="W72" s="152"/>
      <c r="X72" s="149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</row>
    <row r="73" spans="1:74" s="150" customFormat="1" x14ac:dyDescent="0.2">
      <c r="A73" s="56"/>
      <c r="B73" s="57"/>
      <c r="C73" s="73" t="s">
        <v>124</v>
      </c>
      <c r="D73" s="56"/>
      <c r="E73" s="56"/>
      <c r="F73" s="76"/>
      <c r="G73" s="67"/>
      <c r="H73" s="55"/>
      <c r="I73" s="56"/>
      <c r="J73" s="55"/>
      <c r="K73" s="67"/>
      <c r="L73" s="55"/>
      <c r="M73" s="55"/>
      <c r="N73" s="206"/>
      <c r="O73" s="147"/>
      <c r="P73" s="168"/>
      <c r="Q73" s="206"/>
      <c r="R73" s="147"/>
      <c r="S73" s="168"/>
      <c r="T73" s="152"/>
      <c r="U73" s="147"/>
      <c r="V73" s="168"/>
      <c r="W73" s="152"/>
      <c r="X73" s="149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</row>
    <row r="74" spans="1:74" s="153" customFormat="1" x14ac:dyDescent="0.25">
      <c r="A74" s="76"/>
      <c r="B74" s="78" t="s">
        <v>196</v>
      </c>
      <c r="C74" s="61" t="s">
        <v>195</v>
      </c>
      <c r="D74" s="79" t="s">
        <v>47</v>
      </c>
      <c r="E74" s="76">
        <v>1</v>
      </c>
      <c r="F74" s="76">
        <f>F70*E74</f>
        <v>10</v>
      </c>
      <c r="G74" s="81"/>
      <c r="H74" s="66"/>
      <c r="I74" s="76"/>
      <c r="J74" s="66"/>
      <c r="K74" s="81"/>
      <c r="L74" s="66"/>
      <c r="M74" s="66"/>
      <c r="N74" s="209"/>
      <c r="O74" s="168"/>
      <c r="P74" s="168"/>
      <c r="Q74" s="209"/>
      <c r="R74" s="168"/>
      <c r="S74" s="168"/>
      <c r="T74" s="210"/>
      <c r="U74" s="168"/>
      <c r="V74" s="168"/>
      <c r="W74" s="210"/>
      <c r="X74" s="149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</row>
    <row r="75" spans="1:74" s="150" customFormat="1" x14ac:dyDescent="0.2">
      <c r="A75" s="56"/>
      <c r="B75" s="57"/>
      <c r="C75" s="73" t="s">
        <v>125</v>
      </c>
      <c r="D75" s="56" t="s">
        <v>19</v>
      </c>
      <c r="E75" s="56">
        <v>9.3700000000000006E-2</v>
      </c>
      <c r="F75" s="83">
        <f>F70*E75</f>
        <v>0.93700000000000006</v>
      </c>
      <c r="G75" s="67"/>
      <c r="H75" s="55"/>
      <c r="I75" s="56"/>
      <c r="J75" s="55"/>
      <c r="K75" s="67"/>
      <c r="L75" s="55"/>
      <c r="M75" s="55"/>
      <c r="N75" s="206"/>
      <c r="O75" s="147"/>
      <c r="P75" s="211"/>
      <c r="Q75" s="206"/>
      <c r="R75" s="147"/>
      <c r="S75" s="211"/>
      <c r="T75" s="152"/>
      <c r="U75" s="147"/>
      <c r="V75" s="211"/>
      <c r="W75" s="152"/>
      <c r="X75" s="149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</row>
    <row r="76" spans="1:74" s="194" customFormat="1" ht="12.75" x14ac:dyDescent="0.25">
      <c r="A76" s="92"/>
      <c r="B76" s="93"/>
      <c r="C76" s="319" t="s">
        <v>8</v>
      </c>
      <c r="D76" s="95"/>
      <c r="E76" s="95"/>
      <c r="F76" s="96"/>
      <c r="G76" s="97"/>
      <c r="H76" s="97"/>
      <c r="I76" s="97"/>
      <c r="J76" s="97"/>
      <c r="K76" s="97"/>
      <c r="L76" s="97"/>
      <c r="M76" s="97"/>
      <c r="N76" s="193"/>
      <c r="O76" s="193"/>
      <c r="P76" s="193"/>
    </row>
    <row r="77" spans="1:74" s="195" customFormat="1" ht="12.75" x14ac:dyDescent="0.25">
      <c r="A77" s="98"/>
      <c r="B77" s="98"/>
      <c r="C77" s="319" t="s">
        <v>218</v>
      </c>
      <c r="D77" s="99"/>
      <c r="E77" s="100"/>
      <c r="F77" s="100"/>
      <c r="G77" s="101"/>
      <c r="H77" s="101"/>
      <c r="I77" s="101"/>
      <c r="J77" s="101"/>
      <c r="K77" s="101"/>
      <c r="L77" s="101"/>
      <c r="M77" s="101"/>
    </row>
    <row r="78" spans="1:74" s="214" customFormat="1" ht="12.75" x14ac:dyDescent="0.25">
      <c r="A78" s="102"/>
      <c r="B78" s="102"/>
      <c r="C78" s="319" t="s">
        <v>8</v>
      </c>
      <c r="D78" s="103"/>
      <c r="E78" s="104"/>
      <c r="F78" s="105"/>
      <c r="G78" s="106"/>
      <c r="H78" s="106"/>
      <c r="I78" s="106"/>
      <c r="J78" s="106"/>
      <c r="K78" s="106"/>
      <c r="L78" s="106"/>
      <c r="M78" s="106"/>
    </row>
    <row r="79" spans="1:74" s="216" customFormat="1" ht="12.75" x14ac:dyDescent="0.25">
      <c r="A79" s="98"/>
      <c r="B79" s="98"/>
      <c r="C79" s="319" t="s">
        <v>219</v>
      </c>
      <c r="D79" s="99"/>
      <c r="E79" s="100"/>
      <c r="F79" s="100"/>
      <c r="G79" s="101"/>
      <c r="H79" s="101"/>
      <c r="I79" s="101"/>
      <c r="J79" s="101"/>
      <c r="K79" s="101"/>
      <c r="L79" s="101"/>
      <c r="M79" s="101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</row>
    <row r="80" spans="1:74" s="217" customFormat="1" ht="12.75" x14ac:dyDescent="0.25">
      <c r="A80" s="102"/>
      <c r="B80" s="102"/>
      <c r="C80" s="319" t="s">
        <v>8</v>
      </c>
      <c r="D80" s="103"/>
      <c r="E80" s="104"/>
      <c r="F80" s="105"/>
      <c r="G80" s="106"/>
      <c r="H80" s="106"/>
      <c r="I80" s="106"/>
      <c r="J80" s="106"/>
      <c r="K80" s="106"/>
      <c r="L80" s="106"/>
      <c r="M80" s="101"/>
    </row>
    <row r="81" spans="1:15" s="218" customFormat="1" ht="12.75" x14ac:dyDescent="0.25">
      <c r="A81" s="102"/>
      <c r="B81" s="102"/>
      <c r="C81" s="319" t="s">
        <v>220</v>
      </c>
      <c r="D81" s="107"/>
      <c r="E81" s="104"/>
      <c r="F81" s="104"/>
      <c r="G81" s="106"/>
      <c r="H81" s="106"/>
      <c r="I81" s="106"/>
      <c r="J81" s="106"/>
      <c r="K81" s="106"/>
      <c r="L81" s="106"/>
      <c r="M81" s="101"/>
    </row>
    <row r="82" spans="1:15" s="219" customFormat="1" ht="12.75" x14ac:dyDescent="0.25">
      <c r="A82" s="108"/>
      <c r="B82" s="108"/>
      <c r="C82" s="319" t="s">
        <v>8</v>
      </c>
      <c r="D82" s="108"/>
      <c r="E82" s="108"/>
      <c r="F82" s="108"/>
      <c r="G82" s="109"/>
      <c r="H82" s="109"/>
      <c r="I82" s="109"/>
      <c r="J82" s="109"/>
      <c r="K82" s="109"/>
      <c r="L82" s="109"/>
      <c r="M82" s="110"/>
    </row>
    <row r="83" spans="1:15" s="465" customFormat="1" ht="14.25" x14ac:dyDescent="0.25">
      <c r="A83" s="315">
        <v>12</v>
      </c>
      <c r="B83" s="315" t="s">
        <v>271</v>
      </c>
      <c r="C83" s="464" t="s">
        <v>364</v>
      </c>
      <c r="D83" s="315" t="s">
        <v>47</v>
      </c>
      <c r="E83" s="315"/>
      <c r="F83" s="316">
        <v>1</v>
      </c>
      <c r="G83" s="316"/>
      <c r="H83" s="240"/>
      <c r="I83" s="315"/>
      <c r="J83" s="240"/>
      <c r="K83" s="316"/>
      <c r="L83" s="240"/>
      <c r="M83" s="240"/>
      <c r="O83" s="466"/>
    </row>
    <row r="84" spans="1:15" s="295" customFormat="1" x14ac:dyDescent="0.2">
      <c r="A84" s="283"/>
      <c r="B84" s="286"/>
      <c r="C84" s="293" t="s">
        <v>131</v>
      </c>
      <c r="D84" s="283" t="s">
        <v>47</v>
      </c>
      <c r="E84" s="283">
        <v>1</v>
      </c>
      <c r="F84" s="285">
        <f>F83*E84</f>
        <v>1</v>
      </c>
      <c r="G84" s="284"/>
      <c r="H84" s="285"/>
      <c r="I84" s="284"/>
      <c r="J84" s="285"/>
      <c r="K84" s="284"/>
      <c r="L84" s="285"/>
      <c r="M84" s="285"/>
      <c r="N84" s="290"/>
      <c r="O84" s="294"/>
    </row>
    <row r="85" spans="1:15" s="295" customFormat="1" x14ac:dyDescent="0.2">
      <c r="A85" s="283"/>
      <c r="B85" s="286"/>
      <c r="C85" s="293" t="s">
        <v>124</v>
      </c>
      <c r="D85" s="283"/>
      <c r="E85" s="283"/>
      <c r="F85" s="285"/>
      <c r="G85" s="284"/>
      <c r="H85" s="285"/>
      <c r="I85" s="283"/>
      <c r="J85" s="285"/>
      <c r="K85" s="284"/>
      <c r="L85" s="285"/>
      <c r="M85" s="285"/>
      <c r="N85" s="290"/>
      <c r="O85" s="294"/>
    </row>
    <row r="86" spans="1:15" s="292" customFormat="1" x14ac:dyDescent="0.2">
      <c r="A86" s="283"/>
      <c r="B86" s="78" t="s">
        <v>414</v>
      </c>
      <c r="C86" s="287" t="s">
        <v>364</v>
      </c>
      <c r="D86" s="283" t="s">
        <v>47</v>
      </c>
      <c r="E86" s="283">
        <v>1</v>
      </c>
      <c r="F86" s="288">
        <f>F83*E86</f>
        <v>1</v>
      </c>
      <c r="G86" s="289"/>
      <c r="H86" s="285"/>
      <c r="I86" s="289"/>
      <c r="J86" s="285"/>
      <c r="K86" s="284"/>
      <c r="L86" s="285"/>
      <c r="M86" s="285"/>
      <c r="N86" s="290"/>
      <c r="O86" s="291"/>
    </row>
    <row r="87" spans="1:15" s="470" customFormat="1" x14ac:dyDescent="0.25">
      <c r="A87" s="297">
        <v>13</v>
      </c>
      <c r="B87" s="503" t="s">
        <v>458</v>
      </c>
      <c r="C87" s="467" t="s">
        <v>357</v>
      </c>
      <c r="D87" s="297" t="s">
        <v>47</v>
      </c>
      <c r="E87" s="297"/>
      <c r="F87" s="297">
        <v>6</v>
      </c>
      <c r="G87" s="297"/>
      <c r="H87" s="296"/>
      <c r="I87" s="314"/>
      <c r="J87" s="296"/>
      <c r="K87" s="314"/>
      <c r="L87" s="296"/>
      <c r="M87" s="296"/>
      <c r="N87" s="468"/>
      <c r="O87" s="469"/>
    </row>
    <row r="88" spans="1:15" s="295" customFormat="1" x14ac:dyDescent="0.2">
      <c r="A88" s="283"/>
      <c r="B88" s="286"/>
      <c r="C88" s="293" t="s">
        <v>112</v>
      </c>
      <c r="D88" s="283" t="s">
        <v>113</v>
      </c>
      <c r="E88" s="283">
        <v>9</v>
      </c>
      <c r="F88" s="285">
        <f>F87*E88</f>
        <v>54</v>
      </c>
      <c r="G88" s="284"/>
      <c r="H88" s="285"/>
      <c r="I88" s="289"/>
      <c r="J88" s="285"/>
      <c r="K88" s="284"/>
      <c r="L88" s="285"/>
      <c r="M88" s="285"/>
      <c r="N88" s="290"/>
      <c r="O88" s="294"/>
    </row>
    <row r="89" spans="1:15" s="292" customFormat="1" x14ac:dyDescent="0.2">
      <c r="A89" s="283"/>
      <c r="B89" s="286"/>
      <c r="C89" s="299" t="s">
        <v>357</v>
      </c>
      <c r="D89" s="283" t="s">
        <v>47</v>
      </c>
      <c r="E89" s="283">
        <v>1</v>
      </c>
      <c r="F89" s="285">
        <f>F87*E89</f>
        <v>6</v>
      </c>
      <c r="G89" s="283"/>
      <c r="H89" s="285"/>
      <c r="I89" s="283"/>
      <c r="J89" s="285"/>
      <c r="K89" s="284"/>
      <c r="L89" s="285"/>
      <c r="M89" s="285"/>
      <c r="N89" s="290"/>
      <c r="O89" s="291"/>
    </row>
    <row r="90" spans="1:15" s="292" customFormat="1" x14ac:dyDescent="0.2">
      <c r="A90" s="283"/>
      <c r="B90" s="286"/>
      <c r="C90" s="293" t="s">
        <v>125</v>
      </c>
      <c r="D90" s="283" t="s">
        <v>19</v>
      </c>
      <c r="E90" s="283">
        <v>2.33</v>
      </c>
      <c r="F90" s="285">
        <f>F87*E90</f>
        <v>13.98</v>
      </c>
      <c r="G90" s="283"/>
      <c r="H90" s="285"/>
      <c r="I90" s="283"/>
      <c r="J90" s="285"/>
      <c r="K90" s="284"/>
      <c r="L90" s="285"/>
      <c r="M90" s="285"/>
      <c r="N90" s="290"/>
      <c r="O90" s="291"/>
    </row>
    <row r="91" spans="1:15" s="470" customFormat="1" x14ac:dyDescent="0.25">
      <c r="A91" s="297">
        <v>14</v>
      </c>
      <c r="B91" s="503" t="s">
        <v>458</v>
      </c>
      <c r="C91" s="467" t="s">
        <v>358</v>
      </c>
      <c r="D91" s="297" t="s">
        <v>47</v>
      </c>
      <c r="E91" s="297"/>
      <c r="F91" s="297">
        <v>6</v>
      </c>
      <c r="G91" s="297"/>
      <c r="H91" s="296"/>
      <c r="I91" s="314"/>
      <c r="J91" s="296"/>
      <c r="K91" s="314"/>
      <c r="L91" s="296"/>
      <c r="M91" s="296"/>
      <c r="N91" s="468"/>
      <c r="O91" s="469"/>
    </row>
    <row r="92" spans="1:15" s="295" customFormat="1" x14ac:dyDescent="0.2">
      <c r="A92" s="283"/>
      <c r="B92" s="286"/>
      <c r="C92" s="293" t="s">
        <v>112</v>
      </c>
      <c r="D92" s="283" t="s">
        <v>113</v>
      </c>
      <c r="E92" s="283">
        <v>9</v>
      </c>
      <c r="F92" s="285">
        <f>F91*E92</f>
        <v>54</v>
      </c>
      <c r="G92" s="289"/>
      <c r="H92" s="285"/>
      <c r="I92" s="289"/>
      <c r="J92" s="285"/>
      <c r="K92" s="284"/>
      <c r="L92" s="285"/>
      <c r="M92" s="285"/>
      <c r="N92" s="290"/>
      <c r="O92" s="294"/>
    </row>
    <row r="93" spans="1:15" s="292" customFormat="1" x14ac:dyDescent="0.2">
      <c r="A93" s="283"/>
      <c r="B93" s="78" t="s">
        <v>412</v>
      </c>
      <c r="C93" s="299" t="s">
        <v>358</v>
      </c>
      <c r="D93" s="283" t="s">
        <v>47</v>
      </c>
      <c r="E93" s="283">
        <v>1</v>
      </c>
      <c r="F93" s="285">
        <f>F91*E93</f>
        <v>6</v>
      </c>
      <c r="G93" s="283"/>
      <c r="H93" s="285"/>
      <c r="I93" s="283"/>
      <c r="J93" s="285"/>
      <c r="K93" s="284"/>
      <c r="L93" s="285"/>
      <c r="M93" s="285"/>
      <c r="N93" s="290"/>
      <c r="O93" s="291"/>
    </row>
    <row r="94" spans="1:15" s="292" customFormat="1" x14ac:dyDescent="0.2">
      <c r="A94" s="283"/>
      <c r="B94" s="286"/>
      <c r="C94" s="293" t="s">
        <v>125</v>
      </c>
      <c r="D94" s="283" t="s">
        <v>19</v>
      </c>
      <c r="E94" s="283">
        <v>2.33</v>
      </c>
      <c r="F94" s="285">
        <f>F91*E94</f>
        <v>13.98</v>
      </c>
      <c r="G94" s="283"/>
      <c r="H94" s="285"/>
      <c r="I94" s="283"/>
      <c r="J94" s="285"/>
      <c r="K94" s="284"/>
      <c r="L94" s="285"/>
      <c r="M94" s="285"/>
      <c r="N94" s="290"/>
      <c r="O94" s="291"/>
    </row>
    <row r="95" spans="1:15" s="470" customFormat="1" x14ac:dyDescent="0.25">
      <c r="A95" s="297">
        <v>15</v>
      </c>
      <c r="B95" s="503" t="s">
        <v>461</v>
      </c>
      <c r="C95" s="467" t="s">
        <v>359</v>
      </c>
      <c r="D95" s="297" t="s">
        <v>47</v>
      </c>
      <c r="E95" s="314"/>
      <c r="F95" s="314">
        <v>1</v>
      </c>
      <c r="G95" s="297"/>
      <c r="H95" s="296"/>
      <c r="I95" s="314"/>
      <c r="J95" s="296"/>
      <c r="K95" s="314"/>
      <c r="L95" s="296"/>
      <c r="M95" s="296"/>
      <c r="N95" s="468"/>
      <c r="O95" s="469"/>
    </row>
    <row r="96" spans="1:15" s="295" customFormat="1" x14ac:dyDescent="0.2">
      <c r="A96" s="283"/>
      <c r="B96" s="286"/>
      <c r="C96" s="293" t="s">
        <v>112</v>
      </c>
      <c r="D96" s="283" t="s">
        <v>113</v>
      </c>
      <c r="E96" s="283">
        <v>2</v>
      </c>
      <c r="F96" s="285">
        <f>F95*E96</f>
        <v>2</v>
      </c>
      <c r="G96" s="289"/>
      <c r="H96" s="285"/>
      <c r="I96" s="289"/>
      <c r="J96" s="285"/>
      <c r="K96" s="284"/>
      <c r="L96" s="285"/>
      <c r="M96" s="285"/>
      <c r="N96" s="290"/>
      <c r="O96" s="294"/>
    </row>
    <row r="97" spans="1:15" s="292" customFormat="1" x14ac:dyDescent="0.2">
      <c r="A97" s="283"/>
      <c r="B97" s="78" t="s">
        <v>413</v>
      </c>
      <c r="C97" s="299" t="s">
        <v>359</v>
      </c>
      <c r="D97" s="283" t="s">
        <v>47</v>
      </c>
      <c r="E97" s="283">
        <v>1</v>
      </c>
      <c r="F97" s="285">
        <f>F95*E97</f>
        <v>1</v>
      </c>
      <c r="G97" s="289"/>
      <c r="H97" s="285"/>
      <c r="I97" s="289"/>
      <c r="J97" s="285"/>
      <c r="K97" s="284"/>
      <c r="L97" s="285"/>
      <c r="M97" s="285"/>
      <c r="N97" s="290"/>
      <c r="O97" s="291"/>
    </row>
    <row r="98" spans="1:15" s="292" customFormat="1" x14ac:dyDescent="0.2">
      <c r="A98" s="283"/>
      <c r="B98" s="286"/>
      <c r="C98" s="293" t="s">
        <v>125</v>
      </c>
      <c r="D98" s="283" t="s">
        <v>19</v>
      </c>
      <c r="E98" s="283">
        <v>0.03</v>
      </c>
      <c r="F98" s="285">
        <f>F95*E98</f>
        <v>0.03</v>
      </c>
      <c r="G98" s="283"/>
      <c r="H98" s="285"/>
      <c r="I98" s="283"/>
      <c r="J98" s="285"/>
      <c r="K98" s="284"/>
      <c r="L98" s="285"/>
      <c r="M98" s="285"/>
      <c r="N98" s="290"/>
      <c r="O98" s="291"/>
    </row>
    <row r="99" spans="1:15" s="470" customFormat="1" x14ac:dyDescent="0.25">
      <c r="A99" s="297">
        <v>16</v>
      </c>
      <c r="B99" s="503" t="s">
        <v>459</v>
      </c>
      <c r="C99" s="467" t="s">
        <v>418</v>
      </c>
      <c r="D99" s="297" t="s">
        <v>47</v>
      </c>
      <c r="E99" s="297"/>
      <c r="F99" s="297">
        <v>2</v>
      </c>
      <c r="G99" s="297"/>
      <c r="H99" s="296"/>
      <c r="I99" s="314"/>
      <c r="J99" s="296"/>
      <c r="K99" s="314"/>
      <c r="L99" s="296"/>
      <c r="M99" s="296"/>
      <c r="N99" s="468"/>
      <c r="O99" s="469"/>
    </row>
    <row r="100" spans="1:15" s="295" customFormat="1" x14ac:dyDescent="0.2">
      <c r="A100" s="283"/>
      <c r="B100" s="286"/>
      <c r="C100" s="293" t="s">
        <v>112</v>
      </c>
      <c r="D100" s="283" t="s">
        <v>113</v>
      </c>
      <c r="E100" s="283">
        <v>3</v>
      </c>
      <c r="F100" s="285">
        <f>F99*E100</f>
        <v>6</v>
      </c>
      <c r="G100" s="289"/>
      <c r="H100" s="285"/>
      <c r="I100" s="289"/>
      <c r="J100" s="285"/>
      <c r="K100" s="284"/>
      <c r="L100" s="285"/>
      <c r="M100" s="285"/>
      <c r="N100" s="290"/>
      <c r="O100" s="294"/>
    </row>
    <row r="101" spans="1:15" s="292" customFormat="1" x14ac:dyDescent="0.2">
      <c r="A101" s="283"/>
      <c r="B101" s="78" t="s">
        <v>516</v>
      </c>
      <c r="C101" s="299" t="s">
        <v>418</v>
      </c>
      <c r="D101" s="283" t="s">
        <v>47</v>
      </c>
      <c r="E101" s="283">
        <v>1</v>
      </c>
      <c r="F101" s="285">
        <f>F99*E101</f>
        <v>2</v>
      </c>
      <c r="G101" s="283"/>
      <c r="H101" s="285"/>
      <c r="I101" s="283"/>
      <c r="J101" s="285"/>
      <c r="K101" s="284"/>
      <c r="L101" s="285"/>
      <c r="M101" s="285"/>
      <c r="N101" s="290"/>
      <c r="O101" s="291"/>
    </row>
    <row r="102" spans="1:15" s="292" customFormat="1" x14ac:dyDescent="0.2">
      <c r="A102" s="283"/>
      <c r="B102" s="286"/>
      <c r="C102" s="293" t="s">
        <v>125</v>
      </c>
      <c r="D102" s="283" t="s">
        <v>19</v>
      </c>
      <c r="E102" s="283">
        <v>0.14000000000000001</v>
      </c>
      <c r="F102" s="285">
        <f>F99*E102</f>
        <v>0.28000000000000003</v>
      </c>
      <c r="G102" s="283"/>
      <c r="H102" s="285"/>
      <c r="I102" s="283"/>
      <c r="J102" s="285"/>
      <c r="K102" s="284"/>
      <c r="L102" s="285"/>
      <c r="M102" s="285"/>
      <c r="N102" s="290"/>
      <c r="O102" s="291"/>
    </row>
    <row r="103" spans="1:15" s="473" customFormat="1" x14ac:dyDescent="0.2">
      <c r="A103" s="297">
        <v>17</v>
      </c>
      <c r="B103" s="503" t="s">
        <v>460</v>
      </c>
      <c r="C103" s="467" t="s">
        <v>360</v>
      </c>
      <c r="D103" s="297" t="s">
        <v>127</v>
      </c>
      <c r="E103" s="297"/>
      <c r="F103" s="314">
        <v>60</v>
      </c>
      <c r="G103" s="297"/>
      <c r="H103" s="296"/>
      <c r="I103" s="314"/>
      <c r="J103" s="296"/>
      <c r="K103" s="314"/>
      <c r="L103" s="296"/>
      <c r="M103" s="296"/>
      <c r="N103" s="471"/>
      <c r="O103" s="472"/>
    </row>
    <row r="104" spans="1:15" s="295" customFormat="1" x14ac:dyDescent="0.2">
      <c r="A104" s="283"/>
      <c r="B104" s="286"/>
      <c r="C104" s="293" t="s">
        <v>112</v>
      </c>
      <c r="D104" s="283" t="s">
        <v>113</v>
      </c>
      <c r="E104" s="283">
        <v>0.22</v>
      </c>
      <c r="F104" s="285">
        <f>F103*E104</f>
        <v>13.2</v>
      </c>
      <c r="G104" s="289"/>
      <c r="H104" s="285"/>
      <c r="I104" s="289"/>
      <c r="J104" s="285"/>
      <c r="K104" s="284"/>
      <c r="L104" s="285"/>
      <c r="M104" s="285"/>
      <c r="N104" s="290"/>
      <c r="O104" s="294"/>
    </row>
    <row r="105" spans="1:15" s="309" customFormat="1" x14ac:dyDescent="0.2">
      <c r="A105" s="283"/>
      <c r="B105" s="283"/>
      <c r="C105" s="293" t="s">
        <v>123</v>
      </c>
      <c r="D105" s="283" t="s">
        <v>19</v>
      </c>
      <c r="E105" s="283">
        <v>3.8199999999999998E-2</v>
      </c>
      <c r="F105" s="285">
        <f>F103*E105</f>
        <v>2.2919999999999998</v>
      </c>
      <c r="G105" s="283"/>
      <c r="H105" s="285"/>
      <c r="I105" s="284"/>
      <c r="J105" s="285"/>
      <c r="K105" s="284"/>
      <c r="L105" s="285"/>
      <c r="M105" s="285"/>
      <c r="N105" s="290"/>
      <c r="O105" s="474"/>
    </row>
    <row r="106" spans="1:15" s="292" customFormat="1" ht="15" customHeight="1" x14ac:dyDescent="0.2">
      <c r="A106" s="283"/>
      <c r="B106" s="78"/>
      <c r="C106" s="299" t="s">
        <v>360</v>
      </c>
      <c r="D106" s="283" t="s">
        <v>127</v>
      </c>
      <c r="E106" s="283">
        <v>1</v>
      </c>
      <c r="F106" s="289">
        <f>F103*E106</f>
        <v>60</v>
      </c>
      <c r="G106" s="285"/>
      <c r="H106" s="285"/>
      <c r="I106" s="285"/>
      <c r="J106" s="285"/>
      <c r="K106" s="284"/>
      <c r="L106" s="285"/>
      <c r="M106" s="285"/>
      <c r="N106" s="290"/>
      <c r="O106" s="291"/>
    </row>
    <row r="107" spans="1:15" s="292" customFormat="1" x14ac:dyDescent="0.2">
      <c r="A107" s="283"/>
      <c r="B107" s="286"/>
      <c r="C107" s="293" t="s">
        <v>125</v>
      </c>
      <c r="D107" s="283" t="s">
        <v>19</v>
      </c>
      <c r="E107" s="283">
        <v>6.5799999999999997E-2</v>
      </c>
      <c r="F107" s="285">
        <f>F103*E107</f>
        <v>3.948</v>
      </c>
      <c r="G107" s="284"/>
      <c r="H107" s="285"/>
      <c r="I107" s="284"/>
      <c r="J107" s="285"/>
      <c r="K107" s="284"/>
      <c r="L107" s="285"/>
      <c r="M107" s="285"/>
      <c r="N107" s="290"/>
      <c r="O107" s="291"/>
    </row>
    <row r="108" spans="1:15" s="295" customFormat="1" ht="15" customHeight="1" x14ac:dyDescent="0.2">
      <c r="A108" s="283"/>
      <c r="B108" s="475"/>
      <c r="C108" s="476" t="s">
        <v>243</v>
      </c>
      <c r="D108" s="297"/>
      <c r="E108" s="297"/>
      <c r="F108" s="296"/>
      <c r="G108" s="297"/>
      <c r="H108" s="296"/>
      <c r="I108" s="298"/>
      <c r="J108" s="296"/>
      <c r="K108" s="298"/>
      <c r="L108" s="296"/>
      <c r="M108" s="296"/>
      <c r="N108" s="477"/>
      <c r="O108" s="294"/>
    </row>
    <row r="109" spans="1:15" s="303" customFormat="1" ht="14.25" customHeight="1" x14ac:dyDescent="0.2">
      <c r="A109" s="283"/>
      <c r="B109" s="283"/>
      <c r="C109" s="299" t="s">
        <v>361</v>
      </c>
      <c r="D109" s="283"/>
      <c r="E109" s="283"/>
      <c r="F109" s="300"/>
      <c r="G109" s="283"/>
      <c r="H109" s="285"/>
      <c r="I109" s="285"/>
      <c r="J109" s="285"/>
      <c r="K109" s="285"/>
      <c r="L109" s="285"/>
      <c r="M109" s="285"/>
      <c r="N109" s="301"/>
      <c r="O109" s="302"/>
    </row>
    <row r="110" spans="1:15" s="295" customFormat="1" ht="15" customHeight="1" x14ac:dyDescent="0.2">
      <c r="A110" s="283"/>
      <c r="B110" s="286"/>
      <c r="C110" s="293" t="s">
        <v>535</v>
      </c>
      <c r="D110" s="283"/>
      <c r="E110" s="478"/>
      <c r="F110" s="285"/>
      <c r="G110" s="283"/>
      <c r="H110" s="285"/>
      <c r="I110" s="285"/>
      <c r="J110" s="285"/>
      <c r="K110" s="285"/>
      <c r="L110" s="285"/>
      <c r="M110" s="285"/>
      <c r="N110" s="290"/>
      <c r="O110" s="294"/>
    </row>
    <row r="111" spans="1:15" s="295" customFormat="1" ht="15.75" customHeight="1" x14ac:dyDescent="0.2">
      <c r="A111" s="283"/>
      <c r="B111" s="286"/>
      <c r="C111" s="293" t="s">
        <v>243</v>
      </c>
      <c r="D111" s="283"/>
      <c r="E111" s="283"/>
      <c r="F111" s="285"/>
      <c r="G111" s="283"/>
      <c r="H111" s="285"/>
      <c r="I111" s="285"/>
      <c r="J111" s="285"/>
      <c r="K111" s="285"/>
      <c r="L111" s="285"/>
      <c r="M111" s="285"/>
      <c r="N111" s="290"/>
      <c r="O111" s="294"/>
    </row>
    <row r="112" spans="1:15" s="308" customFormat="1" x14ac:dyDescent="0.25">
      <c r="A112" s="283"/>
      <c r="B112" s="283"/>
      <c r="C112" s="293" t="s">
        <v>362</v>
      </c>
      <c r="D112" s="283"/>
      <c r="E112" s="304"/>
      <c r="F112" s="305"/>
      <c r="G112" s="283"/>
      <c r="H112" s="285"/>
      <c r="I112" s="285"/>
      <c r="J112" s="285"/>
      <c r="K112" s="285"/>
      <c r="L112" s="285"/>
      <c r="M112" s="285"/>
      <c r="N112" s="306"/>
      <c r="O112" s="307"/>
    </row>
    <row r="113" spans="1:15" s="308" customFormat="1" x14ac:dyDescent="0.25">
      <c r="A113" s="283"/>
      <c r="B113" s="283"/>
      <c r="C113" s="299" t="s">
        <v>8</v>
      </c>
      <c r="D113" s="283"/>
      <c r="E113" s="598"/>
      <c r="F113" s="305"/>
      <c r="G113" s="283"/>
      <c r="H113" s="285"/>
      <c r="I113" s="285"/>
      <c r="J113" s="285"/>
      <c r="K113" s="285"/>
      <c r="L113" s="285"/>
      <c r="M113" s="285"/>
      <c r="N113" s="477"/>
      <c r="O113" s="307"/>
    </row>
    <row r="114" spans="1:15" s="303" customFormat="1" ht="14.25" customHeight="1" x14ac:dyDescent="0.2">
      <c r="A114" s="283"/>
      <c r="B114" s="283"/>
      <c r="C114" s="299" t="s">
        <v>361</v>
      </c>
      <c r="D114" s="283"/>
      <c r="E114" s="283"/>
      <c r="F114" s="300"/>
      <c r="G114" s="283"/>
      <c r="H114" s="288"/>
      <c r="I114" s="288"/>
      <c r="J114" s="288"/>
      <c r="K114" s="288"/>
      <c r="L114" s="288"/>
      <c r="M114" s="285"/>
      <c r="N114" s="301"/>
      <c r="O114" s="302"/>
    </row>
    <row r="115" spans="1:15" s="27" customFormat="1" x14ac:dyDescent="0.25">
      <c r="A115" s="5"/>
      <c r="B115" s="6"/>
      <c r="C115" s="11" t="s">
        <v>443</v>
      </c>
      <c r="D115" s="12"/>
      <c r="E115" s="12"/>
      <c r="F115" s="317"/>
      <c r="G115" s="318"/>
      <c r="H115" s="6"/>
      <c r="I115" s="6"/>
      <c r="J115" s="6"/>
      <c r="K115" s="6"/>
      <c r="L115" s="6"/>
      <c r="M115" s="165"/>
    </row>
    <row r="116" spans="1:15" s="27" customFormat="1" x14ac:dyDescent="0.25">
      <c r="A116" s="26"/>
      <c r="C116" s="28"/>
      <c r="D116" s="29"/>
      <c r="E116" s="29"/>
      <c r="F116" s="30"/>
      <c r="G116" s="35"/>
    </row>
    <row r="117" spans="1:15" s="27" customFormat="1" x14ac:dyDescent="0.25">
      <c r="A117" s="26"/>
      <c r="C117" s="28"/>
      <c r="D117" s="29"/>
      <c r="E117" s="29"/>
      <c r="F117" s="30"/>
      <c r="G117" s="35"/>
    </row>
  </sheetData>
  <mergeCells count="16">
    <mergeCell ref="G7:H7"/>
    <mergeCell ref="I7:J7"/>
    <mergeCell ref="K7:L7"/>
    <mergeCell ref="M7:M8"/>
    <mergeCell ref="A6:F6"/>
    <mergeCell ref="I6:M6"/>
    <mergeCell ref="A7:A8"/>
    <mergeCell ref="B7:B8"/>
    <mergeCell ref="C7:C8"/>
    <mergeCell ref="D7:D8"/>
    <mergeCell ref="E7:F7"/>
    <mergeCell ref="L1:M1"/>
    <mergeCell ref="A2:K2"/>
    <mergeCell ref="L2:M2"/>
    <mergeCell ref="A4:M4"/>
    <mergeCell ref="A5:M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64"/>
  <sheetViews>
    <sheetView view="pageBreakPreview" topLeftCell="A137" zoomScale="115" zoomScaleNormal="100" zoomScaleSheetLayoutView="115" workbookViewId="0">
      <selection activeCell="E153" sqref="A1:XFD1048576"/>
    </sheetView>
  </sheetViews>
  <sheetFormatPr defaultColWidth="9.140625" defaultRowHeight="13.5" x14ac:dyDescent="0.25"/>
  <cols>
    <col min="1" max="1" width="7" style="26" customWidth="1"/>
    <col min="2" max="2" width="10.85546875" style="43" customWidth="1"/>
    <col min="3" max="3" width="50.7109375" style="41" customWidth="1"/>
    <col min="4" max="4" width="8.7109375" style="172" customWidth="1"/>
    <col min="5" max="5" width="8.140625" style="172" customWidth="1"/>
    <col min="6" max="6" width="10.5703125" style="43" customWidth="1"/>
    <col min="7" max="7" width="7" style="43" customWidth="1"/>
    <col min="8" max="8" width="11" style="43" customWidth="1"/>
    <col min="9" max="9" width="8.140625" style="43" customWidth="1"/>
    <col min="10" max="10" width="9" style="43" customWidth="1"/>
    <col min="11" max="11" width="7" style="43" customWidth="1"/>
    <col min="12" max="12" width="9.285156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601"/>
      <c r="H1" s="40"/>
      <c r="I1" s="40"/>
      <c r="J1" s="40"/>
      <c r="K1" s="40"/>
      <c r="L1" s="617"/>
      <c r="M1" s="61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9"/>
      <c r="M2" s="61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60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20" t="s">
        <v>419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20" t="s">
        <v>366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16"/>
      <c r="B6" s="616"/>
      <c r="C6" s="616"/>
      <c r="D6" s="616"/>
      <c r="E6" s="616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16"/>
      <c r="B7" s="616"/>
      <c r="C7" s="616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25" t="s">
        <v>0</v>
      </c>
      <c r="B8" s="627" t="s">
        <v>1</v>
      </c>
      <c r="C8" s="627" t="s">
        <v>2</v>
      </c>
      <c r="D8" s="627" t="s">
        <v>3</v>
      </c>
      <c r="E8" s="629" t="s">
        <v>4</v>
      </c>
      <c r="F8" s="630"/>
      <c r="G8" s="621" t="s">
        <v>5</v>
      </c>
      <c r="H8" s="622"/>
      <c r="I8" s="621" t="s">
        <v>6</v>
      </c>
      <c r="J8" s="622"/>
      <c r="K8" s="621" t="s">
        <v>7</v>
      </c>
      <c r="L8" s="622"/>
      <c r="M8" s="623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26"/>
      <c r="B9" s="628"/>
      <c r="C9" s="628"/>
      <c r="D9" s="628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2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9</v>
      </c>
      <c r="H10" s="49">
        <v>10</v>
      </c>
      <c r="I10" s="49">
        <v>7</v>
      </c>
      <c r="J10" s="49">
        <v>8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32" customFormat="1" ht="12.75" x14ac:dyDescent="0.25">
      <c r="A11" s="320"/>
      <c r="B11" s="320"/>
      <c r="C11" s="321" t="s">
        <v>363</v>
      </c>
      <c r="D11" s="322"/>
      <c r="E11" s="322"/>
      <c r="F11" s="320"/>
      <c r="G11" s="320"/>
      <c r="H11" s="323"/>
      <c r="I11" s="320"/>
      <c r="J11" s="323"/>
      <c r="K11" s="320"/>
      <c r="L11" s="323"/>
      <c r="M11" s="320"/>
    </row>
    <row r="12" spans="1:26" s="329" customFormat="1" ht="28.5" customHeight="1" x14ac:dyDescent="0.25">
      <c r="A12" s="604">
        <v>1</v>
      </c>
      <c r="B12" s="604" t="s">
        <v>517</v>
      </c>
      <c r="C12" s="324" t="s">
        <v>273</v>
      </c>
      <c r="D12" s="604" t="s">
        <v>14</v>
      </c>
      <c r="E12" s="604"/>
      <c r="F12" s="325">
        <v>5.2</v>
      </c>
      <c r="G12" s="326"/>
      <c r="H12" s="326"/>
      <c r="I12" s="326"/>
      <c r="J12" s="326"/>
      <c r="K12" s="326"/>
      <c r="L12" s="326"/>
      <c r="M12" s="327"/>
      <c r="N12" s="328"/>
      <c r="O12" s="328"/>
      <c r="P12" s="328"/>
    </row>
    <row r="13" spans="1:26" s="241" customFormat="1" ht="15.75" customHeight="1" x14ac:dyDescent="0.3">
      <c r="A13" s="603"/>
      <c r="B13" s="637"/>
      <c r="C13" s="330" t="s">
        <v>274</v>
      </c>
      <c r="D13" s="331" t="s">
        <v>275</v>
      </c>
      <c r="E13" s="497">
        <v>3.88</v>
      </c>
      <c r="F13" s="331">
        <f>E13*F12</f>
        <v>20.175999999999998</v>
      </c>
      <c r="G13" s="332"/>
      <c r="H13" s="332"/>
      <c r="I13" s="332"/>
      <c r="J13" s="332"/>
      <c r="K13" s="332"/>
      <c r="L13" s="332"/>
      <c r="M13" s="332"/>
      <c r="N13" s="333"/>
      <c r="O13" s="333"/>
      <c r="P13" s="333"/>
    </row>
    <row r="14" spans="1:26" s="328" customFormat="1" ht="29.25" customHeight="1" x14ac:dyDescent="0.25">
      <c r="A14" s="635">
        <v>2</v>
      </c>
      <c r="B14" s="636" t="s">
        <v>276</v>
      </c>
      <c r="C14" s="324" t="s">
        <v>277</v>
      </c>
      <c r="D14" s="334" t="s">
        <v>14</v>
      </c>
      <c r="E14" s="335"/>
      <c r="F14" s="325">
        <f>F12</f>
        <v>5.2</v>
      </c>
      <c r="G14" s="326"/>
      <c r="H14" s="326"/>
      <c r="I14" s="326"/>
      <c r="J14" s="326"/>
      <c r="K14" s="326"/>
      <c r="L14" s="326"/>
      <c r="M14" s="326"/>
      <c r="N14" s="186"/>
    </row>
    <row r="15" spans="1:26" s="333" customFormat="1" ht="14.25" customHeight="1" x14ac:dyDescent="0.3">
      <c r="A15" s="635"/>
      <c r="B15" s="636"/>
      <c r="C15" s="336" t="s">
        <v>278</v>
      </c>
      <c r="D15" s="331" t="s">
        <v>275</v>
      </c>
      <c r="E15" s="498">
        <v>0.99</v>
      </c>
      <c r="F15" s="331">
        <f>E15*F14</f>
        <v>5.1479999999999997</v>
      </c>
      <c r="G15" s="332"/>
      <c r="H15" s="332"/>
      <c r="I15" s="332"/>
      <c r="J15" s="332"/>
      <c r="K15" s="332"/>
      <c r="L15" s="332"/>
      <c r="M15" s="332"/>
      <c r="N15" s="169"/>
    </row>
    <row r="16" spans="1:26" s="339" customFormat="1" ht="36.75" customHeight="1" x14ac:dyDescent="0.25">
      <c r="A16" s="604">
        <v>3</v>
      </c>
      <c r="B16" s="605" t="s">
        <v>279</v>
      </c>
      <c r="C16" s="337" t="s">
        <v>290</v>
      </c>
      <c r="D16" s="604" t="s">
        <v>289</v>
      </c>
      <c r="E16" s="335"/>
      <c r="F16" s="327">
        <v>2</v>
      </c>
      <c r="G16" s="326"/>
      <c r="H16" s="326"/>
      <c r="I16" s="326"/>
      <c r="J16" s="326"/>
      <c r="K16" s="326"/>
      <c r="L16" s="326"/>
      <c r="M16" s="326"/>
      <c r="N16" s="338"/>
    </row>
    <row r="17" spans="1:15" s="344" customFormat="1" ht="13.5" customHeight="1" x14ac:dyDescent="0.2">
      <c r="A17" s="603"/>
      <c r="B17" s="340"/>
      <c r="C17" s="341" t="s">
        <v>280</v>
      </c>
      <c r="D17" s="331" t="s">
        <v>275</v>
      </c>
      <c r="E17" s="342">
        <v>8.39</v>
      </c>
      <c r="F17" s="326">
        <f>F16*E17</f>
        <v>16.78</v>
      </c>
      <c r="G17" s="332"/>
      <c r="H17" s="332"/>
      <c r="I17" s="332"/>
      <c r="J17" s="332"/>
      <c r="K17" s="332"/>
      <c r="L17" s="332"/>
      <c r="M17" s="332"/>
      <c r="N17" s="343"/>
    </row>
    <row r="18" spans="1:15" s="344" customFormat="1" ht="13.5" customHeight="1" x14ac:dyDescent="0.2">
      <c r="A18" s="603"/>
      <c r="B18" s="345"/>
      <c r="C18" s="341" t="s">
        <v>281</v>
      </c>
      <c r="D18" s="331" t="s">
        <v>282</v>
      </c>
      <c r="E18" s="342">
        <v>0.38500000000000001</v>
      </c>
      <c r="F18" s="326">
        <f>F16*E18</f>
        <v>0.77</v>
      </c>
      <c r="G18" s="332"/>
      <c r="H18" s="332"/>
      <c r="I18" s="332"/>
      <c r="J18" s="332"/>
      <c r="K18" s="332"/>
      <c r="L18" s="332"/>
      <c r="M18" s="332"/>
      <c r="N18" s="343"/>
    </row>
    <row r="19" spans="1:15" s="339" customFormat="1" ht="29.25" customHeight="1" x14ac:dyDescent="0.25">
      <c r="A19" s="604"/>
      <c r="B19" s="346" t="s">
        <v>422</v>
      </c>
      <c r="C19" s="347" t="s">
        <v>290</v>
      </c>
      <c r="D19" s="335" t="s">
        <v>289</v>
      </c>
      <c r="E19" s="326"/>
      <c r="F19" s="326">
        <v>2</v>
      </c>
      <c r="G19" s="326"/>
      <c r="H19" s="326"/>
      <c r="I19" s="326"/>
      <c r="J19" s="326"/>
      <c r="K19" s="326"/>
      <c r="L19" s="326"/>
      <c r="M19" s="326"/>
      <c r="N19" s="338"/>
    </row>
    <row r="20" spans="1:15" s="344" customFormat="1" ht="13.5" customHeight="1" x14ac:dyDescent="0.2">
      <c r="A20" s="603"/>
      <c r="B20" s="345"/>
      <c r="C20" s="341" t="s">
        <v>284</v>
      </c>
      <c r="D20" s="331" t="s">
        <v>289</v>
      </c>
      <c r="E20" s="335">
        <v>3.08</v>
      </c>
      <c r="F20" s="326">
        <f>F16*E20</f>
        <v>6.16</v>
      </c>
      <c r="G20" s="332"/>
      <c r="H20" s="332"/>
      <c r="I20" s="332"/>
      <c r="J20" s="326"/>
      <c r="K20" s="332"/>
      <c r="L20" s="332"/>
      <c r="M20" s="332"/>
      <c r="N20" s="343"/>
    </row>
    <row r="21" spans="1:15" s="398" customFormat="1" ht="12.75" x14ac:dyDescent="0.25">
      <c r="A21" s="94">
        <v>4</v>
      </c>
      <c r="B21" s="94" t="s">
        <v>462</v>
      </c>
      <c r="C21" s="397" t="s">
        <v>368</v>
      </c>
      <c r="D21" s="94" t="s">
        <v>12</v>
      </c>
      <c r="E21" s="348"/>
      <c r="F21" s="348">
        <v>1</v>
      </c>
      <c r="G21" s="348"/>
      <c r="H21" s="348"/>
      <c r="I21" s="348"/>
      <c r="J21" s="348"/>
      <c r="K21" s="348"/>
      <c r="L21" s="348"/>
      <c r="M21" s="348"/>
    </row>
    <row r="22" spans="1:15" s="132" customFormat="1" ht="12.75" x14ac:dyDescent="0.25">
      <c r="A22" s="131"/>
      <c r="B22" s="93"/>
      <c r="C22" s="133" t="s">
        <v>103</v>
      </c>
      <c r="D22" s="131" t="s">
        <v>85</v>
      </c>
      <c r="E22" s="134">
        <v>1.78</v>
      </c>
      <c r="F22" s="134">
        <f>F21*E22</f>
        <v>1.78</v>
      </c>
      <c r="G22" s="134"/>
      <c r="H22" s="134"/>
      <c r="I22" s="134"/>
      <c r="J22" s="134"/>
      <c r="K22" s="134"/>
      <c r="L22" s="134"/>
      <c r="M22" s="134"/>
    </row>
    <row r="23" spans="1:15" s="132" customFormat="1" ht="12.75" x14ac:dyDescent="0.25">
      <c r="A23" s="131"/>
      <c r="B23" s="93" t="s">
        <v>463</v>
      </c>
      <c r="C23" s="133" t="s">
        <v>370</v>
      </c>
      <c r="D23" s="131" t="s">
        <v>12</v>
      </c>
      <c r="E23" s="134">
        <v>1.1000000000000001</v>
      </c>
      <c r="F23" s="134">
        <f>F21*E23</f>
        <v>1.1000000000000001</v>
      </c>
      <c r="G23" s="134"/>
      <c r="H23" s="134"/>
      <c r="I23" s="134"/>
      <c r="J23" s="134"/>
      <c r="K23" s="134"/>
      <c r="L23" s="134"/>
      <c r="M23" s="134"/>
    </row>
    <row r="24" spans="1:15" s="132" customFormat="1" ht="12.75" x14ac:dyDescent="0.25">
      <c r="A24" s="131"/>
      <c r="B24" s="131" t="s">
        <v>104</v>
      </c>
      <c r="C24" s="133" t="s">
        <v>293</v>
      </c>
      <c r="D24" s="131" t="s">
        <v>15</v>
      </c>
      <c r="E24" s="134">
        <v>1.6</v>
      </c>
      <c r="F24" s="134">
        <f>F21*E24</f>
        <v>1.6</v>
      </c>
      <c r="G24" s="134"/>
      <c r="H24" s="134"/>
      <c r="I24" s="134"/>
      <c r="J24" s="134"/>
      <c r="K24" s="134"/>
      <c r="L24" s="134"/>
      <c r="M24" s="134"/>
    </row>
    <row r="25" spans="1:15" s="127" customFormat="1" ht="26.25" customHeight="1" x14ac:dyDescent="0.25">
      <c r="A25" s="604">
        <v>5</v>
      </c>
      <c r="B25" s="349" t="s">
        <v>285</v>
      </c>
      <c r="C25" s="350" t="s">
        <v>423</v>
      </c>
      <c r="D25" s="604" t="s">
        <v>286</v>
      </c>
      <c r="E25" s="335"/>
      <c r="F25" s="325">
        <v>1</v>
      </c>
      <c r="G25" s="326"/>
      <c r="H25" s="326"/>
      <c r="I25" s="326"/>
      <c r="J25" s="326"/>
      <c r="K25" s="326"/>
      <c r="L25" s="326"/>
      <c r="M25" s="326"/>
    </row>
    <row r="26" spans="1:15" s="125" customFormat="1" ht="14.25" customHeight="1" x14ac:dyDescent="0.25">
      <c r="A26" s="603"/>
      <c r="B26" s="340"/>
      <c r="C26" s="341" t="s">
        <v>287</v>
      </c>
      <c r="D26" s="331" t="s">
        <v>275</v>
      </c>
      <c r="E26" s="342">
        <v>1.54</v>
      </c>
      <c r="F26" s="335">
        <f>E26*F25</f>
        <v>1.54</v>
      </c>
      <c r="G26" s="332"/>
      <c r="H26" s="332"/>
      <c r="I26" s="326"/>
      <c r="J26" s="351"/>
      <c r="K26" s="332"/>
      <c r="L26" s="332"/>
      <c r="M26" s="332"/>
    </row>
    <row r="27" spans="1:15" s="125" customFormat="1" ht="14.25" customHeight="1" x14ac:dyDescent="0.25">
      <c r="A27" s="603"/>
      <c r="B27" s="345"/>
      <c r="C27" s="341" t="s">
        <v>288</v>
      </c>
      <c r="D27" s="331" t="s">
        <v>282</v>
      </c>
      <c r="E27" s="335">
        <v>0.09</v>
      </c>
      <c r="F27" s="335">
        <f>E27*F25</f>
        <v>0.09</v>
      </c>
      <c r="G27" s="332"/>
      <c r="H27" s="332"/>
      <c r="I27" s="332"/>
      <c r="J27" s="332"/>
      <c r="K27" s="332"/>
      <c r="L27" s="332"/>
      <c r="M27" s="332"/>
    </row>
    <row r="28" spans="1:15" s="329" customFormat="1" ht="25.5" customHeight="1" x14ac:dyDescent="0.25">
      <c r="A28" s="604"/>
      <c r="B28" s="352" t="s">
        <v>518</v>
      </c>
      <c r="C28" s="350" t="s">
        <v>369</v>
      </c>
      <c r="D28" s="335" t="s">
        <v>286</v>
      </c>
      <c r="E28" s="326">
        <v>1</v>
      </c>
      <c r="F28" s="326">
        <f>E28*F25</f>
        <v>1</v>
      </c>
      <c r="G28" s="326"/>
      <c r="H28" s="326"/>
      <c r="I28" s="326"/>
      <c r="J28" s="326"/>
      <c r="K28" s="326"/>
      <c r="L28" s="326"/>
      <c r="M28" s="326"/>
    </row>
    <row r="29" spans="1:15" s="132" customFormat="1" ht="12.75" x14ac:dyDescent="0.25">
      <c r="A29" s="320"/>
      <c r="B29" s="320"/>
      <c r="C29" s="353" t="s">
        <v>475</v>
      </c>
      <c r="D29" s="322"/>
      <c r="E29" s="322"/>
      <c r="F29" s="320"/>
      <c r="G29" s="320"/>
      <c r="H29" s="323"/>
      <c r="I29" s="320"/>
      <c r="J29" s="323"/>
      <c r="K29" s="320"/>
      <c r="L29" s="323"/>
      <c r="M29" s="320"/>
    </row>
    <row r="30" spans="1:15" s="406" customFormat="1" ht="40.5" x14ac:dyDescent="0.25">
      <c r="A30" s="399">
        <v>6</v>
      </c>
      <c r="B30" s="400" t="s">
        <v>441</v>
      </c>
      <c r="C30" s="401" t="s">
        <v>440</v>
      </c>
      <c r="D30" s="402" t="s">
        <v>88</v>
      </c>
      <c r="E30" s="390"/>
      <c r="F30" s="403">
        <v>3.18</v>
      </c>
      <c r="G30" s="390"/>
      <c r="H30" s="404"/>
      <c r="I30" s="390"/>
      <c r="J30" s="390"/>
      <c r="K30" s="405"/>
      <c r="L30" s="390"/>
      <c r="M30" s="390"/>
      <c r="O30" s="407"/>
    </row>
    <row r="31" spans="1:15" s="392" customFormat="1" ht="15.75" customHeight="1" x14ac:dyDescent="0.25">
      <c r="A31" s="386" t="s">
        <v>432</v>
      </c>
      <c r="B31" s="387"/>
      <c r="C31" s="393" t="s">
        <v>112</v>
      </c>
      <c r="D31" s="388" t="s">
        <v>113</v>
      </c>
      <c r="E31" s="394">
        <f>13.2*0.001</f>
        <v>1.32E-2</v>
      </c>
      <c r="F31" s="389">
        <f>E31*F30</f>
        <v>4.1975999999999999E-2</v>
      </c>
      <c r="G31" s="486"/>
      <c r="H31" s="389"/>
      <c r="I31" s="389"/>
      <c r="J31" s="389"/>
      <c r="K31" s="391"/>
      <c r="L31" s="389"/>
      <c r="M31" s="389"/>
      <c r="O31" s="395"/>
    </row>
    <row r="32" spans="1:15" s="392" customFormat="1" ht="15.75" customHeight="1" x14ac:dyDescent="0.25">
      <c r="A32" s="386" t="s">
        <v>432</v>
      </c>
      <c r="B32" s="388" t="s">
        <v>464</v>
      </c>
      <c r="C32" s="393" t="s">
        <v>433</v>
      </c>
      <c r="D32" s="388" t="s">
        <v>434</v>
      </c>
      <c r="E32" s="394">
        <f>29.5*0.001</f>
        <v>2.9500000000000002E-2</v>
      </c>
      <c r="F32" s="389">
        <f>E32*F30</f>
        <v>9.3810000000000004E-2</v>
      </c>
      <c r="G32" s="389"/>
      <c r="H32" s="389"/>
      <c r="I32" s="389"/>
      <c r="J32" s="389"/>
      <c r="K32" s="391"/>
      <c r="L32" s="389"/>
      <c r="M32" s="389"/>
      <c r="O32" s="395"/>
    </row>
    <row r="33" spans="1:16" s="392" customFormat="1" ht="15.75" customHeight="1" x14ac:dyDescent="0.25">
      <c r="A33" s="386" t="s">
        <v>432</v>
      </c>
      <c r="B33" s="393"/>
      <c r="C33" s="393" t="s">
        <v>435</v>
      </c>
      <c r="D33" s="388" t="s">
        <v>19</v>
      </c>
      <c r="E33" s="394">
        <f>2.1*0.001</f>
        <v>2.1000000000000003E-3</v>
      </c>
      <c r="F33" s="389">
        <f>E33*F30</f>
        <v>6.6780000000000016E-3</v>
      </c>
      <c r="G33" s="389"/>
      <c r="H33" s="389"/>
      <c r="I33" s="389"/>
      <c r="J33" s="389"/>
      <c r="K33" s="391"/>
      <c r="L33" s="389"/>
      <c r="M33" s="389"/>
      <c r="O33" s="395"/>
    </row>
    <row r="34" spans="1:16" s="392" customFormat="1" ht="15.75" customHeight="1" x14ac:dyDescent="0.25">
      <c r="A34" s="386" t="s">
        <v>432</v>
      </c>
      <c r="B34" s="352" t="s">
        <v>519</v>
      </c>
      <c r="C34" s="393" t="s">
        <v>436</v>
      </c>
      <c r="D34" s="388" t="s">
        <v>91</v>
      </c>
      <c r="E34" s="396">
        <f>0.05*0.001</f>
        <v>5.0000000000000002E-5</v>
      </c>
      <c r="F34" s="389">
        <f>E34*F30</f>
        <v>1.5900000000000002E-4</v>
      </c>
      <c r="G34" s="389"/>
      <c r="H34" s="389"/>
      <c r="I34" s="499"/>
      <c r="J34" s="389"/>
      <c r="K34" s="391"/>
      <c r="L34" s="389"/>
      <c r="M34" s="389"/>
      <c r="O34" s="395"/>
    </row>
    <row r="35" spans="1:16" s="411" customFormat="1" ht="39" customHeight="1" x14ac:dyDescent="0.25">
      <c r="A35" s="408">
        <v>7</v>
      </c>
      <c r="B35" s="408" t="s">
        <v>425</v>
      </c>
      <c r="C35" s="75" t="s">
        <v>439</v>
      </c>
      <c r="D35" s="68" t="s">
        <v>426</v>
      </c>
      <c r="E35" s="403"/>
      <c r="F35" s="403">
        <f>F30</f>
        <v>3.18</v>
      </c>
      <c r="G35" s="409"/>
      <c r="H35" s="409"/>
      <c r="I35" s="409"/>
      <c r="J35" s="409"/>
      <c r="K35" s="409"/>
      <c r="L35" s="409"/>
      <c r="M35" s="410"/>
      <c r="P35" s="412"/>
    </row>
    <row r="36" spans="1:16" s="384" customFormat="1" x14ac:dyDescent="0.25">
      <c r="A36" s="413"/>
      <c r="B36" s="413"/>
      <c r="C36" s="485" t="s">
        <v>313</v>
      </c>
      <c r="D36" s="414" t="s">
        <v>113</v>
      </c>
      <c r="E36" s="415">
        <v>0.15</v>
      </c>
      <c r="F36" s="415">
        <f>F35*E36</f>
        <v>0.47699999999999998</v>
      </c>
      <c r="G36" s="415"/>
      <c r="H36" s="415"/>
      <c r="I36" s="416"/>
      <c r="J36" s="416"/>
      <c r="K36" s="416"/>
      <c r="L36" s="416"/>
      <c r="M36" s="415"/>
      <c r="P36" s="385"/>
    </row>
    <row r="37" spans="1:16" s="384" customFormat="1" x14ac:dyDescent="0.25">
      <c r="A37" s="413"/>
      <c r="B37" s="413" t="s">
        <v>437</v>
      </c>
      <c r="C37" s="485" t="s">
        <v>438</v>
      </c>
      <c r="D37" s="414" t="s">
        <v>426</v>
      </c>
      <c r="E37" s="415">
        <v>1.22</v>
      </c>
      <c r="F37" s="415">
        <f>F35*E37</f>
        <v>3.8795999999999999</v>
      </c>
      <c r="G37" s="416"/>
      <c r="H37" s="416"/>
      <c r="I37" s="415"/>
      <c r="J37" s="415"/>
      <c r="K37" s="416"/>
      <c r="L37" s="416"/>
      <c r="M37" s="415"/>
      <c r="P37" s="385"/>
    </row>
    <row r="38" spans="1:16" s="384" customFormat="1" x14ac:dyDescent="0.25">
      <c r="A38" s="413"/>
      <c r="B38" s="414" t="s">
        <v>427</v>
      </c>
      <c r="C38" s="485" t="s">
        <v>428</v>
      </c>
      <c r="D38" s="414" t="s">
        <v>429</v>
      </c>
      <c r="E38" s="417">
        <v>2.1600000000000001E-2</v>
      </c>
      <c r="F38" s="415">
        <f>F35*E38</f>
        <v>6.8688000000000013E-2</v>
      </c>
      <c r="G38" s="416"/>
      <c r="H38" s="416"/>
      <c r="I38" s="415"/>
      <c r="J38" s="415"/>
      <c r="K38" s="415"/>
      <c r="L38" s="415"/>
      <c r="M38" s="415"/>
      <c r="P38" s="385"/>
    </row>
    <row r="39" spans="1:16" s="384" customFormat="1" x14ac:dyDescent="0.25">
      <c r="A39" s="413"/>
      <c r="B39" s="414" t="s">
        <v>430</v>
      </c>
      <c r="C39" s="485" t="s">
        <v>431</v>
      </c>
      <c r="D39" s="414" t="s">
        <v>429</v>
      </c>
      <c r="E39" s="417">
        <v>2.7300000000000001E-2</v>
      </c>
      <c r="F39" s="415">
        <f>F35*E39</f>
        <v>8.6814000000000002E-2</v>
      </c>
      <c r="G39" s="416"/>
      <c r="H39" s="416"/>
      <c r="I39" s="415"/>
      <c r="J39" s="415"/>
      <c r="K39" s="415"/>
      <c r="L39" s="415"/>
      <c r="M39" s="415"/>
      <c r="P39" s="385"/>
    </row>
    <row r="40" spans="1:16" s="384" customFormat="1" x14ac:dyDescent="0.25">
      <c r="A40" s="413"/>
      <c r="B40" s="414">
        <v>1554</v>
      </c>
      <c r="C40" s="485" t="s">
        <v>465</v>
      </c>
      <c r="D40" s="414" t="s">
        <v>429</v>
      </c>
      <c r="E40" s="417">
        <v>9.7000000000000003E-3</v>
      </c>
      <c r="F40" s="415">
        <f>F35*E40</f>
        <v>3.0846000000000002E-2</v>
      </c>
      <c r="G40" s="416"/>
      <c r="H40" s="416"/>
      <c r="I40" s="415"/>
      <c r="J40" s="415"/>
      <c r="K40" s="415"/>
      <c r="L40" s="415"/>
      <c r="M40" s="415"/>
      <c r="P40" s="385"/>
    </row>
    <row r="41" spans="1:16" s="384" customFormat="1" x14ac:dyDescent="0.25">
      <c r="A41" s="413"/>
      <c r="B41" s="414"/>
      <c r="C41" s="485" t="s">
        <v>466</v>
      </c>
      <c r="D41" s="414" t="s">
        <v>282</v>
      </c>
      <c r="E41" s="417">
        <v>7.0000000000000007E-2</v>
      </c>
      <c r="F41" s="415">
        <f>F35*E41</f>
        <v>0.22260000000000002</v>
      </c>
      <c r="G41" s="416"/>
      <c r="H41" s="416"/>
      <c r="I41" s="415"/>
      <c r="J41" s="415"/>
      <c r="K41" s="415"/>
      <c r="L41" s="415"/>
      <c r="M41" s="415"/>
      <c r="P41" s="385"/>
    </row>
    <row r="42" spans="1:16" s="153" customFormat="1" ht="15" customHeight="1" x14ac:dyDescent="0.25">
      <c r="A42" s="68">
        <v>8</v>
      </c>
      <c r="B42" s="426" t="s">
        <v>478</v>
      </c>
      <c r="C42" s="75" t="s">
        <v>479</v>
      </c>
      <c r="D42" s="68" t="s">
        <v>12</v>
      </c>
      <c r="E42" s="68"/>
      <c r="F42" s="71">
        <v>3.18</v>
      </c>
      <c r="G42" s="71"/>
      <c r="H42" s="71"/>
      <c r="I42" s="71"/>
      <c r="J42" s="71"/>
      <c r="K42" s="71"/>
      <c r="L42" s="71"/>
      <c r="M42" s="71"/>
    </row>
    <row r="43" spans="1:16" s="153" customFormat="1" ht="15" customHeight="1" x14ac:dyDescent="0.25">
      <c r="A43" s="68"/>
      <c r="B43" s="426"/>
      <c r="C43" s="61" t="s">
        <v>131</v>
      </c>
      <c r="D43" s="76" t="s">
        <v>89</v>
      </c>
      <c r="E43" s="76">
        <v>0.13400000000000001</v>
      </c>
      <c r="F43" s="66">
        <f>E43*F42</f>
        <v>0.42612000000000005</v>
      </c>
      <c r="G43" s="66"/>
      <c r="H43" s="66"/>
      <c r="I43" s="66"/>
      <c r="J43" s="66"/>
      <c r="K43" s="66"/>
      <c r="L43" s="66"/>
      <c r="M43" s="66"/>
    </row>
    <row r="44" spans="1:16" s="153" customFormat="1" x14ac:dyDescent="0.25">
      <c r="A44" s="76"/>
      <c r="B44" s="78" t="s">
        <v>480</v>
      </c>
      <c r="C44" s="85" t="s">
        <v>481</v>
      </c>
      <c r="D44" s="76" t="s">
        <v>482</v>
      </c>
      <c r="E44" s="76">
        <v>0.13</v>
      </c>
      <c r="F44" s="66">
        <f>E44*F42</f>
        <v>0.41340000000000005</v>
      </c>
      <c r="G44" s="66"/>
      <c r="H44" s="66"/>
      <c r="I44" s="66"/>
      <c r="J44" s="66"/>
      <c r="K44" s="66"/>
      <c r="L44" s="66"/>
      <c r="M44" s="66"/>
      <c r="O44" s="160"/>
    </row>
    <row r="45" spans="1:16" s="153" customFormat="1" x14ac:dyDescent="0.25">
      <c r="A45" s="76"/>
      <c r="B45" s="638" t="s">
        <v>521</v>
      </c>
      <c r="C45" s="85" t="s">
        <v>520</v>
      </c>
      <c r="D45" s="76" t="s">
        <v>482</v>
      </c>
      <c r="E45" s="76">
        <v>6.5000000000000002E-2</v>
      </c>
      <c r="F45" s="66">
        <f>E45*F42</f>
        <v>0.20670000000000002</v>
      </c>
      <c r="G45" s="66"/>
      <c r="H45" s="66"/>
      <c r="I45" s="66"/>
      <c r="J45" s="66"/>
      <c r="K45" s="66"/>
      <c r="L45" s="66"/>
      <c r="M45" s="66"/>
      <c r="O45" s="160"/>
    </row>
    <row r="46" spans="1:16" s="183" customFormat="1" x14ac:dyDescent="0.25">
      <c r="A46" s="68">
        <v>9</v>
      </c>
      <c r="B46" s="426" t="s">
        <v>476</v>
      </c>
      <c r="C46" s="75" t="s">
        <v>477</v>
      </c>
      <c r="D46" s="68" t="s">
        <v>12</v>
      </c>
      <c r="E46" s="68"/>
      <c r="F46" s="72">
        <v>0.97</v>
      </c>
      <c r="G46" s="68"/>
      <c r="H46" s="71"/>
      <c r="I46" s="72"/>
      <c r="J46" s="71"/>
      <c r="K46" s="72"/>
      <c r="L46" s="71"/>
      <c r="M46" s="71"/>
      <c r="N46" s="159"/>
    </row>
    <row r="47" spans="1:16" s="153" customFormat="1" x14ac:dyDescent="0.25">
      <c r="A47" s="76"/>
      <c r="B47" s="189"/>
      <c r="C47" s="61" t="s">
        <v>112</v>
      </c>
      <c r="D47" s="76" t="s">
        <v>113</v>
      </c>
      <c r="E47" s="76">
        <v>12.1</v>
      </c>
      <c r="F47" s="66">
        <f>F46*E47</f>
        <v>11.737</v>
      </c>
      <c r="G47" s="76"/>
      <c r="H47" s="66"/>
      <c r="I47" s="81"/>
      <c r="J47" s="66"/>
      <c r="K47" s="81"/>
      <c r="L47" s="66"/>
      <c r="M47" s="66"/>
      <c r="N47" s="160"/>
    </row>
    <row r="48" spans="1:16" s="153" customFormat="1" x14ac:dyDescent="0.25">
      <c r="A48" s="76"/>
      <c r="B48" s="189"/>
      <c r="C48" s="61" t="s">
        <v>134</v>
      </c>
      <c r="D48" s="76" t="s">
        <v>19</v>
      </c>
      <c r="E48" s="76">
        <v>1.1000000000000001</v>
      </c>
      <c r="F48" s="66">
        <f>F46*E48</f>
        <v>1.0669999999999999</v>
      </c>
      <c r="G48" s="76"/>
      <c r="H48" s="66"/>
      <c r="I48" s="81"/>
      <c r="J48" s="66"/>
      <c r="K48" s="81"/>
      <c r="L48" s="66"/>
      <c r="M48" s="66"/>
      <c r="N48" s="160"/>
    </row>
    <row r="49" spans="1:14" s="153" customFormat="1" x14ac:dyDescent="0.25">
      <c r="A49" s="76"/>
      <c r="B49" s="78" t="s">
        <v>373</v>
      </c>
      <c r="C49" s="61" t="s">
        <v>101</v>
      </c>
      <c r="D49" s="76" t="s">
        <v>12</v>
      </c>
      <c r="E49" s="76">
        <v>1.0149999999999999</v>
      </c>
      <c r="F49" s="66">
        <f>F46*E49</f>
        <v>0.98454999999999993</v>
      </c>
      <c r="G49" s="76"/>
      <c r="H49" s="66"/>
      <c r="I49" s="76"/>
      <c r="J49" s="66"/>
      <c r="K49" s="81"/>
      <c r="L49" s="66"/>
      <c r="M49" s="66"/>
      <c r="N49" s="160"/>
    </row>
    <row r="50" spans="1:14" s="153" customFormat="1" x14ac:dyDescent="0.25">
      <c r="A50" s="76"/>
      <c r="B50" s="78" t="s">
        <v>330</v>
      </c>
      <c r="C50" s="61" t="s">
        <v>96</v>
      </c>
      <c r="D50" s="76" t="s">
        <v>23</v>
      </c>
      <c r="E50" s="76">
        <v>1.85</v>
      </c>
      <c r="F50" s="66">
        <f>F46*E50</f>
        <v>1.7945</v>
      </c>
      <c r="G50" s="76"/>
      <c r="H50" s="66"/>
      <c r="I50" s="76"/>
      <c r="J50" s="66"/>
      <c r="K50" s="81"/>
      <c r="L50" s="66"/>
      <c r="M50" s="66"/>
      <c r="N50" s="160"/>
    </row>
    <row r="51" spans="1:14" s="153" customFormat="1" x14ac:dyDescent="0.25">
      <c r="A51" s="76"/>
      <c r="B51" s="78" t="s">
        <v>97</v>
      </c>
      <c r="C51" s="61" t="s">
        <v>98</v>
      </c>
      <c r="D51" s="76" t="s">
        <v>12</v>
      </c>
      <c r="E51" s="76">
        <v>7.6100000000000001E-2</v>
      </c>
      <c r="F51" s="66">
        <f>F46*E51</f>
        <v>7.3816999999999994E-2</v>
      </c>
      <c r="G51" s="76"/>
      <c r="H51" s="66"/>
      <c r="I51" s="76"/>
      <c r="J51" s="66"/>
      <c r="K51" s="81"/>
      <c r="L51" s="66"/>
      <c r="M51" s="66"/>
      <c r="N51" s="160"/>
    </row>
    <row r="52" spans="1:14" s="153" customFormat="1" x14ac:dyDescent="0.25">
      <c r="A52" s="76"/>
      <c r="B52" s="78" t="s">
        <v>522</v>
      </c>
      <c r="C52" s="133" t="s">
        <v>99</v>
      </c>
      <c r="D52" s="76" t="s">
        <v>15</v>
      </c>
      <c r="E52" s="76"/>
      <c r="F52" s="176">
        <v>0.06</v>
      </c>
      <c r="G52" s="76"/>
      <c r="H52" s="66"/>
      <c r="I52" s="76"/>
      <c r="J52" s="66"/>
      <c r="K52" s="81"/>
      <c r="L52" s="66"/>
      <c r="M52" s="66"/>
      <c r="N52" s="160"/>
    </row>
    <row r="53" spans="1:14" s="153" customFormat="1" x14ac:dyDescent="0.25">
      <c r="A53" s="76"/>
      <c r="B53" s="78" t="s">
        <v>523</v>
      </c>
      <c r="C53" s="61" t="s">
        <v>335</v>
      </c>
      <c r="D53" s="76" t="s">
        <v>27</v>
      </c>
      <c r="E53" s="76">
        <v>1.8</v>
      </c>
      <c r="F53" s="66">
        <f>F46*E53</f>
        <v>1.746</v>
      </c>
      <c r="G53" s="76"/>
      <c r="H53" s="66"/>
      <c r="I53" s="76"/>
      <c r="J53" s="66"/>
      <c r="K53" s="81"/>
      <c r="L53" s="66"/>
      <c r="M53" s="66"/>
      <c r="N53" s="160"/>
    </row>
    <row r="54" spans="1:14" s="153" customFormat="1" x14ac:dyDescent="0.25">
      <c r="A54" s="76"/>
      <c r="B54" s="189"/>
      <c r="C54" s="61" t="s">
        <v>125</v>
      </c>
      <c r="D54" s="76" t="s">
        <v>19</v>
      </c>
      <c r="E54" s="76">
        <v>0.98</v>
      </c>
      <c r="F54" s="66">
        <f>F46*E54</f>
        <v>0.9506</v>
      </c>
      <c r="G54" s="76"/>
      <c r="H54" s="66"/>
      <c r="I54" s="76"/>
      <c r="J54" s="66"/>
      <c r="K54" s="81"/>
      <c r="L54" s="66"/>
      <c r="M54" s="66"/>
      <c r="N54" s="160"/>
    </row>
    <row r="55" spans="1:14" s="360" customFormat="1" ht="26.25" customHeight="1" x14ac:dyDescent="0.25">
      <c r="A55" s="354">
        <v>10</v>
      </c>
      <c r="B55" s="493" t="s">
        <v>483</v>
      </c>
      <c r="C55" s="355" t="s">
        <v>486</v>
      </c>
      <c r="D55" s="354" t="s">
        <v>12</v>
      </c>
      <c r="E55" s="356"/>
      <c r="F55" s="357">
        <v>0.64</v>
      </c>
      <c r="G55" s="494"/>
      <c r="H55" s="494"/>
      <c r="I55" s="494"/>
      <c r="J55" s="494"/>
      <c r="K55" s="495"/>
      <c r="L55" s="495"/>
      <c r="M55" s="495"/>
    </row>
    <row r="56" spans="1:14" s="365" customFormat="1" x14ac:dyDescent="0.25">
      <c r="A56" s="361"/>
      <c r="B56" s="361"/>
      <c r="C56" s="362" t="s">
        <v>131</v>
      </c>
      <c r="D56" s="361" t="s">
        <v>89</v>
      </c>
      <c r="E56" s="363">
        <v>0.99</v>
      </c>
      <c r="F56" s="364">
        <f>E56*F55</f>
        <v>0.63360000000000005</v>
      </c>
      <c r="G56" s="359"/>
      <c r="H56" s="359"/>
      <c r="I56" s="359"/>
      <c r="J56" s="359"/>
      <c r="K56" s="358"/>
      <c r="L56" s="358"/>
      <c r="M56" s="359"/>
    </row>
    <row r="57" spans="1:14" s="365" customFormat="1" x14ac:dyDescent="0.25">
      <c r="A57" s="361"/>
      <c r="B57" s="361"/>
      <c r="C57" s="362" t="s">
        <v>18</v>
      </c>
      <c r="D57" s="361" t="s">
        <v>19</v>
      </c>
      <c r="E57" s="363">
        <v>0.34</v>
      </c>
      <c r="F57" s="364">
        <f>E57*F55</f>
        <v>0.21760000000000002</v>
      </c>
      <c r="G57" s="358"/>
      <c r="H57" s="358"/>
      <c r="I57" s="358"/>
      <c r="J57" s="358"/>
      <c r="K57" s="359"/>
      <c r="L57" s="359"/>
      <c r="M57" s="359"/>
    </row>
    <row r="58" spans="1:14" s="365" customFormat="1" x14ac:dyDescent="0.25">
      <c r="A58" s="361"/>
      <c r="B58" s="361" t="s">
        <v>524</v>
      </c>
      <c r="C58" s="362" t="s">
        <v>487</v>
      </c>
      <c r="D58" s="361" t="s">
        <v>12</v>
      </c>
      <c r="E58" s="363">
        <v>1.02</v>
      </c>
      <c r="F58" s="364">
        <f>E58*F55</f>
        <v>0.65280000000000005</v>
      </c>
      <c r="G58" s="358"/>
      <c r="H58" s="358"/>
      <c r="I58" s="358"/>
      <c r="J58" s="358"/>
      <c r="K58" s="358"/>
      <c r="L58" s="358"/>
      <c r="M58" s="359"/>
    </row>
    <row r="59" spans="1:14" s="365" customFormat="1" x14ac:dyDescent="0.25">
      <c r="A59" s="361"/>
      <c r="B59" s="361" t="s">
        <v>330</v>
      </c>
      <c r="C59" s="362" t="s">
        <v>484</v>
      </c>
      <c r="D59" s="361" t="s">
        <v>23</v>
      </c>
      <c r="E59" s="496">
        <v>7.5399999999999995E-2</v>
      </c>
      <c r="F59" s="364">
        <f>E59*F55</f>
        <v>4.8256E-2</v>
      </c>
      <c r="G59" s="358"/>
      <c r="H59" s="358"/>
      <c r="I59" s="358"/>
      <c r="J59" s="358"/>
      <c r="K59" s="358"/>
      <c r="L59" s="358"/>
      <c r="M59" s="359"/>
    </row>
    <row r="60" spans="1:14" s="365" customFormat="1" x14ac:dyDescent="0.25">
      <c r="A60" s="361"/>
      <c r="B60" s="361" t="s">
        <v>97</v>
      </c>
      <c r="C60" s="362" t="s">
        <v>485</v>
      </c>
      <c r="D60" s="361" t="s">
        <v>12</v>
      </c>
      <c r="E60" s="496">
        <v>8.0000000000000004E-4</v>
      </c>
      <c r="F60" s="364">
        <f>E60*F55</f>
        <v>5.1200000000000009E-4</v>
      </c>
      <c r="G60" s="358"/>
      <c r="H60" s="358"/>
      <c r="I60" s="358"/>
      <c r="J60" s="358"/>
      <c r="K60" s="359"/>
      <c r="L60" s="359"/>
      <c r="M60" s="359"/>
    </row>
    <row r="61" spans="1:14" s="365" customFormat="1" x14ac:dyDescent="0.25">
      <c r="A61" s="361"/>
      <c r="B61" s="361"/>
      <c r="C61" s="362" t="s">
        <v>21</v>
      </c>
      <c r="D61" s="361" t="s">
        <v>19</v>
      </c>
      <c r="E61" s="363">
        <v>0.16</v>
      </c>
      <c r="F61" s="364">
        <f>E61*F55</f>
        <v>0.1024</v>
      </c>
      <c r="G61" s="358"/>
      <c r="H61" s="358"/>
      <c r="I61" s="358"/>
      <c r="J61" s="358"/>
      <c r="K61" s="358"/>
      <c r="L61" s="358"/>
      <c r="M61" s="359"/>
    </row>
    <row r="62" spans="1:14" s="500" customFormat="1" ht="27" x14ac:dyDescent="0.25">
      <c r="A62" s="68">
        <v>11</v>
      </c>
      <c r="B62" s="426" t="s">
        <v>503</v>
      </c>
      <c r="C62" s="75" t="s">
        <v>505</v>
      </c>
      <c r="D62" s="68" t="s">
        <v>15</v>
      </c>
      <c r="E62" s="68"/>
      <c r="F62" s="457">
        <v>0.34499999999999997</v>
      </c>
      <c r="G62" s="68"/>
      <c r="H62" s="71"/>
      <c r="I62" s="72"/>
      <c r="J62" s="71"/>
      <c r="K62" s="72"/>
      <c r="L62" s="71"/>
      <c r="M62" s="71"/>
      <c r="N62" s="159"/>
    </row>
    <row r="63" spans="1:14" s="443" customFormat="1" x14ac:dyDescent="0.25">
      <c r="A63" s="76"/>
      <c r="B63" s="189"/>
      <c r="C63" s="85" t="s">
        <v>112</v>
      </c>
      <c r="D63" s="76" t="s">
        <v>113</v>
      </c>
      <c r="E63" s="76">
        <v>53.8</v>
      </c>
      <c r="F63" s="66">
        <f>F62*E63</f>
        <v>18.560999999999996</v>
      </c>
      <c r="G63" s="76"/>
      <c r="H63" s="66"/>
      <c r="I63" s="81"/>
      <c r="J63" s="66"/>
      <c r="K63" s="81"/>
      <c r="L63" s="66"/>
      <c r="M63" s="66"/>
      <c r="N63" s="160"/>
    </row>
    <row r="64" spans="1:14" s="443" customFormat="1" x14ac:dyDescent="0.25">
      <c r="A64" s="76"/>
      <c r="B64" s="189"/>
      <c r="C64" s="85" t="s">
        <v>123</v>
      </c>
      <c r="D64" s="76" t="s">
        <v>19</v>
      </c>
      <c r="E64" s="76">
        <v>20</v>
      </c>
      <c r="F64" s="66">
        <f>F62*E64</f>
        <v>6.8999999999999995</v>
      </c>
      <c r="G64" s="76"/>
      <c r="H64" s="66"/>
      <c r="I64" s="81"/>
      <c r="J64" s="66"/>
      <c r="K64" s="81"/>
      <c r="L64" s="66"/>
      <c r="M64" s="66"/>
      <c r="N64" s="160"/>
    </row>
    <row r="65" spans="1:26" s="443" customFormat="1" x14ac:dyDescent="0.25">
      <c r="A65" s="76"/>
      <c r="B65" s="78" t="s">
        <v>502</v>
      </c>
      <c r="C65" s="85" t="s">
        <v>501</v>
      </c>
      <c r="D65" s="76" t="s">
        <v>15</v>
      </c>
      <c r="E65" s="76"/>
      <c r="F65" s="176">
        <v>0.28799999999999998</v>
      </c>
      <c r="G65" s="76"/>
      <c r="H65" s="66"/>
      <c r="I65" s="81"/>
      <c r="J65" s="66"/>
      <c r="K65" s="81"/>
      <c r="L65" s="66"/>
      <c r="M65" s="66"/>
      <c r="N65" s="160"/>
    </row>
    <row r="66" spans="1:26" s="443" customFormat="1" x14ac:dyDescent="0.25">
      <c r="A66" s="76"/>
      <c r="B66" s="78" t="s">
        <v>525</v>
      </c>
      <c r="C66" s="85" t="s">
        <v>500</v>
      </c>
      <c r="D66" s="76" t="s">
        <v>23</v>
      </c>
      <c r="E66" s="76"/>
      <c r="F66" s="176">
        <v>0.62</v>
      </c>
      <c r="G66" s="76"/>
      <c r="H66" s="66"/>
      <c r="I66" s="81"/>
      <c r="J66" s="66"/>
      <c r="K66" s="81"/>
      <c r="L66" s="66"/>
      <c r="M66" s="66"/>
      <c r="N66" s="160"/>
    </row>
    <row r="67" spans="1:26" s="443" customFormat="1" x14ac:dyDescent="0.25">
      <c r="A67" s="76"/>
      <c r="B67" s="78" t="s">
        <v>504</v>
      </c>
      <c r="C67" s="85" t="s">
        <v>499</v>
      </c>
      <c r="D67" s="76" t="s">
        <v>27</v>
      </c>
      <c r="E67" s="76"/>
      <c r="F67" s="66">
        <v>7.6</v>
      </c>
      <c r="G67" s="76"/>
      <c r="H67" s="66"/>
      <c r="I67" s="81"/>
      <c r="J67" s="66"/>
      <c r="K67" s="81"/>
      <c r="L67" s="66"/>
      <c r="M67" s="66"/>
      <c r="N67" s="160"/>
    </row>
    <row r="68" spans="1:26" s="443" customFormat="1" x14ac:dyDescent="0.25">
      <c r="A68" s="76"/>
      <c r="B68" s="78" t="s">
        <v>523</v>
      </c>
      <c r="C68" s="85" t="s">
        <v>335</v>
      </c>
      <c r="D68" s="76" t="s">
        <v>27</v>
      </c>
      <c r="E68" s="76">
        <v>24.4</v>
      </c>
      <c r="F68" s="66">
        <f>F62*E68</f>
        <v>8.4179999999999993</v>
      </c>
      <c r="G68" s="76"/>
      <c r="H68" s="66"/>
      <c r="I68" s="81"/>
      <c r="J68" s="66"/>
      <c r="K68" s="81"/>
      <c r="L68" s="66"/>
      <c r="M68" s="66"/>
      <c r="N68" s="160"/>
    </row>
    <row r="69" spans="1:26" s="443" customFormat="1" x14ac:dyDescent="0.25">
      <c r="A69" s="76"/>
      <c r="B69" s="189"/>
      <c r="C69" s="85" t="s">
        <v>125</v>
      </c>
      <c r="D69" s="76" t="s">
        <v>19</v>
      </c>
      <c r="E69" s="76">
        <v>2.78</v>
      </c>
      <c r="F69" s="66">
        <f>F62*E69</f>
        <v>0.95909999999999984</v>
      </c>
      <c r="G69" s="76"/>
      <c r="H69" s="66"/>
      <c r="I69" s="81"/>
      <c r="J69" s="66"/>
      <c r="K69" s="81"/>
      <c r="L69" s="66"/>
      <c r="M69" s="66"/>
      <c r="N69" s="160"/>
    </row>
    <row r="70" spans="1:26" x14ac:dyDescent="0.25">
      <c r="A70" s="354">
        <v>12</v>
      </c>
      <c r="B70" s="493" t="s">
        <v>526</v>
      </c>
      <c r="C70" s="355" t="s">
        <v>506</v>
      </c>
      <c r="D70" s="354" t="s">
        <v>490</v>
      </c>
      <c r="E70" s="356"/>
      <c r="F70" s="357">
        <v>22.5</v>
      </c>
      <c r="G70" s="494"/>
      <c r="H70" s="494"/>
      <c r="I70" s="494"/>
      <c r="J70" s="494"/>
      <c r="K70" s="495"/>
      <c r="L70" s="495"/>
      <c r="M70" s="495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</row>
    <row r="71" spans="1:26" x14ac:dyDescent="0.25">
      <c r="A71" s="361"/>
      <c r="B71" s="361"/>
      <c r="C71" s="362" t="s">
        <v>25</v>
      </c>
      <c r="D71" s="361" t="s">
        <v>113</v>
      </c>
      <c r="E71" s="363">
        <v>0.94</v>
      </c>
      <c r="F71" s="364">
        <f>F70*E71</f>
        <v>21.15</v>
      </c>
      <c r="G71" s="359"/>
      <c r="H71" s="359"/>
      <c r="I71" s="359"/>
      <c r="J71" s="359"/>
      <c r="K71" s="358"/>
      <c r="L71" s="358"/>
      <c r="M71" s="359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</row>
    <row r="72" spans="1:26" x14ac:dyDescent="0.25">
      <c r="A72" s="361"/>
      <c r="B72" s="361"/>
      <c r="C72" s="362" t="s">
        <v>18</v>
      </c>
      <c r="D72" s="361" t="s">
        <v>19</v>
      </c>
      <c r="E72" s="363">
        <v>0.22020000000000001</v>
      </c>
      <c r="F72" s="364">
        <f>F70*E72</f>
        <v>4.9545000000000003</v>
      </c>
      <c r="G72" s="358"/>
      <c r="H72" s="358"/>
      <c r="I72" s="358"/>
      <c r="J72" s="358"/>
      <c r="K72" s="359"/>
      <c r="L72" s="359"/>
      <c r="M72" s="359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</row>
    <row r="73" spans="1:26" ht="27" x14ac:dyDescent="0.25">
      <c r="A73" s="361"/>
      <c r="B73" s="361" t="s">
        <v>527</v>
      </c>
      <c r="C73" s="501" t="s">
        <v>507</v>
      </c>
      <c r="D73" s="361" t="s">
        <v>490</v>
      </c>
      <c r="E73" s="363">
        <v>1.02</v>
      </c>
      <c r="F73" s="364">
        <f>F70*E73</f>
        <v>22.95</v>
      </c>
      <c r="G73" s="358"/>
      <c r="H73" s="358"/>
      <c r="I73" s="358"/>
      <c r="J73" s="358"/>
      <c r="K73" s="358"/>
      <c r="L73" s="358"/>
      <c r="M73" s="359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</row>
    <row r="74" spans="1:26" x14ac:dyDescent="0.25">
      <c r="A74" s="361"/>
      <c r="B74" s="361"/>
      <c r="C74" s="362" t="s">
        <v>489</v>
      </c>
      <c r="D74" s="361" t="s">
        <v>95</v>
      </c>
      <c r="E74" s="496"/>
      <c r="F74" s="364">
        <v>133</v>
      </c>
      <c r="G74" s="358"/>
      <c r="H74" s="358"/>
      <c r="I74" s="358"/>
      <c r="J74" s="358"/>
      <c r="K74" s="358"/>
      <c r="L74" s="358"/>
      <c r="M74" s="359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</row>
    <row r="75" spans="1:26" x14ac:dyDescent="0.25">
      <c r="A75" s="361"/>
      <c r="B75" s="361"/>
      <c r="C75" s="362" t="s">
        <v>491</v>
      </c>
      <c r="D75" s="361" t="s">
        <v>19</v>
      </c>
      <c r="E75" s="496">
        <v>5.5599999999999997E-2</v>
      </c>
      <c r="F75" s="364">
        <f>F70*E75</f>
        <v>1.2509999999999999</v>
      </c>
      <c r="G75" s="358"/>
      <c r="H75" s="358"/>
      <c r="I75" s="358"/>
      <c r="J75" s="358"/>
      <c r="K75" s="359"/>
      <c r="L75" s="359"/>
      <c r="M75" s="359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</row>
    <row r="76" spans="1:26" ht="40.5" x14ac:dyDescent="0.25">
      <c r="A76" s="354">
        <v>13</v>
      </c>
      <c r="B76" s="493" t="s">
        <v>492</v>
      </c>
      <c r="C76" s="355" t="s">
        <v>488</v>
      </c>
      <c r="D76" s="354" t="s">
        <v>490</v>
      </c>
      <c r="E76" s="356"/>
      <c r="F76" s="357">
        <v>6.44</v>
      </c>
      <c r="G76" s="494"/>
      <c r="H76" s="494"/>
      <c r="I76" s="494"/>
      <c r="J76" s="494"/>
      <c r="K76" s="495"/>
      <c r="L76" s="495"/>
      <c r="M76" s="495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</row>
    <row r="77" spans="1:26" x14ac:dyDescent="0.25">
      <c r="A77" s="361"/>
      <c r="B77" s="361"/>
      <c r="C77" s="362" t="s">
        <v>313</v>
      </c>
      <c r="D77" s="361" t="s">
        <v>113</v>
      </c>
      <c r="E77" s="363">
        <v>0.314</v>
      </c>
      <c r="F77" s="364">
        <f>F76*E77</f>
        <v>2.02216</v>
      </c>
      <c r="G77" s="359"/>
      <c r="H77" s="359"/>
      <c r="I77" s="359"/>
      <c r="J77" s="359"/>
      <c r="K77" s="358"/>
      <c r="L77" s="358"/>
      <c r="M77" s="359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</row>
    <row r="78" spans="1:26" s="365" customFormat="1" x14ac:dyDescent="0.25">
      <c r="A78" s="361"/>
      <c r="B78" s="361"/>
      <c r="C78" s="362" t="s">
        <v>18</v>
      </c>
      <c r="D78" s="361" t="s">
        <v>19</v>
      </c>
      <c r="E78" s="496">
        <v>1.8599999999999998E-2</v>
      </c>
      <c r="F78" s="364">
        <f>F76*E78</f>
        <v>0.119784</v>
      </c>
      <c r="G78" s="358"/>
      <c r="H78" s="358"/>
      <c r="I78" s="358"/>
      <c r="J78" s="358"/>
      <c r="K78" s="359"/>
      <c r="L78" s="359"/>
      <c r="M78" s="359"/>
    </row>
    <row r="79" spans="1:26" s="365" customFormat="1" ht="27" x14ac:dyDescent="0.25">
      <c r="A79" s="361"/>
      <c r="B79" s="361" t="s">
        <v>528</v>
      </c>
      <c r="C79" s="501" t="s">
        <v>507</v>
      </c>
      <c r="D79" s="361" t="s">
        <v>490</v>
      </c>
      <c r="E79" s="363">
        <v>1.01</v>
      </c>
      <c r="F79" s="364">
        <f>F76*E79</f>
        <v>6.5044000000000004</v>
      </c>
      <c r="G79" s="358"/>
      <c r="H79" s="358"/>
      <c r="I79" s="358"/>
      <c r="J79" s="358"/>
      <c r="K79" s="358"/>
      <c r="L79" s="358"/>
      <c r="M79" s="359"/>
    </row>
    <row r="80" spans="1:26" s="365" customFormat="1" x14ac:dyDescent="0.25">
      <c r="A80" s="361"/>
      <c r="B80" s="361" t="s">
        <v>515</v>
      </c>
      <c r="C80" s="362" t="s">
        <v>493</v>
      </c>
      <c r="D80" s="361" t="s">
        <v>27</v>
      </c>
      <c r="E80" s="496">
        <v>0.05</v>
      </c>
      <c r="F80" s="364">
        <f>F76*E80</f>
        <v>0.32200000000000006</v>
      </c>
      <c r="G80" s="358"/>
      <c r="H80" s="358"/>
      <c r="I80" s="358"/>
      <c r="J80" s="358"/>
      <c r="K80" s="358"/>
      <c r="L80" s="358"/>
      <c r="M80" s="359"/>
    </row>
    <row r="81" spans="1:14" s="365" customFormat="1" x14ac:dyDescent="0.25">
      <c r="A81" s="361"/>
      <c r="B81" s="361"/>
      <c r="C81" s="362" t="s">
        <v>494</v>
      </c>
      <c r="D81" s="361" t="s">
        <v>27</v>
      </c>
      <c r="E81" s="496">
        <v>0.92</v>
      </c>
      <c r="F81" s="364">
        <f>F76*E81</f>
        <v>5.9248000000000003</v>
      </c>
      <c r="G81" s="358"/>
      <c r="H81" s="358"/>
      <c r="I81" s="358"/>
      <c r="J81" s="358"/>
      <c r="K81" s="359"/>
      <c r="L81" s="359"/>
      <c r="M81" s="359"/>
    </row>
    <row r="82" spans="1:14" s="365" customFormat="1" x14ac:dyDescent="0.25">
      <c r="A82" s="361"/>
      <c r="B82" s="361"/>
      <c r="C82" s="362" t="s">
        <v>491</v>
      </c>
      <c r="D82" s="361" t="s">
        <v>19</v>
      </c>
      <c r="E82" s="363">
        <v>3.8600000000000002E-2</v>
      </c>
      <c r="F82" s="364">
        <f>F76*E82</f>
        <v>0.24858400000000003</v>
      </c>
      <c r="G82" s="358"/>
      <c r="H82" s="358"/>
      <c r="I82" s="358"/>
      <c r="J82" s="358"/>
      <c r="K82" s="358"/>
      <c r="L82" s="358"/>
      <c r="M82" s="359"/>
    </row>
    <row r="83" spans="1:14" s="372" customFormat="1" ht="27" customHeight="1" x14ac:dyDescent="0.25">
      <c r="A83" s="367">
        <v>14</v>
      </c>
      <c r="B83" s="367" t="s">
        <v>336</v>
      </c>
      <c r="C83" s="369" t="s">
        <v>337</v>
      </c>
      <c r="D83" s="367" t="s">
        <v>23</v>
      </c>
      <c r="E83" s="367"/>
      <c r="F83" s="370">
        <v>6.5</v>
      </c>
      <c r="G83" s="124"/>
      <c r="H83" s="124"/>
      <c r="I83" s="124"/>
      <c r="J83" s="124"/>
      <c r="K83" s="124"/>
      <c r="L83" s="124"/>
      <c r="M83" s="124"/>
    </row>
    <row r="84" spans="1:14" s="132" customFormat="1" ht="12.75" x14ac:dyDescent="0.25">
      <c r="A84" s="131"/>
      <c r="B84" s="93"/>
      <c r="C84" s="133" t="s">
        <v>84</v>
      </c>
      <c r="D84" s="131" t="s">
        <v>85</v>
      </c>
      <c r="E84" s="131">
        <v>0.68</v>
      </c>
      <c r="F84" s="134">
        <f>F83*E84</f>
        <v>4.42</v>
      </c>
      <c r="G84" s="134"/>
      <c r="H84" s="134"/>
      <c r="I84" s="124"/>
      <c r="J84" s="134"/>
      <c r="K84" s="134"/>
      <c r="L84" s="134"/>
      <c r="M84" s="134"/>
    </row>
    <row r="85" spans="1:14" s="132" customFormat="1" ht="12.75" x14ac:dyDescent="0.25">
      <c r="A85" s="131"/>
      <c r="B85" s="131"/>
      <c r="C85" s="133" t="s">
        <v>90</v>
      </c>
      <c r="D85" s="131" t="s">
        <v>94</v>
      </c>
      <c r="E85" s="131">
        <v>2.9999999999999997E-4</v>
      </c>
      <c r="F85" s="134">
        <f>E85*F83</f>
        <v>1.9499999999999999E-3</v>
      </c>
      <c r="G85" s="134"/>
      <c r="H85" s="134"/>
      <c r="I85" s="124"/>
      <c r="J85" s="134"/>
      <c r="K85" s="134"/>
      <c r="L85" s="134"/>
      <c r="M85" s="134"/>
    </row>
    <row r="86" spans="1:14" s="132" customFormat="1" ht="12.75" x14ac:dyDescent="0.25">
      <c r="A86" s="131"/>
      <c r="B86" s="93" t="s">
        <v>338</v>
      </c>
      <c r="C86" s="133" t="s">
        <v>339</v>
      </c>
      <c r="D86" s="131" t="s">
        <v>27</v>
      </c>
      <c r="E86" s="131">
        <v>0.246</v>
      </c>
      <c r="F86" s="134">
        <f>E87*F83</f>
        <v>0.17549999999999999</v>
      </c>
      <c r="G86" s="134"/>
      <c r="H86" s="134"/>
      <c r="I86" s="124"/>
      <c r="J86" s="134"/>
      <c r="K86" s="134"/>
      <c r="L86" s="134"/>
      <c r="M86" s="134"/>
    </row>
    <row r="87" spans="1:14" s="132" customFormat="1" ht="12.75" x14ac:dyDescent="0.25">
      <c r="A87" s="131"/>
      <c r="B87" s="93" t="s">
        <v>340</v>
      </c>
      <c r="C87" s="133" t="s">
        <v>341</v>
      </c>
      <c r="D87" s="131" t="s">
        <v>283</v>
      </c>
      <c r="E87" s="134">
        <v>2.7E-2</v>
      </c>
      <c r="F87" s="383">
        <f>F83*E87</f>
        <v>0.17549999999999999</v>
      </c>
      <c r="G87" s="134"/>
      <c r="H87" s="134"/>
      <c r="I87" s="124"/>
      <c r="J87" s="134"/>
      <c r="K87" s="134"/>
      <c r="L87" s="134"/>
      <c r="M87" s="134"/>
    </row>
    <row r="88" spans="1:14" s="132" customFormat="1" ht="12.75" x14ac:dyDescent="0.25">
      <c r="A88" s="131"/>
      <c r="B88" s="93"/>
      <c r="C88" s="366" t="s">
        <v>21</v>
      </c>
      <c r="D88" s="131" t="s">
        <v>94</v>
      </c>
      <c r="E88" s="131">
        <v>1.9E-3</v>
      </c>
      <c r="F88" s="134">
        <f>F83*E88</f>
        <v>1.235E-2</v>
      </c>
      <c r="G88" s="134"/>
      <c r="H88" s="134"/>
      <c r="I88" s="124"/>
      <c r="J88" s="134"/>
      <c r="K88" s="134"/>
      <c r="L88" s="134"/>
      <c r="M88" s="134"/>
    </row>
    <row r="89" spans="1:14" s="500" customFormat="1" ht="28.5" customHeight="1" x14ac:dyDescent="0.25">
      <c r="A89" s="68">
        <v>15</v>
      </c>
      <c r="B89" s="426" t="s">
        <v>495</v>
      </c>
      <c r="C89" s="75" t="s">
        <v>509</v>
      </c>
      <c r="D89" s="68" t="s">
        <v>23</v>
      </c>
      <c r="E89" s="68"/>
      <c r="F89" s="72">
        <v>2.2000000000000002</v>
      </c>
      <c r="G89" s="68"/>
      <c r="H89" s="71"/>
      <c r="I89" s="72"/>
      <c r="J89" s="71"/>
      <c r="K89" s="72"/>
      <c r="L89" s="71"/>
      <c r="M89" s="71"/>
      <c r="N89" s="159"/>
    </row>
    <row r="90" spans="1:14" s="443" customFormat="1" ht="15" customHeight="1" x14ac:dyDescent="0.25">
      <c r="A90" s="76"/>
      <c r="B90" s="189"/>
      <c r="C90" s="85" t="s">
        <v>112</v>
      </c>
      <c r="D90" s="76" t="s">
        <v>113</v>
      </c>
      <c r="E90" s="76">
        <v>1.1100000000000001</v>
      </c>
      <c r="F90" s="66">
        <f>F89*E90</f>
        <v>2.4420000000000006</v>
      </c>
      <c r="G90" s="76"/>
      <c r="H90" s="66"/>
      <c r="I90" s="81"/>
      <c r="J90" s="66"/>
      <c r="K90" s="81"/>
      <c r="L90" s="66"/>
      <c r="M90" s="66"/>
      <c r="N90" s="160"/>
    </row>
    <row r="91" spans="1:14" s="443" customFormat="1" ht="12.75" customHeight="1" x14ac:dyDescent="0.25">
      <c r="A91" s="76"/>
      <c r="B91" s="189"/>
      <c r="C91" s="85" t="s">
        <v>134</v>
      </c>
      <c r="D91" s="76" t="s">
        <v>19</v>
      </c>
      <c r="E91" s="76">
        <v>0.66700000000000004</v>
      </c>
      <c r="F91" s="66">
        <f>F89*E91</f>
        <v>1.4674000000000003</v>
      </c>
      <c r="G91" s="76"/>
      <c r="H91" s="66"/>
      <c r="I91" s="81"/>
      <c r="J91" s="66"/>
      <c r="K91" s="81"/>
      <c r="L91" s="66"/>
      <c r="M91" s="66"/>
      <c r="N91" s="160"/>
    </row>
    <row r="92" spans="1:14" s="443" customFormat="1" ht="13.5" customHeight="1" x14ac:dyDescent="0.25">
      <c r="A92" s="76"/>
      <c r="B92" s="78" t="s">
        <v>508</v>
      </c>
      <c r="C92" s="85" t="s">
        <v>496</v>
      </c>
      <c r="D92" s="76" t="s">
        <v>23</v>
      </c>
      <c r="E92" s="76">
        <v>1</v>
      </c>
      <c r="F92" s="66">
        <f>F89*E92</f>
        <v>2.2000000000000002</v>
      </c>
      <c r="G92" s="76"/>
      <c r="H92" s="66"/>
      <c r="I92" s="81"/>
      <c r="J92" s="66"/>
      <c r="K92" s="81"/>
      <c r="L92" s="66"/>
      <c r="M92" s="66"/>
      <c r="N92" s="160"/>
    </row>
    <row r="93" spans="1:14" s="443" customFormat="1" ht="15" customHeight="1" x14ac:dyDescent="0.25">
      <c r="A93" s="76"/>
      <c r="B93" s="78" t="s">
        <v>529</v>
      </c>
      <c r="C93" s="85" t="s">
        <v>497</v>
      </c>
      <c r="D93" s="76" t="s">
        <v>27</v>
      </c>
      <c r="E93" s="76">
        <v>1.56</v>
      </c>
      <c r="F93" s="66">
        <f>F89*E93</f>
        <v>3.4320000000000004</v>
      </c>
      <c r="G93" s="76"/>
      <c r="H93" s="66"/>
      <c r="I93" s="81"/>
      <c r="J93" s="66"/>
      <c r="K93" s="81"/>
      <c r="L93" s="66"/>
      <c r="M93" s="66"/>
      <c r="N93" s="160"/>
    </row>
    <row r="94" spans="1:14" s="443" customFormat="1" ht="14.25" customHeight="1" x14ac:dyDescent="0.25">
      <c r="A94" s="76"/>
      <c r="B94" s="78" t="s">
        <v>530</v>
      </c>
      <c r="C94" s="85" t="s">
        <v>498</v>
      </c>
      <c r="D94" s="76" t="s">
        <v>27</v>
      </c>
      <c r="E94" s="76">
        <v>0.06</v>
      </c>
      <c r="F94" s="66">
        <f>F89*E94</f>
        <v>0.13200000000000001</v>
      </c>
      <c r="G94" s="76"/>
      <c r="H94" s="66"/>
      <c r="I94" s="81"/>
      <c r="J94" s="66"/>
      <c r="K94" s="81"/>
      <c r="L94" s="66"/>
      <c r="M94" s="66"/>
      <c r="N94" s="160"/>
    </row>
    <row r="95" spans="1:14" s="443" customFormat="1" ht="15" customHeight="1" x14ac:dyDescent="0.25">
      <c r="A95" s="76"/>
      <c r="B95" s="78" t="s">
        <v>523</v>
      </c>
      <c r="C95" s="85" t="s">
        <v>335</v>
      </c>
      <c r="D95" s="76" t="s">
        <v>27</v>
      </c>
      <c r="E95" s="76">
        <v>4.8000000000000001E-2</v>
      </c>
      <c r="F95" s="66">
        <f>F89*E95</f>
        <v>0.10560000000000001</v>
      </c>
      <c r="G95" s="76"/>
      <c r="H95" s="66"/>
      <c r="I95" s="81"/>
      <c r="J95" s="66"/>
      <c r="K95" s="81"/>
      <c r="L95" s="66"/>
      <c r="M95" s="66"/>
      <c r="N95" s="160"/>
    </row>
    <row r="96" spans="1:14" s="443" customFormat="1" ht="12.75" customHeight="1" x14ac:dyDescent="0.25">
      <c r="A96" s="76"/>
      <c r="B96" s="189"/>
      <c r="C96" s="85" t="s">
        <v>125</v>
      </c>
      <c r="D96" s="76" t="s">
        <v>19</v>
      </c>
      <c r="E96" s="76">
        <v>5.3999999999999999E-2</v>
      </c>
      <c r="F96" s="66">
        <f>F89*E96</f>
        <v>0.1188</v>
      </c>
      <c r="G96" s="76"/>
      <c r="H96" s="66"/>
      <c r="I96" s="81"/>
      <c r="J96" s="66"/>
      <c r="K96" s="81"/>
      <c r="L96" s="66"/>
      <c r="M96" s="66"/>
      <c r="N96" s="160"/>
    </row>
    <row r="97" spans="1:26" ht="12.75" x14ac:dyDescent="0.25">
      <c r="A97" s="320"/>
      <c r="B97" s="320"/>
      <c r="C97" s="353" t="s">
        <v>424</v>
      </c>
      <c r="D97" s="322"/>
      <c r="E97" s="322"/>
      <c r="F97" s="320"/>
      <c r="G97" s="320"/>
      <c r="H97" s="323"/>
      <c r="I97" s="320"/>
      <c r="J97" s="323"/>
      <c r="K97" s="320"/>
      <c r="L97" s="323"/>
      <c r="M97" s="320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</row>
    <row r="98" spans="1:26" ht="40.5" x14ac:dyDescent="0.25">
      <c r="A98" s="399">
        <v>16</v>
      </c>
      <c r="B98" s="400" t="s">
        <v>441</v>
      </c>
      <c r="C98" s="401" t="s">
        <v>440</v>
      </c>
      <c r="D98" s="402" t="s">
        <v>88</v>
      </c>
      <c r="E98" s="390"/>
      <c r="F98" s="403">
        <v>250</v>
      </c>
      <c r="G98" s="390"/>
      <c r="H98" s="404"/>
      <c r="I98" s="390"/>
      <c r="J98" s="390"/>
      <c r="K98" s="405"/>
      <c r="L98" s="390"/>
      <c r="M98" s="390"/>
      <c r="N98" s="406"/>
      <c r="O98" s="407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</row>
    <row r="99" spans="1:26" x14ac:dyDescent="0.25">
      <c r="A99" s="386" t="s">
        <v>432</v>
      </c>
      <c r="B99" s="387"/>
      <c r="C99" s="393" t="s">
        <v>112</v>
      </c>
      <c r="D99" s="388" t="s">
        <v>113</v>
      </c>
      <c r="E99" s="394">
        <f>13.2*0.001</f>
        <v>1.32E-2</v>
      </c>
      <c r="F99" s="389">
        <f>E99*F98</f>
        <v>3.3</v>
      </c>
      <c r="G99" s="486"/>
      <c r="H99" s="389"/>
      <c r="I99" s="389"/>
      <c r="J99" s="389"/>
      <c r="K99" s="391"/>
      <c r="L99" s="389"/>
      <c r="M99" s="389"/>
      <c r="N99" s="392"/>
      <c r="O99" s="395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</row>
    <row r="100" spans="1:26" ht="15.75" x14ac:dyDescent="0.25">
      <c r="A100" s="386" t="s">
        <v>432</v>
      </c>
      <c r="B100" s="388" t="s">
        <v>464</v>
      </c>
      <c r="C100" s="393" t="s">
        <v>433</v>
      </c>
      <c r="D100" s="388" t="s">
        <v>434</v>
      </c>
      <c r="E100" s="394">
        <f>29.5*0.001</f>
        <v>2.9500000000000002E-2</v>
      </c>
      <c r="F100" s="389">
        <f>E100*F98</f>
        <v>7.3750000000000009</v>
      </c>
      <c r="G100" s="389"/>
      <c r="H100" s="389"/>
      <c r="I100" s="389"/>
      <c r="J100" s="389"/>
      <c r="K100" s="391"/>
      <c r="L100" s="389"/>
      <c r="M100" s="389"/>
      <c r="N100" s="392"/>
      <c r="O100" s="395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</row>
    <row r="101" spans="1:26" x14ac:dyDescent="0.25">
      <c r="A101" s="386" t="s">
        <v>432</v>
      </c>
      <c r="B101" s="393"/>
      <c r="C101" s="393" t="s">
        <v>435</v>
      </c>
      <c r="D101" s="388" t="s">
        <v>19</v>
      </c>
      <c r="E101" s="394">
        <f>2.1*0.001</f>
        <v>2.1000000000000003E-3</v>
      </c>
      <c r="F101" s="389">
        <f>E101*F98</f>
        <v>0.52500000000000002</v>
      </c>
      <c r="G101" s="389"/>
      <c r="H101" s="389"/>
      <c r="I101" s="389"/>
      <c r="J101" s="389"/>
      <c r="K101" s="391"/>
      <c r="L101" s="389"/>
      <c r="M101" s="389"/>
      <c r="N101" s="392"/>
      <c r="O101" s="395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</row>
    <row r="102" spans="1:26" ht="15.75" x14ac:dyDescent="0.25">
      <c r="A102" s="386" t="s">
        <v>432</v>
      </c>
      <c r="B102" s="387"/>
      <c r="C102" s="393" t="s">
        <v>436</v>
      </c>
      <c r="D102" s="388" t="s">
        <v>91</v>
      </c>
      <c r="E102" s="396">
        <f>0.05*0.001</f>
        <v>5.0000000000000002E-5</v>
      </c>
      <c r="F102" s="389">
        <f>E102*F98</f>
        <v>1.2500000000000001E-2</v>
      </c>
      <c r="G102" s="389"/>
      <c r="H102" s="389"/>
      <c r="I102" s="499"/>
      <c r="J102" s="389"/>
      <c r="K102" s="391"/>
      <c r="L102" s="389"/>
      <c r="M102" s="389"/>
      <c r="N102" s="392"/>
      <c r="O102" s="395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</row>
    <row r="103" spans="1:26" ht="27" x14ac:dyDescent="0.25">
      <c r="A103" s="408">
        <v>17</v>
      </c>
      <c r="B103" s="408" t="s">
        <v>425</v>
      </c>
      <c r="C103" s="75" t="s">
        <v>439</v>
      </c>
      <c r="D103" s="68" t="s">
        <v>426</v>
      </c>
      <c r="E103" s="403"/>
      <c r="F103" s="403">
        <v>250</v>
      </c>
      <c r="G103" s="409"/>
      <c r="H103" s="409"/>
      <c r="I103" s="409"/>
      <c r="J103" s="409"/>
      <c r="K103" s="409"/>
      <c r="L103" s="409"/>
      <c r="M103" s="410"/>
      <c r="N103" s="411"/>
      <c r="O103" s="411"/>
      <c r="P103" s="412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</row>
    <row r="104" spans="1:26" x14ac:dyDescent="0.25">
      <c r="A104" s="413"/>
      <c r="B104" s="413"/>
      <c r="C104" s="485" t="s">
        <v>313</v>
      </c>
      <c r="D104" s="414" t="s">
        <v>113</v>
      </c>
      <c r="E104" s="415">
        <v>0.15</v>
      </c>
      <c r="F104" s="415">
        <f>F103*E104</f>
        <v>37.5</v>
      </c>
      <c r="G104" s="415"/>
      <c r="H104" s="415"/>
      <c r="I104" s="416"/>
      <c r="J104" s="416"/>
      <c r="K104" s="416"/>
      <c r="L104" s="416"/>
      <c r="M104" s="415"/>
      <c r="N104" s="384"/>
      <c r="O104" s="384"/>
      <c r="P104" s="385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</row>
    <row r="105" spans="1:26" x14ac:dyDescent="0.25">
      <c r="A105" s="413"/>
      <c r="B105" s="413" t="s">
        <v>437</v>
      </c>
      <c r="C105" s="485" t="s">
        <v>438</v>
      </c>
      <c r="D105" s="414" t="s">
        <v>426</v>
      </c>
      <c r="E105" s="415">
        <v>1.22</v>
      </c>
      <c r="F105" s="415">
        <f>F103*E105</f>
        <v>305</v>
      </c>
      <c r="G105" s="416"/>
      <c r="H105" s="416"/>
      <c r="I105" s="415"/>
      <c r="J105" s="415"/>
      <c r="K105" s="416"/>
      <c r="L105" s="416"/>
      <c r="M105" s="415"/>
      <c r="N105" s="384"/>
      <c r="O105" s="384"/>
      <c r="P105" s="385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</row>
    <row r="106" spans="1:26" x14ac:dyDescent="0.25">
      <c r="A106" s="413"/>
      <c r="B106" s="414" t="s">
        <v>427</v>
      </c>
      <c r="C106" s="485" t="s">
        <v>428</v>
      </c>
      <c r="D106" s="414" t="s">
        <v>429</v>
      </c>
      <c r="E106" s="417">
        <v>2.1600000000000001E-2</v>
      </c>
      <c r="F106" s="415">
        <f>F103*E106</f>
        <v>5.4</v>
      </c>
      <c r="G106" s="416"/>
      <c r="H106" s="416"/>
      <c r="I106" s="415"/>
      <c r="J106" s="415"/>
      <c r="K106" s="415"/>
      <c r="L106" s="415"/>
      <c r="M106" s="415"/>
      <c r="N106" s="384"/>
      <c r="O106" s="384"/>
      <c r="P106" s="385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</row>
    <row r="107" spans="1:26" s="384" customFormat="1" x14ac:dyDescent="0.25">
      <c r="A107" s="413"/>
      <c r="B107" s="414" t="s">
        <v>430</v>
      </c>
      <c r="C107" s="485" t="s">
        <v>431</v>
      </c>
      <c r="D107" s="414" t="s">
        <v>429</v>
      </c>
      <c r="E107" s="417">
        <v>2.7300000000000001E-2</v>
      </c>
      <c r="F107" s="415">
        <f>F103*E107</f>
        <v>6.8250000000000002</v>
      </c>
      <c r="G107" s="416"/>
      <c r="H107" s="416"/>
      <c r="I107" s="415"/>
      <c r="J107" s="415"/>
      <c r="K107" s="415"/>
      <c r="L107" s="415"/>
      <c r="M107" s="415"/>
      <c r="P107" s="385"/>
    </row>
    <row r="108" spans="1:26" s="384" customFormat="1" x14ac:dyDescent="0.25">
      <c r="A108" s="413"/>
      <c r="B108" s="414">
        <v>1554</v>
      </c>
      <c r="C108" s="485" t="s">
        <v>465</v>
      </c>
      <c r="D108" s="414" t="s">
        <v>429</v>
      </c>
      <c r="E108" s="417">
        <v>9.7000000000000003E-3</v>
      </c>
      <c r="F108" s="415">
        <f>F103*E108</f>
        <v>2.4250000000000003</v>
      </c>
      <c r="G108" s="416"/>
      <c r="H108" s="416"/>
      <c r="I108" s="415"/>
      <c r="J108" s="415"/>
      <c r="K108" s="415"/>
      <c r="L108" s="415"/>
      <c r="M108" s="415"/>
      <c r="P108" s="385"/>
    </row>
    <row r="109" spans="1:26" s="384" customFormat="1" x14ac:dyDescent="0.25">
      <c r="A109" s="413"/>
      <c r="B109" s="414"/>
      <c r="C109" s="485" t="s">
        <v>466</v>
      </c>
      <c r="D109" s="414" t="s">
        <v>282</v>
      </c>
      <c r="E109" s="417">
        <v>7.0000000000000007E-2</v>
      </c>
      <c r="F109" s="415">
        <f>F103*E109</f>
        <v>17.5</v>
      </c>
      <c r="G109" s="416"/>
      <c r="H109" s="416"/>
      <c r="I109" s="415"/>
      <c r="J109" s="415"/>
      <c r="K109" s="415"/>
      <c r="L109" s="415"/>
      <c r="M109" s="415"/>
      <c r="P109" s="385"/>
    </row>
    <row r="110" spans="1:26" s="132" customFormat="1" ht="12.75" x14ac:dyDescent="0.25">
      <c r="A110" s="320"/>
      <c r="B110" s="320"/>
      <c r="C110" s="321" t="s">
        <v>320</v>
      </c>
      <c r="D110" s="322"/>
      <c r="E110" s="322"/>
      <c r="F110" s="320"/>
      <c r="G110" s="320"/>
      <c r="H110" s="323"/>
      <c r="I110" s="320"/>
      <c r="J110" s="323"/>
      <c r="K110" s="320"/>
      <c r="L110" s="323"/>
      <c r="M110" s="320"/>
    </row>
    <row r="111" spans="1:26" s="360" customFormat="1" ht="33" customHeight="1" x14ac:dyDescent="0.25">
      <c r="A111" s="354">
        <v>18</v>
      </c>
      <c r="B111" s="354" t="s">
        <v>531</v>
      </c>
      <c r="C111" s="355" t="s">
        <v>321</v>
      </c>
      <c r="D111" s="354" t="s">
        <v>12</v>
      </c>
      <c r="E111" s="356" t="s">
        <v>322</v>
      </c>
      <c r="F111" s="357">
        <f>0.4*0.6*0.4*(290)</f>
        <v>27.84</v>
      </c>
      <c r="G111" s="358"/>
      <c r="H111" s="358"/>
      <c r="I111" s="359"/>
      <c r="J111" s="359"/>
      <c r="K111" s="358"/>
      <c r="L111" s="358"/>
      <c r="M111" s="359"/>
    </row>
    <row r="112" spans="1:26" s="365" customFormat="1" x14ac:dyDescent="0.25">
      <c r="A112" s="361"/>
      <c r="B112" s="361"/>
      <c r="C112" s="362" t="s">
        <v>323</v>
      </c>
      <c r="D112" s="361" t="s">
        <v>89</v>
      </c>
      <c r="E112" s="363">
        <v>3.88</v>
      </c>
      <c r="F112" s="364">
        <f>F111*E112</f>
        <v>108.0192</v>
      </c>
      <c r="G112" s="358"/>
      <c r="H112" s="358"/>
      <c r="I112" s="358"/>
      <c r="J112" s="359"/>
      <c r="K112" s="359"/>
      <c r="L112" s="358"/>
      <c r="M112" s="359"/>
    </row>
    <row r="113" spans="1:13" s="360" customFormat="1" ht="27" x14ac:dyDescent="0.25">
      <c r="A113" s="354">
        <v>19</v>
      </c>
      <c r="B113" s="354" t="s">
        <v>324</v>
      </c>
      <c r="C113" s="355" t="s">
        <v>474</v>
      </c>
      <c r="D113" s="354" t="s">
        <v>83</v>
      </c>
      <c r="E113" s="356" t="s">
        <v>322</v>
      </c>
      <c r="F113" s="357">
        <f>(0.4*0.6*0.4*290)/100</f>
        <v>0.27839999999999998</v>
      </c>
      <c r="G113" s="358"/>
      <c r="H113" s="358"/>
      <c r="I113" s="358"/>
      <c r="J113" s="359"/>
      <c r="K113" s="359"/>
      <c r="L113" s="358"/>
      <c r="M113" s="359"/>
    </row>
    <row r="114" spans="1:13" s="365" customFormat="1" x14ac:dyDescent="0.25">
      <c r="A114" s="361"/>
      <c r="B114" s="361"/>
      <c r="C114" s="362" t="s">
        <v>323</v>
      </c>
      <c r="D114" s="361" t="s">
        <v>85</v>
      </c>
      <c r="E114" s="363">
        <v>666</v>
      </c>
      <c r="F114" s="364">
        <f>F113*E114</f>
        <v>185.4144</v>
      </c>
      <c r="G114" s="358"/>
      <c r="H114" s="358"/>
      <c r="I114" s="359"/>
      <c r="J114" s="359"/>
      <c r="K114" s="358"/>
      <c r="L114" s="358"/>
      <c r="M114" s="359"/>
    </row>
    <row r="115" spans="1:13" s="365" customFormat="1" x14ac:dyDescent="0.25">
      <c r="A115" s="361"/>
      <c r="B115" s="361"/>
      <c r="C115" s="362" t="s">
        <v>72</v>
      </c>
      <c r="D115" s="361" t="s">
        <v>94</v>
      </c>
      <c r="E115" s="363">
        <v>59</v>
      </c>
      <c r="F115" s="364">
        <f>F113*E115</f>
        <v>16.425599999999999</v>
      </c>
      <c r="G115" s="358"/>
      <c r="H115" s="358"/>
      <c r="I115" s="358"/>
      <c r="J115" s="359"/>
      <c r="K115" s="359"/>
      <c r="L115" s="358"/>
      <c r="M115" s="359"/>
    </row>
    <row r="116" spans="1:13" s="365" customFormat="1" x14ac:dyDescent="0.25">
      <c r="A116" s="361"/>
      <c r="B116" s="361" t="s">
        <v>415</v>
      </c>
      <c r="C116" s="362" t="s">
        <v>325</v>
      </c>
      <c r="D116" s="361" t="s">
        <v>12</v>
      </c>
      <c r="E116" s="363">
        <v>101.5</v>
      </c>
      <c r="F116" s="364">
        <f>F113*E116</f>
        <v>28.257599999999996</v>
      </c>
      <c r="G116" s="358"/>
      <c r="H116" s="358"/>
      <c r="I116" s="359"/>
      <c r="J116" s="359"/>
      <c r="K116" s="358"/>
      <c r="L116" s="358"/>
      <c r="M116" s="359"/>
    </row>
    <row r="117" spans="1:13" s="365" customFormat="1" x14ac:dyDescent="0.25">
      <c r="A117" s="361"/>
      <c r="B117" s="361" t="s">
        <v>471</v>
      </c>
      <c r="C117" s="362" t="s">
        <v>532</v>
      </c>
      <c r="D117" s="361" t="s">
        <v>23</v>
      </c>
      <c r="E117" s="363">
        <v>160</v>
      </c>
      <c r="F117" s="364">
        <f>E117*F113</f>
        <v>44.543999999999997</v>
      </c>
      <c r="G117" s="358"/>
      <c r="H117" s="358"/>
      <c r="I117" s="358"/>
      <c r="J117" s="359"/>
      <c r="K117" s="359"/>
      <c r="L117" s="358"/>
      <c r="M117" s="359"/>
    </row>
    <row r="118" spans="1:13" s="365" customFormat="1" x14ac:dyDescent="0.25">
      <c r="A118" s="361"/>
      <c r="B118" s="361" t="s">
        <v>416</v>
      </c>
      <c r="C118" s="362" t="s">
        <v>327</v>
      </c>
      <c r="D118" s="361" t="s">
        <v>328</v>
      </c>
      <c r="E118" s="363">
        <v>1.83</v>
      </c>
      <c r="F118" s="364">
        <f>E118*F113</f>
        <v>0.50947200000000004</v>
      </c>
      <c r="G118" s="358"/>
      <c r="H118" s="358"/>
      <c r="I118" s="358"/>
      <c r="J118" s="359"/>
      <c r="K118" s="359"/>
      <c r="L118" s="358"/>
      <c r="M118" s="359"/>
    </row>
    <row r="119" spans="1:13" s="365" customFormat="1" x14ac:dyDescent="0.25">
      <c r="A119" s="361"/>
      <c r="B119" s="361"/>
      <c r="C119" s="362" t="s">
        <v>329</v>
      </c>
      <c r="D119" s="361" t="s">
        <v>19</v>
      </c>
      <c r="E119" s="363">
        <v>40</v>
      </c>
      <c r="F119" s="364">
        <f>E119*F113</f>
        <v>11.135999999999999</v>
      </c>
      <c r="G119" s="358"/>
      <c r="H119" s="358"/>
      <c r="I119" s="359"/>
      <c r="J119" s="359"/>
      <c r="K119" s="358"/>
      <c r="L119" s="358"/>
      <c r="M119" s="359"/>
    </row>
    <row r="120" spans="1:13" s="132" customFormat="1" ht="12.75" x14ac:dyDescent="0.25">
      <c r="A120" s="366"/>
      <c r="B120" s="366"/>
      <c r="C120" s="94" t="s">
        <v>331</v>
      </c>
      <c r="D120" s="366"/>
      <c r="E120" s="366"/>
      <c r="F120" s="366"/>
      <c r="G120" s="366"/>
      <c r="H120" s="134"/>
      <c r="I120" s="124"/>
      <c r="J120" s="134"/>
      <c r="K120" s="134"/>
      <c r="L120" s="134"/>
      <c r="M120" s="134"/>
    </row>
    <row r="121" spans="1:13" s="372" customFormat="1" ht="42" customHeight="1" x14ac:dyDescent="0.25">
      <c r="A121" s="367">
        <v>20</v>
      </c>
      <c r="B121" s="368" t="s">
        <v>343</v>
      </c>
      <c r="C121" s="369" t="s">
        <v>344</v>
      </c>
      <c r="D121" s="367" t="s">
        <v>345</v>
      </c>
      <c r="E121" s="367"/>
      <c r="F121" s="370">
        <v>1</v>
      </c>
      <c r="G121" s="371"/>
      <c r="H121" s="124"/>
      <c r="I121" s="124"/>
      <c r="J121" s="124"/>
      <c r="K121" s="124"/>
      <c r="L121" s="124"/>
      <c r="M121" s="124"/>
    </row>
    <row r="122" spans="1:13" s="375" customFormat="1" ht="12.75" x14ac:dyDescent="0.25">
      <c r="A122" s="371"/>
      <c r="B122" s="93"/>
      <c r="C122" s="373" t="s">
        <v>13</v>
      </c>
      <c r="D122" s="371" t="s">
        <v>85</v>
      </c>
      <c r="E122" s="374">
        <v>0.75900000000000001</v>
      </c>
      <c r="F122" s="124">
        <f>F121*E122</f>
        <v>0.75900000000000001</v>
      </c>
      <c r="G122" s="124"/>
      <c r="H122" s="124"/>
      <c r="I122" s="124"/>
      <c r="J122" s="124"/>
      <c r="K122" s="124"/>
      <c r="L122" s="124"/>
      <c r="M122" s="124"/>
    </row>
    <row r="123" spans="1:13" s="375" customFormat="1" ht="12.75" x14ac:dyDescent="0.25">
      <c r="A123" s="371"/>
      <c r="B123" s="371"/>
      <c r="C123" s="373" t="s">
        <v>90</v>
      </c>
      <c r="D123" s="371" t="s">
        <v>94</v>
      </c>
      <c r="E123" s="124">
        <v>0.04</v>
      </c>
      <c r="F123" s="124">
        <f>F121*E123</f>
        <v>0.04</v>
      </c>
      <c r="G123" s="124"/>
      <c r="H123" s="124"/>
      <c r="I123" s="124"/>
      <c r="J123" s="124"/>
      <c r="K123" s="124"/>
      <c r="L123" s="124"/>
      <c r="M123" s="124"/>
    </row>
    <row r="124" spans="1:13" s="375" customFormat="1" ht="18.75" customHeight="1" x14ac:dyDescent="0.25">
      <c r="A124" s="371"/>
      <c r="B124" s="93" t="s">
        <v>271</v>
      </c>
      <c r="C124" s="373" t="s">
        <v>346</v>
      </c>
      <c r="D124" s="371" t="s">
        <v>41</v>
      </c>
      <c r="E124" s="124"/>
      <c r="F124" s="124">
        <v>1</v>
      </c>
      <c r="G124" s="124"/>
      <c r="H124" s="124"/>
      <c r="I124" s="124"/>
      <c r="J124" s="124"/>
      <c r="K124" s="124"/>
      <c r="L124" s="124"/>
      <c r="M124" s="124"/>
    </row>
    <row r="125" spans="1:13" s="360" customFormat="1" ht="56.25" customHeight="1" x14ac:dyDescent="0.25">
      <c r="A125" s="354">
        <v>21</v>
      </c>
      <c r="B125" s="502" t="s">
        <v>467</v>
      </c>
      <c r="C125" s="355" t="s">
        <v>420</v>
      </c>
      <c r="D125" s="354" t="s">
        <v>342</v>
      </c>
      <c r="E125" s="356" t="s">
        <v>322</v>
      </c>
      <c r="F125" s="357">
        <v>5.8</v>
      </c>
      <c r="G125" s="358"/>
      <c r="H125" s="358"/>
      <c r="I125" s="358"/>
      <c r="J125" s="358"/>
      <c r="K125" s="359"/>
      <c r="L125" s="359"/>
      <c r="M125" s="359"/>
    </row>
    <row r="126" spans="1:13" s="365" customFormat="1" x14ac:dyDescent="0.25">
      <c r="A126" s="361"/>
      <c r="B126" s="361"/>
      <c r="C126" s="362" t="s">
        <v>323</v>
      </c>
      <c r="D126" s="361" t="s">
        <v>85</v>
      </c>
      <c r="E126" s="363">
        <v>249</v>
      </c>
      <c r="F126" s="359">
        <f>F125*E126</f>
        <v>1444.2</v>
      </c>
      <c r="G126" s="358"/>
      <c r="H126" s="358"/>
      <c r="I126" s="359"/>
      <c r="J126" s="359"/>
      <c r="K126" s="358"/>
      <c r="L126" s="358"/>
      <c r="M126" s="359"/>
    </row>
    <row r="127" spans="1:13" s="365" customFormat="1" ht="15.75" x14ac:dyDescent="0.25">
      <c r="A127" s="361"/>
      <c r="B127" s="639" t="s">
        <v>533</v>
      </c>
      <c r="C127" s="362" t="s">
        <v>468</v>
      </c>
      <c r="D127" s="361" t="s">
        <v>95</v>
      </c>
      <c r="E127" s="363">
        <v>18.100000000000001</v>
      </c>
      <c r="F127" s="359">
        <f>F125*E127</f>
        <v>104.98</v>
      </c>
      <c r="G127" s="358"/>
      <c r="H127" s="358"/>
      <c r="I127" s="358"/>
      <c r="J127" s="358"/>
      <c r="K127" s="359"/>
      <c r="L127" s="359"/>
      <c r="M127" s="359"/>
    </row>
    <row r="128" spans="1:13" s="365" customFormat="1" x14ac:dyDescent="0.25">
      <c r="A128" s="361"/>
      <c r="B128" s="361"/>
      <c r="C128" s="362" t="s">
        <v>469</v>
      </c>
      <c r="D128" s="361" t="s">
        <v>19</v>
      </c>
      <c r="E128" s="363">
        <v>6</v>
      </c>
      <c r="F128" s="364">
        <f>F125*E128</f>
        <v>34.799999999999997</v>
      </c>
      <c r="G128" s="358"/>
      <c r="H128" s="358"/>
      <c r="I128" s="359"/>
      <c r="J128" s="359"/>
      <c r="K128" s="358"/>
      <c r="L128" s="358"/>
      <c r="M128" s="359"/>
    </row>
    <row r="129" spans="1:17" s="365" customFormat="1" ht="15.75" x14ac:dyDescent="0.25">
      <c r="A129" s="361"/>
      <c r="B129" s="376" t="s">
        <v>271</v>
      </c>
      <c r="C129" s="362" t="s">
        <v>421</v>
      </c>
      <c r="D129" s="361" t="s">
        <v>95</v>
      </c>
      <c r="E129" s="363">
        <v>100</v>
      </c>
      <c r="F129" s="359">
        <f>F125*E129</f>
        <v>580</v>
      </c>
      <c r="G129" s="358"/>
      <c r="H129" s="358"/>
      <c r="I129" s="358"/>
      <c r="J129" s="358"/>
      <c r="K129" s="359"/>
      <c r="L129" s="359"/>
      <c r="M129" s="359"/>
    </row>
    <row r="130" spans="1:17" s="365" customFormat="1" x14ac:dyDescent="0.25">
      <c r="A130" s="361"/>
      <c r="B130" s="361"/>
      <c r="C130" s="362" t="s">
        <v>329</v>
      </c>
      <c r="D130" s="361" t="s">
        <v>19</v>
      </c>
      <c r="E130" s="363">
        <v>4</v>
      </c>
      <c r="F130" s="364">
        <f>E130*F125</f>
        <v>23.2</v>
      </c>
      <c r="G130" s="358"/>
      <c r="H130" s="358"/>
      <c r="I130" s="359"/>
      <c r="J130" s="359"/>
      <c r="K130" s="358"/>
      <c r="L130" s="358"/>
      <c r="M130" s="359"/>
    </row>
    <row r="131" spans="1:17" s="132" customFormat="1" ht="12.75" x14ac:dyDescent="0.25">
      <c r="A131" s="320"/>
      <c r="B131" s="320"/>
      <c r="C131" s="321" t="s">
        <v>347</v>
      </c>
      <c r="D131" s="322"/>
      <c r="E131" s="322"/>
      <c r="F131" s="320"/>
      <c r="G131" s="320"/>
      <c r="H131" s="323"/>
      <c r="I131" s="320"/>
      <c r="J131" s="323"/>
      <c r="K131" s="320"/>
      <c r="L131" s="323"/>
      <c r="M131" s="320"/>
    </row>
    <row r="132" spans="1:17" s="360" customFormat="1" ht="33" customHeight="1" x14ac:dyDescent="0.25">
      <c r="A132" s="354">
        <v>22</v>
      </c>
      <c r="B132" s="354" t="s">
        <v>531</v>
      </c>
      <c r="C132" s="355" t="s">
        <v>348</v>
      </c>
      <c r="D132" s="354" t="s">
        <v>12</v>
      </c>
      <c r="E132" s="356" t="s">
        <v>322</v>
      </c>
      <c r="F132" s="357">
        <f>0.4*0.8*0.4*8</f>
        <v>1.0240000000000002</v>
      </c>
      <c r="G132" s="358"/>
      <c r="H132" s="358"/>
      <c r="I132" s="359"/>
      <c r="J132" s="359"/>
      <c r="K132" s="358"/>
      <c r="L132" s="358"/>
      <c r="M132" s="359"/>
    </row>
    <row r="133" spans="1:17" s="365" customFormat="1" x14ac:dyDescent="0.25">
      <c r="A133" s="361"/>
      <c r="B133" s="361"/>
      <c r="C133" s="362" t="s">
        <v>323</v>
      </c>
      <c r="D133" s="361" t="s">
        <v>89</v>
      </c>
      <c r="E133" s="363">
        <v>3.88</v>
      </c>
      <c r="F133" s="364">
        <f>F132*E133</f>
        <v>3.9731200000000007</v>
      </c>
      <c r="G133" s="358"/>
      <c r="H133" s="358"/>
      <c r="I133" s="358"/>
      <c r="J133" s="359"/>
      <c r="K133" s="359"/>
      <c r="L133" s="358"/>
      <c r="M133" s="359"/>
    </row>
    <row r="134" spans="1:17" s="360" customFormat="1" ht="33" customHeight="1" x14ac:dyDescent="0.25">
      <c r="A134" s="354">
        <v>23</v>
      </c>
      <c r="B134" s="354"/>
      <c r="C134" s="355" t="s">
        <v>349</v>
      </c>
      <c r="D134" s="354" t="s">
        <v>12</v>
      </c>
      <c r="E134" s="356" t="s">
        <v>322</v>
      </c>
      <c r="F134" s="357">
        <f>0.4*0.3*300</f>
        <v>36</v>
      </c>
      <c r="G134" s="358"/>
      <c r="H134" s="358"/>
      <c r="I134" s="359"/>
      <c r="J134" s="359"/>
      <c r="K134" s="358"/>
      <c r="L134" s="358"/>
      <c r="M134" s="359"/>
    </row>
    <row r="135" spans="1:17" s="365" customFormat="1" x14ac:dyDescent="0.25">
      <c r="A135" s="361"/>
      <c r="B135" s="361"/>
      <c r="C135" s="362" t="s">
        <v>323</v>
      </c>
      <c r="D135" s="361" t="s">
        <v>89</v>
      </c>
      <c r="E135" s="363">
        <v>2.06</v>
      </c>
      <c r="F135" s="364">
        <f>F134*E135</f>
        <v>74.16</v>
      </c>
      <c r="G135" s="358"/>
      <c r="H135" s="358"/>
      <c r="I135" s="358"/>
      <c r="J135" s="359"/>
      <c r="K135" s="359"/>
      <c r="L135" s="358"/>
      <c r="M135" s="359"/>
    </row>
    <row r="136" spans="1:17" s="360" customFormat="1" ht="27" x14ac:dyDescent="0.25">
      <c r="A136" s="354">
        <v>24</v>
      </c>
      <c r="B136" s="354" t="s">
        <v>350</v>
      </c>
      <c r="C136" s="355" t="s">
        <v>511</v>
      </c>
      <c r="D136" s="354" t="s">
        <v>83</v>
      </c>
      <c r="E136" s="356" t="s">
        <v>322</v>
      </c>
      <c r="F136" s="357">
        <f>(0.4*0.8*0.4*8)/100</f>
        <v>1.0240000000000003E-2</v>
      </c>
      <c r="G136" s="358"/>
      <c r="H136" s="358"/>
      <c r="I136" s="358"/>
      <c r="J136" s="359"/>
      <c r="K136" s="359"/>
      <c r="L136" s="358"/>
      <c r="M136" s="359"/>
    </row>
    <row r="137" spans="1:17" s="365" customFormat="1" x14ac:dyDescent="0.25">
      <c r="A137" s="361"/>
      <c r="B137" s="361"/>
      <c r="C137" s="362" t="s">
        <v>323</v>
      </c>
      <c r="D137" s="361" t="s">
        <v>85</v>
      </c>
      <c r="E137" s="363">
        <v>450</v>
      </c>
      <c r="F137" s="364">
        <f>F136*E137</f>
        <v>4.6080000000000014</v>
      </c>
      <c r="G137" s="358"/>
      <c r="H137" s="358"/>
      <c r="I137" s="359"/>
      <c r="J137" s="359"/>
      <c r="K137" s="358"/>
      <c r="L137" s="358"/>
      <c r="M137" s="359"/>
    </row>
    <row r="138" spans="1:17" s="365" customFormat="1" x14ac:dyDescent="0.25">
      <c r="A138" s="361"/>
      <c r="B138" s="361"/>
      <c r="C138" s="362" t="s">
        <v>72</v>
      </c>
      <c r="D138" s="361" t="s">
        <v>94</v>
      </c>
      <c r="E138" s="363">
        <v>37</v>
      </c>
      <c r="F138" s="364">
        <f>F136*E138</f>
        <v>0.37888000000000011</v>
      </c>
      <c r="G138" s="358"/>
      <c r="H138" s="358"/>
      <c r="I138" s="358"/>
      <c r="J138" s="359"/>
      <c r="K138" s="358"/>
      <c r="L138" s="358"/>
      <c r="M138" s="359"/>
    </row>
    <row r="139" spans="1:17" s="365" customFormat="1" x14ac:dyDescent="0.25">
      <c r="A139" s="361"/>
      <c r="B139" s="93" t="s">
        <v>470</v>
      </c>
      <c r="C139" s="362" t="s">
        <v>325</v>
      </c>
      <c r="D139" s="361" t="s">
        <v>12</v>
      </c>
      <c r="E139" s="363">
        <v>102</v>
      </c>
      <c r="F139" s="364">
        <f>F136*E139</f>
        <v>1.0444800000000003</v>
      </c>
      <c r="G139" s="358"/>
      <c r="H139" s="358"/>
      <c r="I139" s="359"/>
      <c r="J139" s="359"/>
      <c r="K139" s="358"/>
      <c r="L139" s="358"/>
      <c r="M139" s="359"/>
    </row>
    <row r="140" spans="1:17" s="365" customFormat="1" x14ac:dyDescent="0.25">
      <c r="A140" s="361"/>
      <c r="B140" s="93" t="s">
        <v>471</v>
      </c>
      <c r="C140" s="362" t="s">
        <v>472</v>
      </c>
      <c r="D140" s="361" t="s">
        <v>328</v>
      </c>
      <c r="E140" s="363">
        <v>161</v>
      </c>
      <c r="F140" s="364">
        <f>F136*E140</f>
        <v>1.6486400000000003</v>
      </c>
      <c r="G140" s="358"/>
      <c r="H140" s="358"/>
      <c r="I140" s="358"/>
      <c r="J140" s="487"/>
      <c r="K140" s="359"/>
      <c r="L140" s="358"/>
      <c r="M140" s="359"/>
    </row>
    <row r="141" spans="1:17" s="365" customFormat="1" x14ac:dyDescent="0.25">
      <c r="A141" s="361"/>
      <c r="B141" s="93" t="s">
        <v>326</v>
      </c>
      <c r="C141" s="362" t="s">
        <v>473</v>
      </c>
      <c r="D141" s="361" t="s">
        <v>328</v>
      </c>
      <c r="E141" s="363">
        <v>1.72</v>
      </c>
      <c r="F141" s="364">
        <f>E141*F136</f>
        <v>1.7612800000000005E-2</v>
      </c>
      <c r="G141" s="358"/>
      <c r="H141" s="358"/>
      <c r="I141" s="358"/>
      <c r="J141" s="359"/>
      <c r="K141" s="359"/>
      <c r="L141" s="358"/>
      <c r="M141" s="359"/>
    </row>
    <row r="142" spans="1:17" s="365" customFormat="1" x14ac:dyDescent="0.25">
      <c r="A142" s="361"/>
      <c r="B142" s="361"/>
      <c r="C142" s="362" t="s">
        <v>329</v>
      </c>
      <c r="D142" s="361" t="s">
        <v>19</v>
      </c>
      <c r="E142" s="363">
        <v>28</v>
      </c>
      <c r="F142" s="364">
        <f>E142*F136</f>
        <v>0.28672000000000009</v>
      </c>
      <c r="G142" s="358"/>
      <c r="H142" s="358"/>
      <c r="I142" s="359"/>
      <c r="J142" s="359"/>
      <c r="K142" s="358"/>
      <c r="L142" s="358"/>
      <c r="M142" s="359"/>
    </row>
    <row r="143" spans="1:17" s="381" customFormat="1" ht="15" x14ac:dyDescent="0.25">
      <c r="A143" s="94">
        <v>25</v>
      </c>
      <c r="B143" s="377" t="s">
        <v>332</v>
      </c>
      <c r="C143" s="378" t="s">
        <v>351</v>
      </c>
      <c r="D143" s="94" t="s">
        <v>15</v>
      </c>
      <c r="E143" s="348"/>
      <c r="F143" s="379">
        <f>(40*7.54)/1000</f>
        <v>0.30160000000000003</v>
      </c>
      <c r="G143" s="134"/>
      <c r="H143" s="134"/>
      <c r="I143" s="124"/>
      <c r="J143" s="134"/>
      <c r="K143" s="134"/>
      <c r="L143" s="134"/>
      <c r="M143" s="134"/>
      <c r="N143" s="380"/>
      <c r="O143" s="380"/>
      <c r="P143" s="380"/>
      <c r="Q143" s="380"/>
    </row>
    <row r="144" spans="1:17" s="313" customFormat="1" ht="15" x14ac:dyDescent="0.25">
      <c r="A144" s="131"/>
      <c r="B144" s="93"/>
      <c r="C144" s="133" t="s">
        <v>352</v>
      </c>
      <c r="D144" s="131" t="s">
        <v>85</v>
      </c>
      <c r="E144" s="134">
        <v>22.7</v>
      </c>
      <c r="F144" s="134">
        <f>F143*E144</f>
        <v>6.8463200000000004</v>
      </c>
      <c r="G144" s="134"/>
      <c r="H144" s="134"/>
      <c r="I144" s="124"/>
      <c r="J144" s="134"/>
      <c r="K144" s="134"/>
      <c r="L144" s="134"/>
      <c r="M144" s="134"/>
      <c r="N144" s="382"/>
      <c r="O144" s="382"/>
      <c r="P144" s="382"/>
      <c r="Q144" s="382"/>
    </row>
    <row r="145" spans="1:17" s="132" customFormat="1" ht="12.75" x14ac:dyDescent="0.25">
      <c r="A145" s="131"/>
      <c r="B145" s="93" t="s">
        <v>333</v>
      </c>
      <c r="C145" s="133" t="s">
        <v>334</v>
      </c>
      <c r="D145" s="131" t="s">
        <v>95</v>
      </c>
      <c r="E145" s="134"/>
      <c r="F145" s="134">
        <f>5*6</f>
        <v>30</v>
      </c>
      <c r="G145" s="134"/>
      <c r="H145" s="134"/>
      <c r="I145" s="124"/>
      <c r="J145" s="134"/>
      <c r="K145" s="134"/>
      <c r="L145" s="134"/>
      <c r="M145" s="134"/>
    </row>
    <row r="146" spans="1:17" s="313" customFormat="1" ht="15" x14ac:dyDescent="0.25">
      <c r="A146" s="131"/>
      <c r="B146" s="93" t="s">
        <v>353</v>
      </c>
      <c r="C146" s="133" t="s">
        <v>354</v>
      </c>
      <c r="D146" s="131" t="s">
        <v>95</v>
      </c>
      <c r="E146" s="134"/>
      <c r="F146" s="134">
        <f>0.6*6</f>
        <v>3.5999999999999996</v>
      </c>
      <c r="G146" s="134"/>
      <c r="H146" s="134"/>
      <c r="I146" s="124"/>
      <c r="J146" s="134"/>
      <c r="K146" s="134"/>
      <c r="L146" s="134"/>
      <c r="M146" s="134"/>
      <c r="N146" s="382"/>
      <c r="O146" s="382"/>
      <c r="P146" s="382"/>
      <c r="Q146" s="382"/>
    </row>
    <row r="147" spans="1:17" s="313" customFormat="1" ht="15" x14ac:dyDescent="0.25">
      <c r="A147" s="131"/>
      <c r="B147" s="93" t="s">
        <v>534</v>
      </c>
      <c r="C147" s="133" t="s">
        <v>335</v>
      </c>
      <c r="D147" s="131" t="s">
        <v>27</v>
      </c>
      <c r="E147" s="134">
        <v>3.3</v>
      </c>
      <c r="F147" s="134">
        <f>E147*F143</f>
        <v>0.99528000000000005</v>
      </c>
      <c r="G147" s="134"/>
      <c r="H147" s="134"/>
      <c r="I147" s="124"/>
      <c r="J147" s="134"/>
      <c r="K147" s="134"/>
      <c r="L147" s="134"/>
      <c r="M147" s="134"/>
      <c r="N147" s="382"/>
      <c r="O147" s="382"/>
      <c r="P147" s="382"/>
      <c r="Q147" s="382"/>
    </row>
    <row r="148" spans="1:17" s="313" customFormat="1" ht="15" x14ac:dyDescent="0.25">
      <c r="A148" s="131"/>
      <c r="B148" s="131" t="s">
        <v>355</v>
      </c>
      <c r="C148" s="133" t="s">
        <v>356</v>
      </c>
      <c r="D148" s="131" t="s">
        <v>94</v>
      </c>
      <c r="E148" s="134">
        <v>2.78</v>
      </c>
      <c r="F148" s="134">
        <f>F143*E148</f>
        <v>0.83844800000000008</v>
      </c>
      <c r="G148" s="134"/>
      <c r="H148" s="134"/>
      <c r="I148" s="124"/>
      <c r="J148" s="134"/>
      <c r="K148" s="134"/>
      <c r="L148" s="134"/>
      <c r="M148" s="134"/>
      <c r="N148" s="382"/>
      <c r="O148" s="382"/>
      <c r="P148" s="382"/>
      <c r="Q148" s="382"/>
    </row>
    <row r="149" spans="1:17" s="372" customFormat="1" ht="27" customHeight="1" x14ac:dyDescent="0.25">
      <c r="A149" s="367">
        <v>26</v>
      </c>
      <c r="B149" s="367" t="s">
        <v>336</v>
      </c>
      <c r="C149" s="369" t="s">
        <v>337</v>
      </c>
      <c r="D149" s="367" t="s">
        <v>23</v>
      </c>
      <c r="E149" s="367"/>
      <c r="F149" s="370">
        <v>16.2</v>
      </c>
      <c r="G149" s="124"/>
      <c r="H149" s="124"/>
      <c r="I149" s="124"/>
      <c r="J149" s="124"/>
      <c r="K149" s="124"/>
      <c r="L149" s="124"/>
      <c r="M149" s="124"/>
    </row>
    <row r="150" spans="1:17" s="132" customFormat="1" ht="12.75" x14ac:dyDescent="0.25">
      <c r="A150" s="131"/>
      <c r="B150" s="93"/>
      <c r="C150" s="133" t="s">
        <v>84</v>
      </c>
      <c r="D150" s="131" t="s">
        <v>85</v>
      </c>
      <c r="E150" s="131">
        <v>0.68</v>
      </c>
      <c r="F150" s="134">
        <f>F149*E150</f>
        <v>11.016</v>
      </c>
      <c r="G150" s="134"/>
      <c r="H150" s="134"/>
      <c r="I150" s="124"/>
      <c r="J150" s="134"/>
      <c r="K150" s="134"/>
      <c r="L150" s="134"/>
      <c r="M150" s="134"/>
    </row>
    <row r="151" spans="1:17" s="132" customFormat="1" ht="12.75" x14ac:dyDescent="0.25">
      <c r="A151" s="131"/>
      <c r="B151" s="131"/>
      <c r="C151" s="133" t="s">
        <v>90</v>
      </c>
      <c r="D151" s="131" t="s">
        <v>94</v>
      </c>
      <c r="E151" s="131">
        <v>2.9999999999999997E-4</v>
      </c>
      <c r="F151" s="134">
        <f>E151*F149</f>
        <v>4.8599999999999997E-3</v>
      </c>
      <c r="G151" s="134"/>
      <c r="H151" s="134"/>
      <c r="I151" s="124"/>
      <c r="J151" s="134"/>
      <c r="K151" s="134"/>
      <c r="L151" s="134"/>
      <c r="M151" s="134"/>
    </row>
    <row r="152" spans="1:17" s="132" customFormat="1" ht="12.75" x14ac:dyDescent="0.25">
      <c r="A152" s="131"/>
      <c r="B152" s="93" t="s">
        <v>338</v>
      </c>
      <c r="C152" s="133" t="s">
        <v>339</v>
      </c>
      <c r="D152" s="131" t="s">
        <v>27</v>
      </c>
      <c r="E152" s="131">
        <v>0.246</v>
      </c>
      <c r="F152" s="134">
        <f>E153*F149</f>
        <v>0.43739999999999996</v>
      </c>
      <c r="G152" s="134"/>
      <c r="H152" s="134"/>
      <c r="I152" s="124"/>
      <c r="J152" s="134"/>
      <c r="K152" s="134"/>
      <c r="L152" s="134"/>
      <c r="M152" s="134"/>
    </row>
    <row r="153" spans="1:17" s="132" customFormat="1" ht="12.75" x14ac:dyDescent="0.25">
      <c r="A153" s="131"/>
      <c r="B153" s="93" t="s">
        <v>340</v>
      </c>
      <c r="C153" s="133" t="s">
        <v>341</v>
      </c>
      <c r="D153" s="131" t="s">
        <v>283</v>
      </c>
      <c r="E153" s="134">
        <v>2.7E-2</v>
      </c>
      <c r="F153" s="383">
        <f>F149*E153</f>
        <v>0.43739999999999996</v>
      </c>
      <c r="G153" s="134"/>
      <c r="H153" s="134"/>
      <c r="I153" s="124"/>
      <c r="J153" s="134"/>
      <c r="K153" s="134"/>
      <c r="L153" s="134"/>
      <c r="M153" s="134"/>
    </row>
    <row r="154" spans="1:17" s="132" customFormat="1" ht="12.75" x14ac:dyDescent="0.25">
      <c r="A154" s="131"/>
      <c r="B154" s="93"/>
      <c r="C154" s="366" t="s">
        <v>21</v>
      </c>
      <c r="D154" s="131" t="s">
        <v>94</v>
      </c>
      <c r="E154" s="131">
        <v>1.9E-3</v>
      </c>
      <c r="F154" s="134">
        <f>F149*E154</f>
        <v>3.0779999999999998E-2</v>
      </c>
      <c r="G154" s="134"/>
      <c r="H154" s="134"/>
      <c r="I154" s="124"/>
      <c r="J154" s="134"/>
      <c r="K154" s="134"/>
      <c r="L154" s="134"/>
      <c r="M154" s="134"/>
    </row>
    <row r="155" spans="1:17" s="194" customFormat="1" ht="12.75" x14ac:dyDescent="0.25">
      <c r="A155" s="92"/>
      <c r="B155" s="93"/>
      <c r="C155" s="94" t="s">
        <v>8</v>
      </c>
      <c r="D155" s="95"/>
      <c r="E155" s="95"/>
      <c r="F155" s="96"/>
      <c r="G155" s="97"/>
      <c r="H155" s="97"/>
      <c r="I155" s="97"/>
      <c r="J155" s="97"/>
      <c r="K155" s="97"/>
      <c r="L155" s="97"/>
      <c r="M155" s="97"/>
      <c r="N155" s="193"/>
      <c r="O155" s="193"/>
      <c r="P155" s="193"/>
    </row>
    <row r="156" spans="1:17" s="195" customFormat="1" ht="12.75" x14ac:dyDescent="0.25">
      <c r="A156" s="98"/>
      <c r="B156" s="98"/>
      <c r="C156" s="94" t="s">
        <v>218</v>
      </c>
      <c r="D156" s="99"/>
      <c r="E156" s="100"/>
      <c r="F156" s="100"/>
      <c r="G156" s="101"/>
      <c r="H156" s="101"/>
      <c r="I156" s="101"/>
      <c r="J156" s="101"/>
      <c r="K156" s="101"/>
      <c r="L156" s="101"/>
      <c r="M156" s="101"/>
    </row>
    <row r="157" spans="1:17" s="182" customFormat="1" x14ac:dyDescent="0.25">
      <c r="A157" s="196"/>
      <c r="B157" s="93"/>
      <c r="C157" s="197" t="s">
        <v>8</v>
      </c>
      <c r="D157" s="51"/>
      <c r="E157" s="51"/>
      <c r="F157" s="54"/>
      <c r="G157" s="180"/>
      <c r="H157" s="180"/>
      <c r="I157" s="198"/>
      <c r="J157" s="198"/>
      <c r="K157" s="54"/>
      <c r="L157" s="54"/>
      <c r="M157" s="54"/>
    </row>
    <row r="158" spans="1:17" s="182" customFormat="1" x14ac:dyDescent="0.25">
      <c r="A158" s="196"/>
      <c r="B158" s="93"/>
      <c r="C158" s="199" t="s">
        <v>247</v>
      </c>
      <c r="D158" s="99"/>
      <c r="E158" s="51"/>
      <c r="F158" s="54"/>
      <c r="G158" s="180"/>
      <c r="H158" s="180"/>
      <c r="I158" s="198"/>
      <c r="J158" s="198"/>
      <c r="K158" s="54"/>
      <c r="L158" s="54"/>
      <c r="M158" s="54"/>
    </row>
    <row r="159" spans="1:17" s="182" customFormat="1" x14ac:dyDescent="0.25">
      <c r="A159" s="196"/>
      <c r="B159" s="93"/>
      <c r="C159" s="199" t="s">
        <v>8</v>
      </c>
      <c r="D159" s="51"/>
      <c r="E159" s="51"/>
      <c r="F159" s="54"/>
      <c r="G159" s="180"/>
      <c r="H159" s="180"/>
      <c r="I159" s="198"/>
      <c r="J159" s="198"/>
      <c r="K159" s="54"/>
      <c r="L159" s="54"/>
      <c r="M159" s="54"/>
    </row>
    <row r="160" spans="1:17" s="182" customFormat="1" x14ac:dyDescent="0.25">
      <c r="A160" s="196"/>
      <c r="B160" s="93"/>
      <c r="C160" s="199" t="s">
        <v>248</v>
      </c>
      <c r="D160" s="99"/>
      <c r="E160" s="51"/>
      <c r="F160" s="54"/>
      <c r="G160" s="180"/>
      <c r="H160" s="180"/>
      <c r="I160" s="198"/>
      <c r="J160" s="198"/>
      <c r="K160" s="54"/>
      <c r="L160" s="54"/>
      <c r="M160" s="54"/>
    </row>
    <row r="161" spans="1:13" s="182" customFormat="1" x14ac:dyDescent="0.25">
      <c r="A161" s="196"/>
      <c r="B161" s="93"/>
      <c r="C161" s="199" t="s">
        <v>8</v>
      </c>
      <c r="D161" s="51"/>
      <c r="E161" s="51"/>
      <c r="F161" s="54"/>
      <c r="G161" s="180"/>
      <c r="H161" s="180"/>
      <c r="I161" s="198"/>
      <c r="J161" s="198"/>
      <c r="K161" s="54"/>
      <c r="L161" s="54"/>
      <c r="M161" s="54"/>
    </row>
    <row r="162" spans="1:13" s="27" customFormat="1" x14ac:dyDescent="0.25">
      <c r="A162" s="26"/>
      <c r="C162" s="28"/>
      <c r="D162" s="29"/>
      <c r="E162" s="29"/>
      <c r="F162" s="30"/>
      <c r="G162" s="35"/>
    </row>
    <row r="163" spans="1:13" s="27" customFormat="1" x14ac:dyDescent="0.25">
      <c r="A163" s="26"/>
      <c r="C163" s="28"/>
      <c r="D163" s="29"/>
      <c r="E163" s="29"/>
      <c r="F163" s="30"/>
      <c r="G163" s="35"/>
    </row>
    <row r="164" spans="1:13" s="27" customFormat="1" x14ac:dyDescent="0.25">
      <c r="A164" s="26"/>
      <c r="C164" s="28"/>
      <c r="D164" s="29"/>
      <c r="E164" s="29"/>
      <c r="F164" s="30"/>
      <c r="G164" s="35"/>
    </row>
  </sheetData>
  <mergeCells count="18">
    <mergeCell ref="A14:A15"/>
    <mergeCell ref="B14:B15"/>
    <mergeCell ref="A7:C7"/>
    <mergeCell ref="A8:A9"/>
    <mergeCell ref="B8:B9"/>
    <mergeCell ref="C8:C9"/>
    <mergeCell ref="M8:M9"/>
    <mergeCell ref="A6:E6"/>
    <mergeCell ref="L1:M1"/>
    <mergeCell ref="A2:K2"/>
    <mergeCell ref="L2:M2"/>
    <mergeCell ref="A4:M4"/>
    <mergeCell ref="A5:M5"/>
    <mergeCell ref="D8:D9"/>
    <mergeCell ref="E8:F8"/>
    <mergeCell ref="G8:H8"/>
    <mergeCell ref="I8:J8"/>
    <mergeCell ref="K8:L8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სანაკრებო</vt:lpstr>
      <vt:lpstr>კოტეჯის სამშენებლო</vt:lpstr>
      <vt:lpstr>წყალ-კანალი</vt:lpstr>
      <vt:lpstr>ელექტრობა</vt:lpstr>
      <vt:lpstr>კეთილმოწყობა</vt:lpstr>
      <vt:lpstr>ელექტრობა!Print_Area</vt:lpstr>
      <vt:lpstr>კეთილმოწყობა!Print_Area</vt:lpstr>
      <vt:lpstr>'კოტეჯის სამშენებლო'!Print_Area</vt:lpstr>
      <vt:lpstr>სანაკრებო!Print_Area</vt:lpstr>
      <vt:lpstr>'წყალ-კანალი'!Print_Area</vt:lpstr>
      <vt:lpstr>სანაკრებო!Print_Titles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2019-08-13T18:21:11Z</dcterms:modified>
</cp:coreProperties>
</file>