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0935" windowHeight="10605" tabRatio="916" activeTab="1"/>
  </bookViews>
  <sheets>
    <sheet name="ობ.ხ.№1" sheetId="1" r:id="rId1"/>
    <sheet name="ლ.რ. №1-1" sheetId="2" r:id="rId2"/>
    <sheet name="ლხ #1-2" sheetId="3" r:id="rId3"/>
    <sheet name="ლრხ.#2-1" sheetId="4" r:id="rId4"/>
    <sheet name="ლრ.ხ #2-2" sheetId="5" r:id="rId5"/>
    <sheet name="ლრ.#2-3" sheetId="6" r:id="rId6"/>
    <sheet name="ლხ.# 3" sheetId="7" r:id="rId7"/>
  </sheets>
  <definedNames>
    <definedName name="_xlnm._FilterDatabase" localSheetId="1" hidden="1">'ლ.რ. №1-1'!$A$8:$AP$27</definedName>
    <definedName name="_xlnm._FilterDatabase" localSheetId="4" hidden="1">'ლრ.ხ #2-2'!$A$6:$H$161</definedName>
    <definedName name="_xlnm.Print_Area" localSheetId="1">'ლ.რ. №1-1'!$A$1:$H$30</definedName>
    <definedName name="_xlnm.Print_Area" localSheetId="4">'ლრ.ხ #2-2'!$A$1:$H$162</definedName>
    <definedName name="_xlnm.Print_Area" localSheetId="2">'ლხ #1-2'!$A$1:$H$54</definedName>
    <definedName name="_xlnm.Print_Area" localSheetId="6">'ლხ.# 3'!$A$1:$H$116</definedName>
    <definedName name="_xlnm.Print_Area" localSheetId="0">'ობ.ხ.№1'!#REF!</definedName>
    <definedName name="_xlnm.Print_Titles" localSheetId="1">'ლ.რ. №1-1'!$7:$7</definedName>
  </definedNames>
  <calcPr fullCalcOnLoad="1"/>
</workbook>
</file>

<file path=xl/sharedStrings.xml><?xml version="1.0" encoding="utf-8"?>
<sst xmlns="http://schemas.openxmlformats.org/spreadsheetml/2006/main" count="1827" uniqueCount="521">
  <si>
    <t>Rirebuleba (lari)</t>
  </si>
  <si>
    <t>sabazro</t>
  </si>
  <si>
    <t>srf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</si>
  <si>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</si>
  <si>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</si>
  <si>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</si>
  <si>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</si>
  <si>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</si>
  <si>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</si>
  <si>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</si>
  <si>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</si>
  <si>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</si>
  <si>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kubm</t>
  </si>
  <si>
    <t>cali</t>
  </si>
  <si>
    <t>lari</t>
  </si>
  <si>
    <t>j a m i</t>
  </si>
  <si>
    <t xml:space="preserve"> sxvadasxva masalebi</t>
  </si>
  <si>
    <t>samSeneblo samuSaoebi</t>
  </si>
  <si>
    <t>kub.m</t>
  </si>
  <si>
    <t>sul xarjTaRricxviT:</t>
  </si>
  <si>
    <t>grZ.m</t>
  </si>
  <si>
    <t>manq.sT</t>
  </si>
  <si>
    <t>sxvadasxva masalebi</t>
  </si>
  <si>
    <t>sul</t>
  </si>
  <si>
    <t>2</t>
  </si>
  <si>
    <t xml:space="preserve"> sxva masala</t>
  </si>
  <si>
    <t>saxarjTaRricxvo mogeba</t>
  </si>
  <si>
    <t>xarjTaRricxvis nomeri</t>
  </si>
  <si>
    <t>5</t>
  </si>
  <si>
    <t>tona</t>
  </si>
  <si>
    <t>kv.m</t>
  </si>
  <si>
    <t>6</t>
  </si>
  <si>
    <t>7</t>
  </si>
  <si>
    <t xml:space="preserve"> kv.m</t>
  </si>
  <si>
    <t>gr.m</t>
  </si>
  <si>
    <t>kvm</t>
  </si>
  <si>
    <t>17</t>
  </si>
  <si>
    <t>saqsovi mavTuli</t>
  </si>
  <si>
    <t>16</t>
  </si>
  <si>
    <t>22</t>
  </si>
  <si>
    <t>kg</t>
  </si>
  <si>
    <t>komp.</t>
  </si>
  <si>
    <t>15</t>
  </si>
  <si>
    <t>sn da w   IV-2-82 t-2 cx.8-15-1</t>
  </si>
  <si>
    <t xml:space="preserve"> duRabi wyobis</t>
  </si>
  <si>
    <t>duRabi mosapirkeTebeli</t>
  </si>
  <si>
    <t>sn da w  IV-2-82 t-2 cx.11-8-1(2)</t>
  </si>
  <si>
    <t>webo-cementi</t>
  </si>
  <si>
    <t>3</t>
  </si>
  <si>
    <t>4</t>
  </si>
  <si>
    <t>9</t>
  </si>
  <si>
    <t>10</t>
  </si>
  <si>
    <t>13</t>
  </si>
  <si>
    <t>21</t>
  </si>
  <si>
    <t>24</t>
  </si>
  <si>
    <t>8</t>
  </si>
  <si>
    <t xml:space="preserve"> sxvadasxva masala</t>
  </si>
  <si>
    <t>sn da w  IV-2-82 t-1 cx.1-81-3</t>
  </si>
  <si>
    <t>14</t>
  </si>
  <si>
    <t>erTpolusa CamrTveli samontaJo kolofiT</t>
  </si>
  <si>
    <t>sn da w  IV-2-82 t-3 cx.21-18-1</t>
  </si>
  <si>
    <t>zednadebi xarjebi SromiTi resursebidan</t>
  </si>
  <si>
    <t>kompl</t>
  </si>
  <si>
    <t>11</t>
  </si>
  <si>
    <t>18</t>
  </si>
  <si>
    <t>23</t>
  </si>
  <si>
    <t xml:space="preserve">lokalur-resursuli uwyisis jami: 
</t>
  </si>
  <si>
    <t>12</t>
  </si>
  <si>
    <t>lokalur-resursuli uwyisis jami:</t>
  </si>
  <si>
    <t>saxarjTaRricxvo Rirebuleba</t>
  </si>
  <si>
    <t>samuSaos da xarjebis dasaxeleba</t>
  </si>
  <si>
    <t>19</t>
  </si>
  <si>
    <t>20</t>
  </si>
  <si>
    <t>eleqtrodi</t>
  </si>
  <si>
    <t>sn da w  IV-2-82 t-2 cx.11-1-11</t>
  </si>
  <si>
    <t>l</t>
  </si>
  <si>
    <t>sxva masalebi</t>
  </si>
  <si>
    <t>jami</t>
  </si>
  <si>
    <t>kac/sT</t>
  </si>
  <si>
    <t>manqanebi</t>
  </si>
  <si>
    <t>kompl.</t>
  </si>
  <si>
    <t>№</t>
  </si>
  <si>
    <t>samuSaos dasaxeleba</t>
  </si>
  <si>
    <t>ganzomilebis erTeulze</t>
  </si>
  <si>
    <t>saproeqto monacemebze</t>
  </si>
  <si>
    <t>lariı</t>
  </si>
  <si>
    <t>s.n.da w.    7-21-11 misad.</t>
  </si>
  <si>
    <t>s.n.da w.    7-21-12 misad.</t>
  </si>
  <si>
    <t xml:space="preserve"> gruntis gaTxra arxSi xeliT</t>
  </si>
  <si>
    <t>maT Soris: SromiTi resursi</t>
  </si>
  <si>
    <t>sn da w  IV-2-82 t-5 cx.34-103</t>
  </si>
  <si>
    <t>gruntis ukuCayra da zedmeti gruntis adgilze mosworeba</t>
  </si>
  <si>
    <t xml:space="preserve">j a m i </t>
  </si>
  <si>
    <t xml:space="preserve">SromiTi resursebi </t>
  </si>
  <si>
    <t xml:space="preserve">manqanebi </t>
  </si>
  <si>
    <t>komp</t>
  </si>
  <si>
    <t>SromiTi resursebi</t>
  </si>
  <si>
    <t xml:space="preserve"> SromiTi danaxarji </t>
  </si>
  <si>
    <t xml:space="preserve"> manqanebi </t>
  </si>
  <si>
    <t>ficari wiwvovani δsisqiT 40 mm</t>
  </si>
  <si>
    <t>sn da w  IV-2-82 t-2 cx.15-52-3</t>
  </si>
  <si>
    <t>sn da w  IV-2-82 t-2 cx.11-1-6</t>
  </si>
  <si>
    <t>sn da w  IV-2-82 t-2 cx.15-52-1</t>
  </si>
  <si>
    <t>sn da w  IV-2-82 t-3 cx.16-12-1</t>
  </si>
  <si>
    <t>manq./sT</t>
  </si>
  <si>
    <t>lokalur-resursuli uwyisis jami</t>
  </si>
  <si>
    <t xml:space="preserve"> SromiTi danaxarji</t>
  </si>
  <si>
    <t>sn da w  IV-2-82 t-2 cx.6-12-4</t>
  </si>
  <si>
    <t xml:space="preserve"> manqanebi</t>
  </si>
  <si>
    <t xml:space="preserve">SromiTi danaxarjebi </t>
  </si>
  <si>
    <t>sn da w  IV-6-82 T-6 cx.8-527-1</t>
  </si>
  <si>
    <t>damiwebis kontaqtiani Cafluli tipis faruli Stefseluri rozetis dayeneba</t>
  </si>
  <si>
    <t xml:space="preserve">damiwebis kontaqtiani Cafluli tipis faruli Stefseluri rozeti </t>
  </si>
  <si>
    <t>erT polusa Cafluli tipis CamrTvelis dayeneba</t>
  </si>
  <si>
    <t>sn da w  IV-6-82 t.3 cx. 21-24-1</t>
  </si>
  <si>
    <t>sn da w  IV-2-82 t-3 cx.16-24-2 (damat. gam. .#2)</t>
  </si>
  <si>
    <t>sn da w  IV-2-82 t-3 cx.16-24-3 (damat. gam. .#2)</t>
  </si>
  <si>
    <t>sn da w  IV-2-82 t-3 cx.16-24-4 (damat. gam. .#2)</t>
  </si>
  <si>
    <t>sn da w  IV-2-82 t-3 cx.16-24-6 (damat. gam. .#2)</t>
  </si>
  <si>
    <t>grZ.m.</t>
  </si>
  <si>
    <t>proeqt.</t>
  </si>
  <si>
    <t>ventili radiatoris (Sesvla)</t>
  </si>
  <si>
    <t>7-25</t>
  </si>
  <si>
    <t>kv.m.</t>
  </si>
  <si>
    <t xml:space="preserve"> SromiTi danaxarji 0,188+2*0,0034=0,1948</t>
  </si>
  <si>
    <t xml:space="preserve"> manqanebi 0,0095+2*0,0023=0,0141</t>
  </si>
  <si>
    <t>kub.m.</t>
  </si>
  <si>
    <t>qv/cementis xsnari 0,0212+0,0026=0,0238</t>
  </si>
  <si>
    <t>duRabis tumbo 1 kub.m/sT</t>
  </si>
  <si>
    <t>srg</t>
  </si>
  <si>
    <t>sn da w  IV-2-82 t-2 cx.15-55-9</t>
  </si>
  <si>
    <t>fari yalibis δsisq. 25 mm</t>
  </si>
  <si>
    <t>5.1-8</t>
  </si>
  <si>
    <t xml:space="preserve">SromiTi danaxarji </t>
  </si>
  <si>
    <t xml:space="preserve">fari yalibis </t>
  </si>
  <si>
    <t xml:space="preserve">qv/cementis xsnari </t>
  </si>
  <si>
    <t xml:space="preserve">sxva masalebi </t>
  </si>
  <si>
    <t xml:space="preserve">sxvadasxva manqanebi </t>
  </si>
  <si>
    <t>sn da w  IV-2-82 t-2 cx.15-156-3-s misadagebiT</t>
  </si>
  <si>
    <t xml:space="preserve">srf </t>
  </si>
  <si>
    <t>dekoratiuli cementi</t>
  </si>
  <si>
    <t xml:space="preserve">qviSa Cveulebrivi an  feradi                 </t>
  </si>
  <si>
    <t xml:space="preserve"> sxvadasxva masalebi (pigmenti da sxva)</t>
  </si>
  <si>
    <t>ficari wiwvovani jiSis (5,81+0,67)/100=0,0648</t>
  </si>
  <si>
    <t>sn da w  IV-2-82 t-2 cx.15-51-1</t>
  </si>
  <si>
    <t>kar-fanjrebis ferdoebis SebaTqaSeba qviSa-cementis xsnariT</t>
  </si>
  <si>
    <t>fiTxi</t>
  </si>
  <si>
    <t>sn da w  IV-2-82 t-4 cx.27-7-2</t>
  </si>
  <si>
    <t xml:space="preserve">saSualo tipis avtogreideri _ 108 cx.Z </t>
  </si>
  <si>
    <t>satkepni sagzao, pnevmosvlaze -18 t</t>
  </si>
  <si>
    <t xml:space="preserve">mosarwyavi manqana _ 6000 l </t>
  </si>
  <si>
    <t>wyali</t>
  </si>
  <si>
    <t xml:space="preserve"> zednadebi xarjebi </t>
  </si>
  <si>
    <t xml:space="preserve">grunti </t>
  </si>
  <si>
    <t>gruntis gamxsneli</t>
  </si>
  <si>
    <t>sn da w  IV-2-82 t-2 cx.15-164-8</t>
  </si>
  <si>
    <t>alifa</t>
  </si>
  <si>
    <t>8.14-53</t>
  </si>
  <si>
    <t>erTpolusa avtomaturi amomrTveli 25 a</t>
  </si>
  <si>
    <t>8.14-56</t>
  </si>
  <si>
    <t>8.14-237</t>
  </si>
  <si>
    <t>8.14-14</t>
  </si>
  <si>
    <t>sn da w  IV-2-82 Tavi 6 cx.8-591-7</t>
  </si>
  <si>
    <t>sn da w  IV-2-82 Tavi 6 cx.8-591-2</t>
  </si>
  <si>
    <t>sn da w  IV-2-82 t-3 damat. 1  cx.21-28-1</t>
  </si>
  <si>
    <t>ek.m</t>
  </si>
  <si>
    <t>proeqtiT</t>
  </si>
  <si>
    <t>7-25 da 7-26</t>
  </si>
  <si>
    <t xml:space="preserve">7-24 da 7-25 </t>
  </si>
  <si>
    <t xml:space="preserve">sn da w  IV-2-82 t-3 damateba 2 cx.18-16 </t>
  </si>
  <si>
    <t>plastmasis sferuli ventili d-25 mm</t>
  </si>
  <si>
    <t>29</t>
  </si>
  <si>
    <t>25</t>
  </si>
  <si>
    <t>27</t>
  </si>
  <si>
    <t>satransporto xarjebi</t>
  </si>
  <si>
    <t>g/m</t>
  </si>
  <si>
    <t>d-32 mm milze Tboizolaciis mowyoba</t>
  </si>
  <si>
    <r>
      <t xml:space="preserve">600*800 </t>
    </r>
    <r>
      <rPr>
        <sz val="10"/>
        <rFont val="Calibri"/>
        <family val="2"/>
      </rPr>
      <t xml:space="preserve">PKKP-22 </t>
    </r>
    <r>
      <rPr>
        <sz val="10"/>
        <rFont val="LitNusx"/>
        <family val="0"/>
      </rPr>
      <t>markis liTonis paneluri radiatori</t>
    </r>
  </si>
  <si>
    <r>
      <t xml:space="preserve">600*1000 </t>
    </r>
    <r>
      <rPr>
        <sz val="10"/>
        <rFont val="Calibri"/>
        <family val="2"/>
      </rPr>
      <t xml:space="preserve">PKKP-22 </t>
    </r>
    <r>
      <rPr>
        <sz val="10"/>
        <rFont val="LitNusx"/>
        <family val="0"/>
      </rPr>
      <t>markis liTonis paneluri radiatori</t>
    </r>
  </si>
  <si>
    <t>kronSteini</t>
  </si>
  <si>
    <t>sn da w  IV-6-82 T-6 cx.8-142-1</t>
  </si>
  <si>
    <t>grZ.m arxi</t>
  </si>
  <si>
    <t xml:space="preserve"> SromiTi danaxarji 2*0,05</t>
  </si>
  <si>
    <t>kabelis mimaniSnebeli lenti</t>
  </si>
  <si>
    <t>lokalur-resursuli xarjTaRricxva #1/2</t>
  </si>
  <si>
    <t xml:space="preserve">samSeneblo samuSaoebi </t>
  </si>
  <si>
    <t>qviSa (an gacrili miwa)</t>
  </si>
  <si>
    <t xml:space="preserve"> saRebavi antikoroziuli gamxsneliT</t>
  </si>
  <si>
    <t>sul: samSeneblo samuSaoebi</t>
  </si>
  <si>
    <t>II. eleqtro samontaJo samuSaoebi</t>
  </si>
  <si>
    <t xml:space="preserve"> sul: II eleqtro samontaJo samuSaoebi</t>
  </si>
  <si>
    <t>sul xarjTaRricxviT: (I+II): samSeneblo da eleqtrosamontaJo samuSaoebi</t>
  </si>
  <si>
    <t>sn da w  IV-2-82 t-3 cx.22-16-1-s misad</t>
  </si>
  <si>
    <t>lokalur-resursuli xarjTaRricxva #1/1</t>
  </si>
  <si>
    <t>e.n. da g.      $1-22-1</t>
  </si>
  <si>
    <t xml:space="preserve">samSeneblo nagavis avtoTviTmclelze xeliT datvirTva </t>
  </si>
  <si>
    <t xml:space="preserve"> srf</t>
  </si>
  <si>
    <t>samSeneblo nagavis gatana 5 km manZilze</t>
  </si>
  <si>
    <t>sn da w   IV-2-82 t-5 cx.34-56-2-s misadagebiT</t>
  </si>
  <si>
    <t>4.3-16</t>
  </si>
  <si>
    <t>4.2-16</t>
  </si>
  <si>
    <t>4.2-131</t>
  </si>
  <si>
    <t>qviSa-RorRis narevi</t>
  </si>
  <si>
    <t>4.2-101</t>
  </si>
  <si>
    <t>1.10-14</t>
  </si>
  <si>
    <t>skolis Senoba</t>
  </si>
  <si>
    <t>sul lokalur-resursuli uwyisis jami:</t>
  </si>
  <si>
    <t>26</t>
  </si>
  <si>
    <t xml:space="preserve">gare dafarvis wyaldispersiuli saRebavi </t>
  </si>
  <si>
    <t>.1-10-14</t>
  </si>
  <si>
    <t>liTonis Robis SeRebva antikoroziuli saRebaviT 2 jer.</t>
  </si>
  <si>
    <t>Robis saZirkvlebisa da zeZirkvelis mowyobis Semdeg gruntis ukuCayra da zedmeti gruntis adgilze mosworeba</t>
  </si>
  <si>
    <t xml:space="preserve">liTonis WiSkari da kutikari dgarebiT, anjamebiTa da saketiT </t>
  </si>
  <si>
    <t>.1.10-14</t>
  </si>
  <si>
    <t>4.2-104</t>
  </si>
  <si>
    <t>4.2-129</t>
  </si>
  <si>
    <t>4.2-75</t>
  </si>
  <si>
    <t>5.1-144</t>
  </si>
  <si>
    <t>13 - 200</t>
  </si>
  <si>
    <t>13 - 222</t>
  </si>
  <si>
    <t>13 - 228</t>
  </si>
  <si>
    <t>14 - 5</t>
  </si>
  <si>
    <t>13-190</t>
  </si>
  <si>
    <t>8.3-21</t>
  </si>
  <si>
    <t xml:space="preserve"> Semyvan-gamanawilebeli fari</t>
  </si>
  <si>
    <t>8.3-58</t>
  </si>
  <si>
    <t>arxSi kabelis qviSis safenis da safaris mowyoba da kabelis mimaniSnebeli lentis Cadeba</t>
  </si>
  <si>
    <t xml:space="preserve">poliqlorvinilis gluvi milis Cadeba arxSi diametriT 50 mm </t>
  </si>
  <si>
    <t xml:space="preserve">poliqlorvinilis gluvi mili d-50 mm </t>
  </si>
  <si>
    <t>d-20 mm milze Tboizolaciis mowyoba</t>
  </si>
  <si>
    <r>
      <t xml:space="preserve">600*1200 </t>
    </r>
    <r>
      <rPr>
        <sz val="10"/>
        <rFont val="Calibri"/>
        <family val="2"/>
      </rPr>
      <t xml:space="preserve">PKKP-22 </t>
    </r>
    <r>
      <rPr>
        <sz val="10"/>
        <rFont val="LitNusx"/>
        <family val="0"/>
      </rPr>
      <t>markis  liTonis paneluri radiatori</t>
    </r>
  </si>
  <si>
    <t xml:space="preserve">plastmasis armirebuli mili d-20 mm pn25 fasonuri nawilebiT </t>
  </si>
  <si>
    <t xml:space="preserve">plastmasis armirebuli mili d-32 mm  pn25 fasonuri nawilebiT </t>
  </si>
  <si>
    <t>2.6-34</t>
  </si>
  <si>
    <t>2.6-37</t>
  </si>
  <si>
    <t>6-59</t>
  </si>
  <si>
    <t>6-85</t>
  </si>
  <si>
    <t>6-87</t>
  </si>
  <si>
    <t xml:space="preserve"> d-20 mm milis Tboizolaciaa</t>
  </si>
  <si>
    <t xml:space="preserve"> d-32 mm milis Tboizolaciaa</t>
  </si>
  <si>
    <t>2.6-58</t>
  </si>
  <si>
    <t>1.1-30</t>
  </si>
  <si>
    <t>1*9 vt. simZlavris hermetuli Sesrulebis led sanaTi naTuriT (dacvis klasi ip54)</t>
  </si>
  <si>
    <t>2.6-36</t>
  </si>
  <si>
    <t>plastmasis sferuli ventili d-32 mm</t>
  </si>
  <si>
    <t xml:space="preserve">milsadenebze d-25 mm plastmasis sferuli ventilis dayeneba </t>
  </si>
  <si>
    <t>t</t>
  </si>
  <si>
    <t>ficari wiwvovani, III xarisxis δ=40 mm</t>
  </si>
  <si>
    <t xml:space="preserve"> wvrili sakedle bloki 20*19*40</t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</si>
  <si>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-20</t>
    </r>
  </si>
  <si>
    <t>fasadis fiTxi</t>
  </si>
  <si>
    <t xml:space="preserve"> minapaketiT Seminuli metaloplastmasis fanjara</t>
  </si>
  <si>
    <t>calmxrivfurcliani (furclis sisqiT 2,0 mm) liTonis karebis Casma</t>
  </si>
  <si>
    <t>calmxrivfurcliani (sisqiT 2,0 mm) liTonis kari</t>
  </si>
  <si>
    <t>sn da w  IV-2-82 t-2 cx.6-11-1</t>
  </si>
  <si>
    <t>monoliTuri betonis saZirkvlisa da zeZirkvlis mowyoba В20 klasis betoniT</t>
  </si>
  <si>
    <t>betoni В20</t>
  </si>
  <si>
    <t>WanWiki</t>
  </si>
  <si>
    <t>sn da w  IV-2-82 t-2 cx.13-15-6</t>
  </si>
  <si>
    <t>grunti gamxsneliT</t>
  </si>
  <si>
    <t>gamxsneli</t>
  </si>
  <si>
    <t>grunti</t>
  </si>
  <si>
    <t>kg.</t>
  </si>
  <si>
    <t>8.14-330</t>
  </si>
  <si>
    <r>
      <t>N</t>
    </r>
    <r>
      <rPr>
        <b/>
        <sz val="10"/>
        <rFont val="Sylfaen"/>
        <family val="1"/>
      </rPr>
      <t>NAYY 5</t>
    </r>
    <r>
      <rPr>
        <b/>
        <sz val="10"/>
        <rFont val="LitNusx"/>
        <family val="0"/>
      </rPr>
      <t xml:space="preserve">X6 kv.mm ganikveTis aluminis eleqtro kabelis gayvana arxSi da milSi </t>
    </r>
  </si>
  <si>
    <r>
      <t xml:space="preserve">N </t>
    </r>
    <r>
      <rPr>
        <sz val="10"/>
        <rFont val="Sylfaen"/>
        <family val="1"/>
      </rPr>
      <t>NAYY 5</t>
    </r>
    <r>
      <rPr>
        <sz val="10"/>
        <rFont val="LitNusx"/>
        <family val="0"/>
      </rPr>
      <t>X6 kv.mm ganikveTis aluminis eleqtro kabeli</t>
    </r>
  </si>
  <si>
    <t xml:space="preserve">milsadenebze d-32 mm plastmasis sferuli ventilis dayeneba </t>
  </si>
  <si>
    <t>6-58</t>
  </si>
  <si>
    <t>6-100</t>
  </si>
  <si>
    <t>ukusvlis ventili radiatoris</t>
  </si>
  <si>
    <t>radiatoris  ventilebis dayeneba</t>
  </si>
  <si>
    <t>radiatoris ukusvlis ventilebis dayeneba</t>
  </si>
  <si>
    <t>sn da w  IV-2-82 t-3 cx.18-6-1</t>
  </si>
  <si>
    <t>sn da w  IV-2-82 t-3 cx.18-8-1</t>
  </si>
  <si>
    <t xml:space="preserve">plastmasis armirebuli mili d-32 mm fasonuri nawilebiT </t>
  </si>
  <si>
    <t>sn da w  IV-2-82 t-3 cx.16-12-2</t>
  </si>
  <si>
    <t xml:space="preserve">1/2" zambariani damcavi sarqvelis dayeneba </t>
  </si>
  <si>
    <t>1/2" zambariani damcavi sarqveli</t>
  </si>
  <si>
    <t xml:space="preserve">d-32 mm ukusarqvelis dayeneba </t>
  </si>
  <si>
    <t>ukusarqveli  Dd-32 mm</t>
  </si>
  <si>
    <t>sn da w  IV-2-82 t-3 cx.18-11-7</t>
  </si>
  <si>
    <t>1/2" avtomaturi haergamSvebis dayeneba</t>
  </si>
  <si>
    <t>1/2" avtomaturi haergamSvebi</t>
  </si>
  <si>
    <t>sn da w  IV-2-82 t-3 cx.18-15-4</t>
  </si>
  <si>
    <t>Termomanometris dayeneba</t>
  </si>
  <si>
    <t>Termomanometri</t>
  </si>
  <si>
    <t>6 - 286</t>
  </si>
  <si>
    <t>7 - 588</t>
  </si>
  <si>
    <t>sn da w  IV-2-82 t-3 cx.18-2-8</t>
  </si>
  <si>
    <t>sn da w  IV-2-82 t-3 cx.19-3-2</t>
  </si>
  <si>
    <t>4.1-339</t>
  </si>
  <si>
    <t>4.1-374</t>
  </si>
  <si>
    <t>4.1-204</t>
  </si>
  <si>
    <t>4.1-409</t>
  </si>
  <si>
    <t>4.2-102</t>
  </si>
  <si>
    <t>4.2-56</t>
  </si>
  <si>
    <t>4.2-85</t>
  </si>
  <si>
    <t>.4.2-46</t>
  </si>
  <si>
    <t>Siga dafarvis wyalemulsiis saRebavi</t>
  </si>
  <si>
    <t>4.2-84</t>
  </si>
  <si>
    <t xml:space="preserve"> sxva masalebi</t>
  </si>
  <si>
    <t>4.1-235</t>
  </si>
  <si>
    <t xml:space="preserve"> materialuri danaxarji</t>
  </si>
  <si>
    <t>sampolusa avtomaturi amomrTveli 16 a</t>
  </si>
  <si>
    <t>2.6-1</t>
  </si>
  <si>
    <r>
      <t>H</t>
    </r>
    <r>
      <rPr>
        <b/>
        <sz val="10"/>
        <rFont val="Sylfaen"/>
        <family val="1"/>
      </rPr>
      <t>H</t>
    </r>
    <r>
      <rPr>
        <b/>
        <sz val="10"/>
        <rFont val="LitNusx"/>
        <family val="0"/>
      </rPr>
      <t>2X</t>
    </r>
    <r>
      <rPr>
        <b/>
        <sz val="10"/>
        <rFont val="Sylfaen"/>
        <family val="1"/>
      </rPr>
      <t>H-2</t>
    </r>
    <r>
      <rPr>
        <b/>
        <sz val="10"/>
        <rFont val="LitNusx"/>
        <family val="0"/>
      </rPr>
      <t>*2,5 kv.mm ganikveTis spilenZis eleqtro sadenis gayvana daxuruli el.gayvanilobisTvis</t>
    </r>
  </si>
  <si>
    <r>
      <t>H</t>
    </r>
    <r>
      <rPr>
        <sz val="10"/>
        <rFont val="Sylfaen"/>
        <family val="1"/>
      </rPr>
      <t>H</t>
    </r>
    <r>
      <rPr>
        <sz val="10"/>
        <rFont val="LitNusx"/>
        <family val="0"/>
      </rPr>
      <t>2X</t>
    </r>
    <r>
      <rPr>
        <sz val="10"/>
        <rFont val="Sylfaen"/>
        <family val="1"/>
      </rPr>
      <t>H</t>
    </r>
    <r>
      <rPr>
        <sz val="10"/>
        <rFont val="LitNusx"/>
        <family val="0"/>
      </rPr>
      <t>-2*2,5 kv.mm ganikveTis spilenZis eleqtro sadeni</t>
    </r>
  </si>
  <si>
    <r>
      <t xml:space="preserve"> H</t>
    </r>
    <r>
      <rPr>
        <b/>
        <sz val="10"/>
        <rFont val="Sylfaen"/>
        <family val="1"/>
      </rPr>
      <t>H</t>
    </r>
    <r>
      <rPr>
        <b/>
        <sz val="10"/>
        <rFont val="LitNusx"/>
        <family val="0"/>
      </rPr>
      <t>2X</t>
    </r>
    <r>
      <rPr>
        <b/>
        <sz val="10"/>
        <rFont val="Sylfaen"/>
        <family val="1"/>
      </rPr>
      <t>H-</t>
    </r>
    <r>
      <rPr>
        <b/>
        <sz val="10"/>
        <rFont val="LitNusx"/>
        <family val="0"/>
      </rPr>
      <t>3*2,5 kv.mm ganikveTis spilenZis eleqtro sadenebis gayvana daxuruli el.gayvanilobisTvis</t>
    </r>
  </si>
  <si>
    <r>
      <t>H</t>
    </r>
    <r>
      <rPr>
        <sz val="10"/>
        <rFont val="Sylfaen"/>
        <family val="1"/>
      </rPr>
      <t>H</t>
    </r>
    <r>
      <rPr>
        <sz val="10"/>
        <rFont val="LitNusx"/>
        <family val="0"/>
      </rPr>
      <t>2X</t>
    </r>
    <r>
      <rPr>
        <sz val="10"/>
        <rFont val="Sylfaen"/>
        <family val="1"/>
      </rPr>
      <t>H</t>
    </r>
    <r>
      <rPr>
        <sz val="10"/>
        <rFont val="LitNusx"/>
        <family val="0"/>
      </rPr>
      <t>-3*2,5 kv.mm ganikveTis spilenZis eleqtro sadeni</t>
    </r>
  </si>
  <si>
    <t>sn da w  IV-2-82 t-1 cx.1-80-7</t>
  </si>
  <si>
    <t xml:space="preserve"> sakvamle milis saZirkvlisaTvis gruntis gaTxra xeliT</t>
  </si>
  <si>
    <t>s.n. da w.  IV-2-82 t-2 cx.6-2-1</t>
  </si>
  <si>
    <t>yalibis fari</t>
  </si>
  <si>
    <t>daxerxili masala</t>
  </si>
  <si>
    <t>sn da w  IV-2-82 t-2 cx.6-9-9</t>
  </si>
  <si>
    <t>saZirkvlSi sakvamle milis samontaJi liTonis bazis mowyoba woniT 20 kg-ze meti</t>
  </si>
  <si>
    <t>Casatanebeli detalebi (liTonis baza)</t>
  </si>
  <si>
    <t>gruntis ukuCayra xeliT da zedmati gruntis adgilze mosworeba</t>
  </si>
  <si>
    <t>sn da w  IV-2-82 t-2 cx.9-24-1</t>
  </si>
  <si>
    <t>sakvamle milis feradi galvanizirebuli Tunuqis qolga</t>
  </si>
  <si>
    <t>samontaJo elementebi</t>
  </si>
  <si>
    <t xml:space="preserve"> sakvamle milis gawmenda Jangisagan da dagruntva</t>
  </si>
  <si>
    <t>sakvamle milis SeRebva antikoroziuli saRebaviT 2 jer.</t>
  </si>
  <si>
    <t>1.10-17</t>
  </si>
  <si>
    <t>6-254</t>
  </si>
  <si>
    <t>mza saZirkvelze d-159*4.5 mm liTonis sakvamle milis (qolgiT) montaJi sigrZiT 10 m</t>
  </si>
  <si>
    <t>sakvamle mili foladis d-Ø159*4.5 mm</t>
  </si>
  <si>
    <t>2.1-65</t>
  </si>
  <si>
    <t>sn da w  IV-2-82 t-3 cx.23-2-3</t>
  </si>
  <si>
    <t xml:space="preserve">gaTbobis milsadenebis izolaciisTvis d-250 mm  plastmasis gofrirebuli  milis-garsacmis Cadeba arxSi </t>
  </si>
  <si>
    <t xml:space="preserve"> plastmasis gofrirebuli mili d-250 mm</t>
  </si>
  <si>
    <t>sn da w  IV-2-82 t-3 cx.22-8-3</t>
  </si>
  <si>
    <t>sn da w  IV-2-82 t-3 cx.26-4-3</t>
  </si>
  <si>
    <t>Tboqselis milsadenis izolaciis mowyoba minabambiT</t>
  </si>
  <si>
    <t>4.1 - 485</t>
  </si>
  <si>
    <t>minabamba</t>
  </si>
  <si>
    <t>rul.</t>
  </si>
  <si>
    <t>4.2 -123</t>
  </si>
  <si>
    <t>silikaturi qafura</t>
  </si>
  <si>
    <t>1.1 - 46</t>
  </si>
  <si>
    <t>gruntis ukuCayra da adgilze moSandakeba xeliT</t>
  </si>
  <si>
    <t>2.6-113</t>
  </si>
  <si>
    <t>2.6-57</t>
  </si>
  <si>
    <t>6-101</t>
  </si>
  <si>
    <t>lokalur-resursuli xarjTaRricxva #3</t>
  </si>
  <si>
    <t>sn da w  IV-2-82 t-3 cx.22-8-1</t>
  </si>
  <si>
    <t>4.1-36</t>
  </si>
  <si>
    <t>4.1-242</t>
  </si>
  <si>
    <t>4.1-210</t>
  </si>
  <si>
    <t>lokalur-resursuli xarjTaRricxva #2/2</t>
  </si>
  <si>
    <t>saqvabes Senoba</t>
  </si>
  <si>
    <t>sn da w  IV-2-82 t-2 cx.6-1-20</t>
  </si>
  <si>
    <r>
      <t xml:space="preserve">monoliTuri betonis lenturi saZirkvlis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-15 klasis betoniT</t>
    </r>
  </si>
  <si>
    <t>5.1-138</t>
  </si>
  <si>
    <r>
      <t xml:space="preserve">monoliTuri rk.betonis gulanebis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-20 klasis betoniT </t>
    </r>
  </si>
  <si>
    <t xml:space="preserve"> armaturis nakeToba a-I klasis</t>
  </si>
  <si>
    <t>armatura a-I klasis</t>
  </si>
  <si>
    <t xml:space="preserve">a-III klasis armaturis nakeToba </t>
  </si>
  <si>
    <t>sn da w  IV-2-82 t-2 cx.8-1-4</t>
  </si>
  <si>
    <t>saZirkvelis Tavis horizontaluri hidroizolacia cementis xsnariT SemadgenlobiT 1:2</t>
  </si>
  <si>
    <t>cementis xsnari 1:2</t>
  </si>
  <si>
    <t>kedlebis wyoba mcire sakedle blokebiT sisqiT 20 sm</t>
  </si>
  <si>
    <t xml:space="preserve"> wvrili sakedle bloki </t>
  </si>
  <si>
    <t>sn da w  IV-2-82 t-2 cx.6-15-11</t>
  </si>
  <si>
    <r>
      <t xml:space="preserve">monoliTuri rk.betonis sartyelis mowyoba 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-20 klasis betoniT </t>
    </r>
  </si>
  <si>
    <t xml:space="preserve"> fari yalibis</t>
  </si>
  <si>
    <t>ficari wiwvovani jiSis δ=40 mm</t>
  </si>
  <si>
    <t>sn da w  IV-2-82 t-2 cx.6-16-1</t>
  </si>
  <si>
    <r>
      <t xml:space="preserve">monoliTuri rk.betonis gadaxurvis filis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-20 klasis betoniT </t>
    </r>
  </si>
  <si>
    <t>ficari wiwvovani jiSis δ(0,84+2,56+0,26)/100=0,0366</t>
  </si>
  <si>
    <t>saxuravze mWimis mowyoba m-100 markis qviSa-cementis xsnariT qanobiT, saSualo sisqiT 50 mm</t>
  </si>
  <si>
    <t xml:space="preserve"> SromiTi danaxarji (18,8+6*0,34)/100</t>
  </si>
  <si>
    <t xml:space="preserve"> manqanebi (0,95+6*0,23)/100</t>
  </si>
  <si>
    <t>qviSa-cementis xsnari m-100 markis (2,04+6*0,51)/100</t>
  </si>
  <si>
    <t>sn da w  IV-2-82 t-2  cx.11-3-1</t>
  </si>
  <si>
    <t xml:space="preserve">saxuravis burulis mowyoba ori fena (meore fena moxreSili)  bituliniT sisqiT 3,5+3,5 mm.  </t>
  </si>
  <si>
    <t>Txevadi gazi</t>
  </si>
  <si>
    <t>bituliniδ=3,5 mm priala</t>
  </si>
  <si>
    <t>bituliniδ=3,5 mm moxreSili</t>
  </si>
  <si>
    <t>sn da w   IV-2-82 t-2 cx.9-5-4-s misadagebiT</t>
  </si>
  <si>
    <t xml:space="preserve"> minapaketiT Seminuli metaloplastmasis   fanjrebis montaJi </t>
  </si>
  <si>
    <t>.10.3-3</t>
  </si>
  <si>
    <t xml:space="preserve"> liTonis elementebis gawmenda da  dagruntva </t>
  </si>
  <si>
    <t>sn da w  IV-2-82 t-2 cx.15-164-7</t>
  </si>
  <si>
    <t xml:space="preserve"> liTonis elementebis SeRebva antikoroziuli cecxlmedegi saRebaviT 2 jer.</t>
  </si>
  <si>
    <t xml:space="preserve">betonis momzadebisa da danadgarebis saZirkvlis qveS   safuZvelis mowyoba RorRiT saSualo sisqiT 40 mm </t>
  </si>
  <si>
    <r>
      <t xml:space="preserve">betonis iatakis momzadebis mowyoba (danadgarebis adgilebis gaTvaliswinebiT) </t>
    </r>
    <r>
      <rPr>
        <b/>
        <sz val="10"/>
        <rFont val="Sylfaen"/>
        <family val="1"/>
      </rPr>
      <t>B</t>
    </r>
    <r>
      <rPr>
        <b/>
        <sz val="10"/>
        <rFont val="LitNusx"/>
        <family val="0"/>
      </rPr>
      <t xml:space="preserve">-15 klasis betoniT </t>
    </r>
  </si>
  <si>
    <t xml:space="preserve"> cementis mWimis mowyoba m-100 markis qviSa-cementis xsnariT saSualo sisqiT 3.0 sm</t>
  </si>
  <si>
    <t>msxvilfraqciuli duRabi m-100 0,0204+2*0,0051=0,0306</t>
  </si>
  <si>
    <t>sn da w  IV-2-82 t-2 cx.11-20-3 da cx-11-36-3</t>
  </si>
  <si>
    <t>iatakze xaoiani teqnogranitis filebis dageba da plintusebis mowyoba webo-cementze</t>
  </si>
  <si>
    <t xml:space="preserve"> SromiTi danaxarji 1,08+0,269</t>
  </si>
  <si>
    <t xml:space="preserve"> manqanebi 0,0452+0,0116</t>
  </si>
  <si>
    <t>xaoiani keramikuli fila 1,02+0,08</t>
  </si>
  <si>
    <t xml:space="preserve">Siga  kedlebis maRalxarisxovani Selesva qv/cementis xsnariT </t>
  </si>
  <si>
    <t>sn da w  IV-2-82 t-2 cx.15-168,7</t>
  </si>
  <si>
    <t xml:space="preserve">fasadis zedapirebis maRalxarisxovani Selesva qv/cementis xsnariT </t>
  </si>
  <si>
    <t>sn da w  IV-2-82 t-2 cx.15-56-4</t>
  </si>
  <si>
    <t>fasadis kedlebis da kar-fanjrebis ferdoebis SeRebva  wyalmedegi saRebaviT</t>
  </si>
  <si>
    <t>Semonakirwylis qveS 5,0 sm sisqis RorRis safuZvelis mowyoba da datkepna</t>
  </si>
  <si>
    <t>RorRi³</t>
  </si>
  <si>
    <t>s.n. da w.  IV-2-82 t-2 cx.11-11-1(2)</t>
  </si>
  <si>
    <r>
      <t xml:space="preserve"> betonis Semonakirwylis mowyoba siganiT 1,0 m., sisqiT 10 sm, </t>
    </r>
    <r>
      <rPr>
        <b/>
        <sz val="10"/>
        <rFont val="Sylfaen"/>
        <family val="1"/>
      </rPr>
      <t>B</t>
    </r>
    <r>
      <rPr>
        <b/>
        <sz val="10"/>
        <rFont val="LitNusx"/>
        <family val="0"/>
      </rPr>
      <t>-20 klasis betoniT</t>
    </r>
  </si>
  <si>
    <t xml:space="preserve"> SromiTi danaxarji (40,2+1,06*14)/100</t>
  </si>
  <si>
    <t>manqanebi (1,74+0,28*14)</t>
  </si>
  <si>
    <t xml:space="preserve">lokalur-resursuli uwyisis jami: </t>
  </si>
  <si>
    <t>lokalur-resursuli xarjTaRricxva #2/1</t>
  </si>
  <si>
    <t>4.1-384</t>
  </si>
  <si>
    <t>4.1-337</t>
  </si>
  <si>
    <t>armatura a-III klasis</t>
  </si>
  <si>
    <t>1.1-26</t>
  </si>
  <si>
    <t>1.1-28</t>
  </si>
  <si>
    <t>4.1-410</t>
  </si>
  <si>
    <t xml:space="preserve"> kedlebis da kar-fanjrebis ferdoebis SefiTxvna da SeRebva wyaldispersiuri saRebaviT </t>
  </si>
  <si>
    <t xml:space="preserve"> materialuri resursi</t>
  </si>
  <si>
    <r>
      <t xml:space="preserve">betoni </t>
    </r>
    <r>
      <rPr>
        <sz val="10"/>
        <rFont val="Sylfaen"/>
        <family val="1"/>
      </rPr>
      <t>B</t>
    </r>
    <r>
      <rPr>
        <sz val="10"/>
        <rFont val="LitNusx"/>
        <family val="0"/>
      </rPr>
      <t>-20 (3,06+0,51*14)</t>
    </r>
  </si>
  <si>
    <t>saqvabe mowyobilobebis demontaJi da dasawyobeba (damkveTis gankargulebaSi)</t>
  </si>
  <si>
    <t>sn da w  IV-2-82 t-2 cx6-44-8</t>
  </si>
  <si>
    <t>sn da w  IV-2-82 t-2 cx6-44-10</t>
  </si>
  <si>
    <r>
      <t xml:space="preserve">betoni </t>
    </r>
    <r>
      <rPr>
        <sz val="10"/>
        <rFont val="Academiuri Nuskhuri"/>
        <family val="0"/>
      </rPr>
      <t>B-15</t>
    </r>
  </si>
  <si>
    <r>
      <t>betoni B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-20 kl.</t>
    </r>
  </si>
  <si>
    <r>
      <t xml:space="preserve">betoni </t>
    </r>
    <r>
      <rPr>
        <sz val="10"/>
        <rFont val="Sylfaen"/>
        <family val="1"/>
      </rPr>
      <t>B</t>
    </r>
    <r>
      <rPr>
        <sz val="10"/>
        <rFont val="LitNusx"/>
        <family val="0"/>
      </rPr>
      <t>-15 kl.</t>
    </r>
  </si>
  <si>
    <t>teritoriis Semomfarglavi Robis mowyoba</t>
  </si>
  <si>
    <t xml:space="preserve">betonis Robis zedapiris SeRebva qviSanarevi dekoratiuli cementis (pigmentis damatebiT) naSxefiT  </t>
  </si>
  <si>
    <t>4.1-232</t>
  </si>
  <si>
    <t xml:space="preserve">  liTonis Robis gawmenda da dagruntva</t>
  </si>
  <si>
    <t>Robis  zedapirebis gaumjobesebuli Selesva qv/cementis xsnariT (orive mxridan)</t>
  </si>
  <si>
    <t xml:space="preserve">   Robis saZirkvlis mosawyobad gruntis damuSaveba xeliT </t>
  </si>
  <si>
    <t xml:space="preserve">liTonis dgarebis dayeneba da  oTxkuTxa milebisagan  damzadebuli martivi tipis liTonis Robis seqciebis (simaRle 1.4 m) montaJi </t>
  </si>
  <si>
    <t>liTonis seqciuri Robe da dgarebi</t>
  </si>
  <si>
    <t>sn da w  IV-2-82 t-1 cx.1-78-3</t>
  </si>
  <si>
    <t xml:space="preserve"> sn da w  IV-2-82 t-1 cx. 1-78-3</t>
  </si>
  <si>
    <t>qalaq baTumis #27 sajaro skolis SenobaSi arsebuli gaTbobis amortizirebuli radiatorebis gamocvla da skolis teritoriis Semomfarglavi Robeebis da saqvabes mowyoba</t>
  </si>
  <si>
    <t>250 000 kkal.sT simZlavris liTonis gaTbobis qvabis damontaJeba</t>
  </si>
  <si>
    <t>7 - 219 da 220-mis</t>
  </si>
  <si>
    <t>qvabi gaTbobis Q=250 000 kkal/sT (5722+3637.30)/2</t>
  </si>
  <si>
    <t>7 - 157</t>
  </si>
  <si>
    <t>200 - l moculobis safarToebeli WurWlis damontaJeba (10 bari)</t>
  </si>
  <si>
    <t>7 - 456</t>
  </si>
  <si>
    <t xml:space="preserve">safarToebeli WurWeli V=200 l 10 bari </t>
  </si>
  <si>
    <t>6-905 misad</t>
  </si>
  <si>
    <t xml:space="preserve"> d-75 mm sferuli ventilis dayeneba </t>
  </si>
  <si>
    <t xml:space="preserve"> d-75 mm sferuli ventili</t>
  </si>
  <si>
    <t>6-66</t>
  </si>
  <si>
    <t>saqvabes santeqnikuri samuSaoebi da gare Tboqselis mowyoba</t>
  </si>
  <si>
    <t xml:space="preserve">d-75 mm armirebuli plastmasis milis gayvana fasonuri nawilebis gamoyenebiT da hidravlikuri gamocda </t>
  </si>
  <si>
    <t xml:space="preserve">d-75 mm plastmasis armirebuli mili fasonuri nawilebiT  </t>
  </si>
  <si>
    <t xml:space="preserve">d-32 mm armirebuli plastmasis milis gayvana fasonuri nawilebis gamoyenebiT da hidravlikuri gamocda </t>
  </si>
  <si>
    <t xml:space="preserve">d-32 mm plastmasis armirebuli mili fasonuri nawilebiT  </t>
  </si>
  <si>
    <t xml:space="preserve"> d-25 mm plastmasis armirebuli milis montaJi fasonuri nawilebis gamoyenebiT. sistemis hidravlikuri gamocda da misi garecxva qlorirebiT.</t>
  </si>
  <si>
    <t xml:space="preserve"> d-32 mm plastmasis armirebuli milis montaJi fasonuri nawilebis gamoyenebiT. sistemis hidravlikuri gamocda da misi garecxva qlorirebiT.</t>
  </si>
  <si>
    <t xml:space="preserve"> d-75 mm plastmasis armirebuli milis montaJi fasonuri nawilebis gamoyenebiT. sistemis hidravlikuri gamocda da misi garecxva qlorirebiT.</t>
  </si>
  <si>
    <t>plastmasis armirebuli mili  d-75 mm fasonuri nawilebiT</t>
  </si>
  <si>
    <t>saizolacio skoCi</t>
  </si>
  <si>
    <t>Tboqselis saqvabes milsadenis izolaciis mowyoba minabambiT</t>
  </si>
  <si>
    <t xml:space="preserve"> d-75 mm gadamxsnelis dayeneba </t>
  </si>
  <si>
    <t xml:space="preserve"> d-75 mm gadamxsneli </t>
  </si>
  <si>
    <t>6-178</t>
  </si>
  <si>
    <t>sn da w  IV-2-82 t-3 cx.22-23-1</t>
  </si>
  <si>
    <r>
      <t xml:space="preserve">bunebrivi airis sawvavis sanTuris _ </t>
    </r>
    <r>
      <rPr>
        <b/>
        <sz val="10"/>
        <rFont val="Sylfaen"/>
        <family val="1"/>
      </rPr>
      <t>NG 400</t>
    </r>
    <r>
      <rPr>
        <b/>
        <sz val="10"/>
        <rFont val="LitNusx"/>
        <family val="0"/>
      </rPr>
      <t xml:space="preserve"> damontaJeba</t>
    </r>
  </si>
  <si>
    <r>
      <t>bunebrivi airis sanTuraN</t>
    </r>
    <r>
      <rPr>
        <sz val="10"/>
        <rFont val="Sylfaen"/>
        <family val="1"/>
      </rPr>
      <t>NG 240</t>
    </r>
    <r>
      <rPr>
        <sz val="10"/>
        <rFont val="LitNusx"/>
        <family val="0"/>
      </rPr>
      <t xml:space="preserve"> </t>
    </r>
  </si>
  <si>
    <r>
      <t>gaTbobis sacirkulacio tumbosUP(</t>
    </r>
    <r>
      <rPr>
        <b/>
        <sz val="9"/>
        <rFont val="Arial"/>
        <family val="2"/>
      </rPr>
      <t>UPS 65</t>
    </r>
    <r>
      <rPr>
        <b/>
        <sz val="10"/>
        <rFont val="LitNusx"/>
        <family val="0"/>
      </rPr>
      <t xml:space="preserve">-120 </t>
    </r>
    <r>
      <rPr>
        <b/>
        <sz val="10"/>
        <rFont val="Sylfaen"/>
        <family val="1"/>
      </rPr>
      <t>F</t>
    </r>
    <r>
      <rPr>
        <b/>
        <sz val="10"/>
        <rFont val="LitNusx"/>
        <family val="0"/>
      </rPr>
      <t xml:space="preserve">) damontaJeba </t>
    </r>
  </si>
  <si>
    <r>
      <t xml:space="preserve">gaTbobis sacirkulacio tumbo </t>
    </r>
    <r>
      <rPr>
        <sz val="9"/>
        <rFont val="Arial"/>
        <family val="2"/>
      </rPr>
      <t>UPS 65</t>
    </r>
    <r>
      <rPr>
        <sz val="10"/>
        <rFont val="LitNusx"/>
        <family val="0"/>
      </rPr>
      <t xml:space="preserve">-120 </t>
    </r>
    <r>
      <rPr>
        <sz val="10"/>
        <rFont val="Sylfaen"/>
        <family val="1"/>
      </rPr>
      <t>F</t>
    </r>
  </si>
  <si>
    <r>
      <t xml:space="preserve">sakvamle milis saZirkvlis mowyoba </t>
    </r>
    <r>
      <rPr>
        <b/>
        <sz val="10"/>
        <rFont val="Times New Roman"/>
        <family val="1"/>
      </rPr>
      <t>B</t>
    </r>
    <r>
      <rPr>
        <b/>
        <sz val="10"/>
        <rFont val="LitNusx"/>
        <family val="0"/>
      </rPr>
      <t>-20 klasis betoniT</t>
    </r>
  </si>
  <si>
    <r>
      <t xml:space="preserve">betoni </t>
    </r>
    <r>
      <rPr>
        <sz val="10"/>
        <rFont val="Times New Roman"/>
        <family val="1"/>
      </rPr>
      <t>B-20</t>
    </r>
    <r>
      <rPr>
        <sz val="10"/>
        <rFont val="LitNusx"/>
        <family val="0"/>
      </rPr>
      <t xml:space="preserve"> </t>
    </r>
  </si>
  <si>
    <t xml:space="preserve">farSi 3*16 a avtomaturi amomrTvelis dayeneba da momzadeba CarTvisaTvis </t>
  </si>
  <si>
    <t>lokalur-resursuli xarjTaRricxva #2/3</t>
  </si>
  <si>
    <t xml:space="preserve">farSi 1*25a avtomaturi amomrTvelis dayeneba da momzadeba CarTvisaTvis </t>
  </si>
  <si>
    <t xml:space="preserve"> Semyvan-gamanawilebeli faris dayeneba </t>
  </si>
  <si>
    <t xml:space="preserve"> 1*16a magnitogamSvebis dayeneba </t>
  </si>
  <si>
    <t>erTpolusa magnitogamSvebi 16 a</t>
  </si>
  <si>
    <t xml:space="preserve"> 1*9 vt. simZlavris hermetuli Sesrulebis Weris led sanaTuris da naTuris dayeneba </t>
  </si>
  <si>
    <t>8.14-157</t>
  </si>
  <si>
    <t>saqvabes Siga el.samontaJo da gare elqselis mowyobis samuSaoebi</t>
  </si>
  <si>
    <t>sn da w  IV-2-82 t-3 cx.21-11</t>
  </si>
  <si>
    <t>gamwovi ventilatorisa da cxauris dayeneba d-150 mm</t>
  </si>
  <si>
    <t>gamwovi ventilatori d-150 mm. cxauriT</t>
  </si>
  <si>
    <r>
      <t xml:space="preserve">arsebul gaTbobis milgayvanilobaze demontirebuli radiatorebis nacvlad 22 </t>
    </r>
    <r>
      <rPr>
        <b/>
        <sz val="9"/>
        <rFont val="Academiuri Nuskhuri"/>
        <family val="0"/>
      </rPr>
      <t>PKKP</t>
    </r>
    <r>
      <rPr>
        <b/>
        <sz val="10"/>
        <rFont val="LitNusx"/>
        <family val="0"/>
      </rPr>
      <t xml:space="preserve"> 600 markis sxvadasxva sigrZis liTonis paneluri radiatoris dayeneba</t>
    </r>
  </si>
  <si>
    <t>axali radiatorebis montaJisaTvis gaTbobis qselis mowyoba d-20 mm pn25 plastmasis armirebuli miliT fasonuri nawilebis gamoyenebiT. sistemis hidravlikuri gamocda da misi garecxva qlorirebiT.</t>
  </si>
  <si>
    <t>axali radiatorebis montaJisaTvis gaTbobis qselis mowyoba  d-32 mm pn25  plastmasis armirebuli miliT fasonuri nawilebis gamoyenebiT. sistemis hidravlikuri gamocda da misi garecxva qlorirebiT.</t>
  </si>
  <si>
    <t>Siga gaTbobis sistemis reabilitacia</t>
  </si>
  <si>
    <t>sn da w  IV-2-82 t-3 damateba 2 cx.18-16 k-0.5</t>
  </si>
  <si>
    <t xml:space="preserve"> SromiTi danaxarji 0.5*0.442</t>
  </si>
  <si>
    <t xml:space="preserve"> manqanebi 0.5*0.0276</t>
  </si>
  <si>
    <t xml:space="preserve"> sxvadasxva masalebi 05*0.0654</t>
  </si>
  <si>
    <t>sademontaJo samuSaoebi</t>
  </si>
  <si>
    <t>saproeqto teritoriis monakveTebze (Robe, saqvabe) qviSa-RorRis narevis safuZvelis mowyoba sisqiT 5,0 sm meqanizirebuli wesiT da misi datkepna</t>
  </si>
  <si>
    <t xml:space="preserve">   Robis saZirkvlis da zeZirkvelis mosawyobad gruntis damuSaveba xeliT </t>
  </si>
  <si>
    <t>5-144</t>
  </si>
  <si>
    <t>axali betonis Robis mowyoba</t>
  </si>
  <si>
    <t xml:space="preserve"> Robis kedlebisa da svetebis mowyoba betonis mcire sakedle blokebiT kedlis sisqiT 20 sm </t>
  </si>
  <si>
    <t xml:space="preserve">Robis betonis da qvis zedapirebis gaumjobesebuli Selesva qv/cementis xsnariT svetebze dekoratiuli qudebis mowyobiT </t>
  </si>
  <si>
    <t xml:space="preserve">Robis nawili zedapirebis SeRebva qviSanarevi dekoratiuli cementis (pigmentis damatebiT) naSxefiT (erTi mxare) </t>
  </si>
  <si>
    <t>sn da w IV-2-82 t-2 cx.15-156-2</t>
  </si>
  <si>
    <t>Robis danarCeni betonis zedapirebis SeRebva gare dafarvis wyaldispersiuli saRebaviT orjer</t>
  </si>
  <si>
    <t>sareabilitacio Senobis teritoria</t>
  </si>
  <si>
    <t>sn da w  IV-2-82 t-3 cx.22-27-1</t>
  </si>
  <si>
    <t>wert.</t>
  </si>
  <si>
    <t xml:space="preserve"> axali qselis CarTva arsebul qselSi</t>
  </si>
  <si>
    <t>axali liTonis Robis mowyoba</t>
  </si>
  <si>
    <t>liTonis dgarebis dayeneba da  oTxkuTxa milebisagan gamzadebuli liTonis dekoratiuli WiSkrisa da kutikaris  montaJi (saerTo zomiT 4.9*2.1 m)</t>
  </si>
  <si>
    <t>liTonis dgarebis dayeneba da  oTxkuTxa milebisagan gamzadebuli liTonis dekoratiuli WiSkris montaJi ( zomiT 3.8*2.1 m)</t>
  </si>
  <si>
    <t>liTonis dgarebis dayeneba da  oTxkuTxa milebisagan gamzadebuli liTonis dekoratiuli kutikaris montaJi (zomiT 1.2*2.1 m)</t>
  </si>
  <si>
    <t>arsebuli amortizirebuli sxvadasxva saxeobis kombinirebuli Robeebis demontaJi da vargisi masalebis dasawyobeba (damkveTis gankargulebaSi)</t>
  </si>
  <si>
    <t>qalaq baTumis #27 sajaro skolis SenobaSi arsebuli amortizirebuli gaTbobis radiatorebis gamocvla da skolis teritoriis Semomfarglavi Robeebisa da saqvabes mowyoba</t>
  </si>
  <si>
    <t>saobieqto-saxarjTaRricxvo angariSi</t>
  </si>
  <si>
    <t>xarjT #1/2</t>
  </si>
  <si>
    <t>rezervi gauTvaliswinebel samuSaoebze 5 % @</t>
  </si>
  <si>
    <t>dRg 18%</t>
  </si>
  <si>
    <t>xarjT #1/1</t>
  </si>
  <si>
    <t>xarjT #2/1</t>
  </si>
  <si>
    <t>xarjT #2/2</t>
  </si>
  <si>
    <t>xarjT #2/3</t>
  </si>
  <si>
    <t>xarjT #3</t>
  </si>
  <si>
    <r>
      <t xml:space="preserve">arsebuli dazianebuli 22 </t>
    </r>
    <r>
      <rPr>
        <b/>
        <sz val="9"/>
        <rFont val="Academiuri Nuskhuri"/>
        <family val="0"/>
      </rPr>
      <t>PKKP</t>
    </r>
    <r>
      <rPr>
        <b/>
        <sz val="10"/>
        <rFont val="LitNusx"/>
        <family val="0"/>
      </rPr>
      <t xml:space="preserve"> 600 markis sxvadasxva sigrZis liTonis paneluri radiatoris demontaJi  (damkveTis gankargulebaSi)</t>
    </r>
  </si>
  <si>
    <t>საქვაბის samSeneblo samuSaoebi</t>
  </si>
  <si>
    <r>
      <t>civi wylis sacirkulacio tumbosU</t>
    </r>
    <r>
      <rPr>
        <b/>
        <sz val="10"/>
        <rFont val="LitNusx"/>
        <family val="0"/>
      </rPr>
      <t xml:space="preserve">damontaJeba </t>
    </r>
  </si>
  <si>
    <r>
      <t>civi wylis sacirkulacio tumbo U</t>
    </r>
    <r>
      <rPr>
        <sz val="9"/>
        <rFont val="Arial"/>
        <family val="2"/>
      </rPr>
      <t>Grundfos  Jp 4 ან მსგავსი/არანაკლები მონაცემების</t>
    </r>
  </si>
  <si>
    <t>bunebrivi gazis gamanawilebel  qselze axali momxmareblis mierTebis safasuri. 2014 wlis 31 oqtombris #43/3  gadawyvetileba</t>
  </si>
  <si>
    <t>სულ ჯამი</t>
  </si>
  <si>
    <t>sul xarjTaRricxviT: (მაქსიმალური ღირებულება 3200 ლარი)</t>
  </si>
</sst>
</file>

<file path=xl/styles.xml><?xml version="1.0" encoding="utf-8"?>
<styleSheet xmlns="http://schemas.openxmlformats.org/spreadsheetml/2006/main">
  <numFmts count="6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$&quot;;\-#,##0&quot;$&quot;"/>
    <numFmt numFmtId="191" formatCode="#,##0&quot;$&quot;;[Red]\-#,##0&quot;$&quot;"/>
    <numFmt numFmtId="192" formatCode="#,##0.00&quot;$&quot;;\-#,##0.00&quot;$&quot;"/>
    <numFmt numFmtId="193" formatCode="#,##0.00&quot;$&quot;;[Red]\-#,##0.00&quot;$&quot;"/>
    <numFmt numFmtId="194" formatCode="_-* #,##0&quot;$&quot;_-;\-* #,##0&quot;$&quot;_-;_-* &quot;-&quot;&quot;$&quot;_-;_-@_-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_-* #,##0.00_$_-;\-* #,##0.00_$_-;_-* &quot;-&quot;??_$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[$-FC19]d\ mmmm\ yyyy\ &quot;г.&quot;"/>
    <numFmt numFmtId="204" formatCode="0.0000000"/>
    <numFmt numFmtId="205" formatCode="_-* #,##0.00_l_-;\-* #,##0.00_l_-;_-* &quot;-&quot;??_l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"/>
    <numFmt numFmtId="211" formatCode="0.00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0.0%"/>
    <numFmt numFmtId="218" formatCode="_-* #,##0.00\ _L_a_r_i_-;\-* #,##0.00\ _L_a_r_i_-;_-* \-??\ _L_a_r_i_-;_-@_-"/>
    <numFmt numFmtId="219" formatCode="#,##0.000&quot;р.&quot;"/>
    <numFmt numFmtId="220" formatCode="#,##0.00&quot;р.&quot;"/>
    <numFmt numFmtId="221" formatCode="0.0000000000"/>
  </numFmts>
  <fonts count="73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cadMtavr"/>
      <family val="0"/>
    </font>
    <font>
      <sz val="12"/>
      <name val="AcadNusx"/>
      <family val="0"/>
    </font>
    <font>
      <sz val="10"/>
      <name val="Calibri"/>
      <family val="2"/>
    </font>
    <font>
      <sz val="10"/>
      <name val="Acad Nusx Geo"/>
      <family val="2"/>
    </font>
    <font>
      <b/>
      <sz val="10"/>
      <name val="LitNusx"/>
      <family val="0"/>
    </font>
    <font>
      <b/>
      <sz val="11"/>
      <name val="LitNusx"/>
      <family val="0"/>
    </font>
    <font>
      <sz val="10"/>
      <name val="LitNusx"/>
      <family val="0"/>
    </font>
    <font>
      <sz val="9"/>
      <name val="LitNusx"/>
      <family val="0"/>
    </font>
    <font>
      <sz val="11"/>
      <name val="LitNusx"/>
      <family val="0"/>
    </font>
    <font>
      <b/>
      <sz val="9"/>
      <name val="LitNusx"/>
      <family val="0"/>
    </font>
    <font>
      <b/>
      <sz val="8"/>
      <name val="LitNusx"/>
      <family val="0"/>
    </font>
    <font>
      <b/>
      <sz val="10"/>
      <name val="Academiuri Nuskhuri"/>
      <family val="0"/>
    </font>
    <font>
      <sz val="10"/>
      <name val="Academiuri Nuskhuri"/>
      <family val="0"/>
    </font>
    <font>
      <b/>
      <i/>
      <sz val="10"/>
      <name val="LitNusx"/>
      <family val="0"/>
    </font>
    <font>
      <sz val="11"/>
      <color indexed="8"/>
      <name val="Calibri"/>
      <family val="2"/>
    </font>
    <font>
      <b/>
      <u val="single"/>
      <sz val="10"/>
      <name val="LitNusx"/>
      <family val="0"/>
    </font>
    <font>
      <b/>
      <i/>
      <sz val="11"/>
      <name val="LitNusx"/>
      <family val="0"/>
    </font>
    <font>
      <sz val="12"/>
      <name val="LitNusx"/>
      <family val="0"/>
    </font>
    <font>
      <b/>
      <sz val="12"/>
      <name val="LitNusx"/>
      <family val="0"/>
    </font>
    <font>
      <b/>
      <sz val="10"/>
      <name val="Sylfaen"/>
      <family val="1"/>
    </font>
    <font>
      <sz val="10"/>
      <name val="Sylfaen"/>
      <family val="1"/>
    </font>
    <font>
      <sz val="10"/>
      <name val="Arial Cyr"/>
      <family val="0"/>
    </font>
    <font>
      <b/>
      <sz val="9"/>
      <name val="Academiuri Nuskhuri"/>
      <family val="0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1"/>
      <name val="AcadMtavr"/>
      <family val="0"/>
    </font>
    <font>
      <b/>
      <sz val="9"/>
      <name val="AcadNusx"/>
      <family val="0"/>
    </font>
    <font>
      <b/>
      <sz val="8"/>
      <name val="Acad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0"/>
      <color indexed="20"/>
      <name val="Arial"/>
      <family val="2"/>
    </font>
    <font>
      <sz val="11"/>
      <color indexed="17"/>
      <name val="Sylfaen"/>
      <family val="2"/>
    </font>
    <font>
      <b/>
      <sz val="13"/>
      <color indexed="56"/>
      <name val="Sylfaen"/>
      <family val="2"/>
    </font>
    <font>
      <u val="single"/>
      <sz val="10"/>
      <color indexed="12"/>
      <name val="Arial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3"/>
      <color indexed="56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B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4" borderId="1" applyNumberFormat="0" applyAlignment="0" applyProtection="0"/>
    <xf numFmtId="0" fontId="6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" fillId="0" borderId="3" applyNumberFormat="0" applyFill="0" applyAlignment="0" applyProtection="0"/>
    <xf numFmtId="0" fontId="6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7" borderId="1" applyNumberFormat="0" applyAlignment="0" applyProtection="0"/>
    <xf numFmtId="0" fontId="67" fillId="0" borderId="6" applyNumberFormat="0" applyFill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69" fillId="2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218" fontId="23" fillId="0" borderId="0">
      <alignment/>
      <protection/>
    </xf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8" fontId="23" fillId="0" borderId="0">
      <alignment/>
      <protection/>
    </xf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98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4" fontId="15" fillId="31" borderId="10" xfId="0" applyNumberFormat="1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center" vertical="center" wrapText="1"/>
    </xf>
    <xf numFmtId="198" fontId="13" fillId="0" borderId="10" xfId="0" applyNumberFormat="1" applyFont="1" applyFill="1" applyBorder="1" applyAlignment="1">
      <alignment horizontal="center" vertical="center" wrapText="1"/>
    </xf>
    <xf numFmtId="0" fontId="18" fillId="31" borderId="10" xfId="0" applyFont="1" applyFill="1" applyBorder="1" applyAlignment="1">
      <alignment horizontal="center" vertical="center" wrapText="1"/>
    </xf>
    <xf numFmtId="198" fontId="13" fillId="31" borderId="10" xfId="0" applyNumberFormat="1" applyFont="1" applyFill="1" applyBorder="1" applyAlignment="1">
      <alignment horizontal="center" vertical="center" wrapText="1"/>
    </xf>
    <xf numFmtId="199" fontId="15" fillId="31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9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5" fillId="31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8" fontId="15" fillId="0" borderId="10" xfId="0" applyNumberFormat="1" applyFont="1" applyFill="1" applyBorder="1" applyAlignment="1">
      <alignment horizontal="center" vertical="center"/>
    </xf>
    <xf numFmtId="199" fontId="15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4" fontId="15" fillId="31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26" fillId="0" borderId="0" xfId="0" applyFont="1" applyFill="1" applyAlignment="1">
      <alignment horizontal="center" vertical="center" wrapText="1"/>
    </xf>
    <xf numFmtId="2" fontId="13" fillId="31" borderId="10" xfId="0" applyNumberFormat="1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textRotation="90" wrapText="1"/>
    </xf>
    <xf numFmtId="1" fontId="4" fillId="31" borderId="0" xfId="0" applyNumberFormat="1" applyFont="1" applyFill="1" applyBorder="1" applyAlignment="1">
      <alignment horizontal="center" vertical="center" textRotation="90" wrapText="1"/>
    </xf>
    <xf numFmtId="0" fontId="5" fillId="31" borderId="0" xfId="0" applyFont="1" applyFill="1" applyAlignment="1">
      <alignment horizontal="center" vertical="center" wrapText="1"/>
    </xf>
    <xf numFmtId="49" fontId="16" fillId="31" borderId="0" xfId="0" applyNumberFormat="1" applyFont="1" applyFill="1" applyAlignment="1">
      <alignment horizontal="center" vertical="center" wrapText="1"/>
    </xf>
    <xf numFmtId="1" fontId="17" fillId="31" borderId="0" xfId="0" applyNumberFormat="1" applyFont="1" applyFill="1" applyAlignment="1">
      <alignment horizontal="center" vertical="center" wrapText="1"/>
    </xf>
    <xf numFmtId="49" fontId="3" fillId="31" borderId="0" xfId="0" applyNumberFormat="1" applyFont="1" applyFill="1" applyAlignment="1">
      <alignment horizontal="center" vertical="center" wrapText="1"/>
    </xf>
    <xf numFmtId="49" fontId="4" fillId="31" borderId="0" xfId="0" applyNumberFormat="1" applyFont="1" applyFill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right" vertical="center" wrapText="1"/>
    </xf>
    <xf numFmtId="200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99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02" fontId="15" fillId="0" borderId="10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00" fontId="15" fillId="0" borderId="10" xfId="0" applyNumberFormat="1" applyFont="1" applyFill="1" applyBorder="1" applyAlignment="1">
      <alignment horizontal="center" vertical="center"/>
    </xf>
    <xf numFmtId="0" fontId="16" fillId="31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31" borderId="0" xfId="0" applyNumberFormat="1" applyFont="1" applyFill="1" applyAlignment="1">
      <alignment horizontal="center" vertical="center" wrapText="1"/>
    </xf>
    <xf numFmtId="1" fontId="4" fillId="31" borderId="10" xfId="0" applyNumberFormat="1" applyFont="1" applyFill="1" applyBorder="1" applyAlignment="1">
      <alignment horizontal="center" vertical="center" textRotation="90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5" fillId="31" borderId="10" xfId="73" applyNumberFormat="1" applyFont="1" applyFill="1" applyBorder="1" applyAlignment="1">
      <alignment horizontal="center" vertical="center" wrapText="1"/>
      <protection/>
    </xf>
    <xf numFmtId="49" fontId="15" fillId="31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10" xfId="85" applyNumberFormat="1" applyFont="1" applyFill="1" applyBorder="1" applyAlignment="1">
      <alignment horizontal="center" vertical="center" wrapText="1"/>
      <protection/>
    </xf>
    <xf numFmtId="0" fontId="15" fillId="0" borderId="10" xfId="85" applyNumberFormat="1" applyFont="1" applyFill="1" applyBorder="1" applyAlignment="1">
      <alignment horizontal="center" vertical="center" wrapText="1"/>
      <protection/>
    </xf>
    <xf numFmtId="2" fontId="15" fillId="0" borderId="10" xfId="85" applyNumberFormat="1" applyFont="1" applyFill="1" applyBorder="1" applyAlignment="1">
      <alignment horizontal="center" vertical="center" wrapText="1"/>
      <protection/>
    </xf>
    <xf numFmtId="0" fontId="15" fillId="0" borderId="10" xfId="75" applyNumberFormat="1" applyFont="1" applyFill="1" applyBorder="1" applyAlignment="1">
      <alignment horizontal="center" vertical="center" wrapText="1"/>
      <protection/>
    </xf>
    <xf numFmtId="0" fontId="19" fillId="31" borderId="10" xfId="0" applyNumberFormat="1" applyFont="1" applyFill="1" applyBorder="1" applyAlignment="1">
      <alignment horizontal="center" vertical="center" wrapText="1"/>
    </xf>
    <xf numFmtId="0" fontId="18" fillId="0" borderId="10" xfId="85" applyNumberFormat="1" applyFont="1" applyFill="1" applyBorder="1" applyAlignment="1">
      <alignment horizontal="center" vertical="center" wrapText="1"/>
      <protection/>
    </xf>
    <xf numFmtId="198" fontId="15" fillId="0" borderId="10" xfId="85" applyNumberFormat="1" applyFont="1" applyFill="1" applyBorder="1" applyAlignment="1">
      <alignment horizontal="center" vertical="center" wrapText="1"/>
      <protection/>
    </xf>
    <xf numFmtId="0" fontId="15" fillId="0" borderId="10" xfId="74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Alignment="1">
      <alignment/>
    </xf>
    <xf numFmtId="4" fontId="13" fillId="32" borderId="10" xfId="0" applyNumberFormat="1" applyFont="1" applyFill="1" applyBorder="1" applyAlignment="1">
      <alignment horizontal="center" vertical="center"/>
    </xf>
    <xf numFmtId="198" fontId="13" fillId="31" borderId="10" xfId="0" applyNumberFormat="1" applyFont="1" applyFill="1" applyBorder="1" applyAlignment="1">
      <alignment horizontal="center" vertical="center"/>
    </xf>
    <xf numFmtId="199" fontId="13" fillId="31" borderId="10" xfId="0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15" fillId="31" borderId="10" xfId="0" applyNumberFormat="1" applyFont="1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1" fontId="1" fillId="31" borderId="0" xfId="0" applyNumberFormat="1" applyFont="1" applyFill="1" applyAlignment="1">
      <alignment horizontal="center" vertical="center" wrapText="1"/>
    </xf>
    <xf numFmtId="0" fontId="1" fillId="31" borderId="0" xfId="0" applyFont="1" applyFill="1" applyAlignment="1">
      <alignment horizontal="center" vertical="center" wrapText="1"/>
    </xf>
    <xf numFmtId="0" fontId="3" fillId="31" borderId="0" xfId="0" applyFont="1" applyFill="1" applyBorder="1" applyAlignment="1">
      <alignment horizontal="center" vertical="center" wrapText="1"/>
    </xf>
    <xf numFmtId="200" fontId="15" fillId="31" borderId="10" xfId="0" applyNumberFormat="1" applyFont="1" applyFill="1" applyBorder="1" applyAlignment="1">
      <alignment horizontal="center" vertical="center"/>
    </xf>
    <xf numFmtId="0" fontId="15" fillId="0" borderId="10" xfId="85" applyFont="1" applyFill="1" applyBorder="1" applyAlignment="1">
      <alignment horizontal="center" vertical="center" wrapText="1"/>
      <protection/>
    </xf>
    <xf numFmtId="0" fontId="15" fillId="31" borderId="10" xfId="85" applyFont="1" applyFill="1" applyBorder="1" applyAlignment="1">
      <alignment horizontal="center" vertical="center" wrapText="1"/>
      <protection/>
    </xf>
    <xf numFmtId="0" fontId="0" fillId="31" borderId="0" xfId="0" applyFont="1" applyFill="1" applyAlignment="1">
      <alignment/>
    </xf>
    <xf numFmtId="0" fontId="17" fillId="31" borderId="0" xfId="0" applyFont="1" applyFill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textRotation="90" wrapText="1"/>
    </xf>
    <xf numFmtId="49" fontId="18" fillId="0" borderId="10" xfId="0" applyNumberFormat="1" applyFont="1" applyFill="1" applyBorder="1" applyAlignment="1">
      <alignment horizontal="center" vertical="center"/>
    </xf>
    <xf numFmtId="213" fontId="15" fillId="31" borderId="10" xfId="0" applyNumberFormat="1" applyFont="1" applyFill="1" applyBorder="1" applyAlignment="1">
      <alignment horizontal="center" vertical="center" wrapText="1"/>
    </xf>
    <xf numFmtId="214" fontId="15" fillId="31" borderId="10" xfId="0" applyNumberFormat="1" applyFont="1" applyFill="1" applyBorder="1" applyAlignment="1">
      <alignment horizontal="center" vertical="center" wrapText="1"/>
    </xf>
    <xf numFmtId="14" fontId="15" fillId="31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198" fontId="15" fillId="31" borderId="10" xfId="0" applyNumberFormat="1" applyFont="1" applyFill="1" applyBorder="1" applyAlignment="1">
      <alignment horizontal="center" vertical="center" wrapText="1"/>
    </xf>
    <xf numFmtId="1" fontId="15" fillId="31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19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31" borderId="10" xfId="0" applyNumberFormat="1" applyFont="1" applyFill="1" applyBorder="1" applyAlignment="1">
      <alignment horizontal="center" vertical="center" wrapText="1"/>
    </xf>
    <xf numFmtId="198" fontId="16" fillId="31" borderId="10" xfId="0" applyNumberFormat="1" applyFont="1" applyFill="1" applyBorder="1" applyAlignment="1">
      <alignment horizontal="center" vertical="center" wrapText="1"/>
    </xf>
    <xf numFmtId="0" fontId="13" fillId="31" borderId="10" xfId="0" applyNumberFormat="1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13" fillId="31" borderId="10" xfId="0" applyNumberFormat="1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2" fontId="15" fillId="31" borderId="10" xfId="0" applyNumberFormat="1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49" fontId="13" fillId="31" borderId="10" xfId="0" applyNumberFormat="1" applyFont="1" applyFill="1" applyBorder="1" applyAlignment="1">
      <alignment horizontal="center" vertical="center" wrapText="1"/>
    </xf>
    <xf numFmtId="2" fontId="15" fillId="31" borderId="10" xfId="0" applyNumberFormat="1" applyFont="1" applyFill="1" applyBorder="1" applyAlignment="1">
      <alignment horizontal="center" vertical="center"/>
    </xf>
    <xf numFmtId="49" fontId="18" fillId="31" borderId="10" xfId="0" applyNumberFormat="1" applyFont="1" applyFill="1" applyBorder="1" applyAlignment="1">
      <alignment horizontal="center" vertical="center" wrapText="1"/>
    </xf>
    <xf numFmtId="200" fontId="15" fillId="31" borderId="10" xfId="0" applyNumberFormat="1" applyFont="1" applyFill="1" applyBorder="1" applyAlignment="1">
      <alignment horizontal="center" vertical="center" wrapText="1"/>
    </xf>
    <xf numFmtId="2" fontId="13" fillId="31" borderId="10" xfId="0" applyNumberFormat="1" applyFont="1" applyFill="1" applyBorder="1" applyAlignment="1">
      <alignment horizontal="center" vertical="center" wrapText="1"/>
    </xf>
    <xf numFmtId="199" fontId="13" fillId="31" borderId="10" xfId="0" applyNumberFormat="1" applyFont="1" applyFill="1" applyBorder="1" applyAlignment="1">
      <alignment horizontal="center" vertical="center" wrapText="1"/>
    </xf>
    <xf numFmtId="49" fontId="16" fillId="31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horizontal="right" vertical="center" wrapText="1"/>
    </xf>
    <xf numFmtId="212" fontId="13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0" xfId="89" applyNumberFormat="1" applyFont="1" applyFill="1" applyBorder="1" applyAlignment="1">
      <alignment horizontal="center" vertical="center" wrapText="1"/>
      <protection/>
    </xf>
    <xf numFmtId="0" fontId="15" fillId="0" borderId="10" xfId="89" applyFont="1" applyFill="1" applyBorder="1" applyAlignment="1">
      <alignment horizontal="center" vertical="center" wrapText="1"/>
      <protection/>
    </xf>
    <xf numFmtId="49" fontId="15" fillId="31" borderId="10" xfId="85" applyNumberFormat="1" applyFont="1" applyFill="1" applyBorder="1" applyAlignment="1">
      <alignment horizontal="center" vertical="center" wrapText="1"/>
      <protection/>
    </xf>
    <xf numFmtId="49" fontId="16" fillId="31" borderId="10" xfId="85" applyNumberFormat="1" applyFont="1" applyFill="1" applyBorder="1" applyAlignment="1">
      <alignment horizontal="center" vertical="center" wrapText="1"/>
      <protection/>
    </xf>
    <xf numFmtId="0" fontId="16" fillId="31" borderId="10" xfId="85" applyFont="1" applyFill="1" applyBorder="1" applyAlignment="1">
      <alignment horizontal="center" vertical="center" wrapText="1"/>
      <protection/>
    </xf>
    <xf numFmtId="0" fontId="15" fillId="31" borderId="10" xfId="85" applyNumberFormat="1" applyFont="1" applyFill="1" applyBorder="1" applyAlignment="1">
      <alignment horizontal="center" vertical="center" wrapText="1"/>
      <protection/>
    </xf>
    <xf numFmtId="0" fontId="15" fillId="31" borderId="10" xfId="89" applyFont="1" applyFill="1" applyBorder="1" applyAlignment="1">
      <alignment horizontal="center" vertical="center" wrapText="1"/>
      <protection/>
    </xf>
    <xf numFmtId="0" fontId="15" fillId="0" borderId="10" xfId="76" applyNumberFormat="1" applyFont="1" applyFill="1" applyBorder="1" applyAlignment="1">
      <alignment horizontal="center" vertical="center" wrapText="1"/>
      <protection/>
    </xf>
    <xf numFmtId="2" fontId="5" fillId="31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49" fontId="15" fillId="0" borderId="10" xfId="89" applyNumberFormat="1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textRotation="90" wrapText="1"/>
    </xf>
    <xf numFmtId="2" fontId="13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85" applyNumberFormat="1" applyFont="1" applyFill="1" applyBorder="1" applyAlignment="1">
      <alignment horizontal="center" vertical="center" wrapText="1"/>
      <protection/>
    </xf>
    <xf numFmtId="0" fontId="16" fillId="33" borderId="10" xfId="85" applyFont="1" applyFill="1" applyBorder="1" applyAlignment="1">
      <alignment horizontal="center" vertical="center" wrapText="1"/>
      <protection/>
    </xf>
    <xf numFmtId="214" fontId="15" fillId="0" borderId="10" xfId="0" applyNumberFormat="1" applyFont="1" applyFill="1" applyBorder="1" applyAlignment="1">
      <alignment horizontal="center" vertical="center" wrapText="1"/>
    </xf>
    <xf numFmtId="0" fontId="15" fillId="31" borderId="12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49" fontId="15" fillId="31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00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5" fillId="31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wrapText="1"/>
    </xf>
    <xf numFmtId="0" fontId="15" fillId="31" borderId="10" xfId="7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5" fillId="31" borderId="0" xfId="0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3" fillId="0" borderId="10" xfId="85" applyNumberFormat="1" applyFont="1" applyFill="1" applyBorder="1" applyAlignment="1">
      <alignment horizontal="center" vertical="center"/>
      <protection/>
    </xf>
    <xf numFmtId="2" fontId="13" fillId="0" borderId="10" xfId="85" applyNumberFormat="1" applyFont="1" applyFill="1" applyBorder="1" applyAlignment="1">
      <alignment horizontal="center" vertical="center"/>
      <protection/>
    </xf>
    <xf numFmtId="4" fontId="13" fillId="31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2" fontId="15" fillId="31" borderId="10" xfId="75" applyNumberFormat="1" applyFont="1" applyFill="1" applyBorder="1" applyAlignment="1">
      <alignment horizontal="center" vertical="center" wrapText="1"/>
      <protection/>
    </xf>
    <xf numFmtId="0" fontId="13" fillId="31" borderId="10" xfId="89" applyFont="1" applyFill="1" applyBorder="1" applyAlignment="1">
      <alignment horizontal="center" vertical="center" wrapText="1"/>
      <protection/>
    </xf>
    <xf numFmtId="49" fontId="16" fillId="31" borderId="10" xfId="89" applyNumberFormat="1" applyFont="1" applyFill="1" applyBorder="1" applyAlignment="1">
      <alignment horizontal="center" vertical="center" wrapText="1"/>
      <protection/>
    </xf>
    <xf numFmtId="14" fontId="15" fillId="31" borderId="10" xfId="85" applyNumberFormat="1" applyFont="1" applyFill="1" applyBorder="1" applyAlignment="1">
      <alignment horizontal="center" vertical="center" wrapText="1"/>
      <protection/>
    </xf>
    <xf numFmtId="49" fontId="16" fillId="31" borderId="10" xfId="89" applyNumberFormat="1" applyFont="1" applyFill="1" applyBorder="1" applyAlignment="1">
      <alignment horizontal="center" vertical="center"/>
      <protection/>
    </xf>
    <xf numFmtId="49" fontId="18" fillId="31" borderId="10" xfId="89" applyNumberFormat="1" applyFont="1" applyFill="1" applyBorder="1" applyAlignment="1">
      <alignment horizontal="center" vertical="center" wrapText="1"/>
      <protection/>
    </xf>
    <xf numFmtId="2" fontId="72" fillId="32" borderId="10" xfId="89" applyNumberFormat="1" applyFont="1" applyFill="1" applyBorder="1" applyAlignment="1">
      <alignment horizontal="center" vertical="center"/>
      <protection/>
    </xf>
    <xf numFmtId="2" fontId="11" fillId="0" borderId="10" xfId="89" applyNumberFormat="1" applyFont="1" applyBorder="1" applyAlignment="1">
      <alignment horizontal="center" vertical="center"/>
      <protection/>
    </xf>
    <xf numFmtId="49" fontId="18" fillId="31" borderId="12" xfId="0" applyNumberFormat="1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49" fontId="15" fillId="31" borderId="10" xfId="0" applyNumberFormat="1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49" fontId="15" fillId="31" borderId="10" xfId="0" applyNumberFormat="1" applyFont="1" applyFill="1" applyBorder="1" applyAlignment="1">
      <alignment horizontal="center" vertical="center" wrapText="1"/>
    </xf>
    <xf numFmtId="4" fontId="13" fillId="31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 wrapText="1"/>
    </xf>
    <xf numFmtId="49" fontId="15" fillId="31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31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/>
    </xf>
    <xf numFmtId="49" fontId="15" fillId="31" borderId="12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center" vertical="center" wrapText="1"/>
    </xf>
    <xf numFmtId="2" fontId="15" fillId="31" borderId="12" xfId="0" applyNumberFormat="1" applyFont="1" applyFill="1" applyBorder="1" applyAlignment="1">
      <alignment horizontal="center" vertical="center"/>
    </xf>
    <xf numFmtId="200" fontId="15" fillId="31" borderId="12" xfId="0" applyNumberFormat="1" applyFont="1" applyFill="1" applyBorder="1" applyAlignment="1">
      <alignment horizontal="center" vertical="center"/>
    </xf>
    <xf numFmtId="0" fontId="15" fillId="31" borderId="12" xfId="0" applyFont="1" applyFill="1" applyBorder="1" applyAlignment="1">
      <alignment horizontal="center" vertical="center"/>
    </xf>
    <xf numFmtId="4" fontId="15" fillId="31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4" fillId="0" borderId="10" xfId="61" applyNumberFormat="1" applyFont="1" applyFill="1" applyBorder="1" applyAlignment="1">
      <alignment horizontal="center" vertical="center"/>
      <protection/>
    </xf>
    <xf numFmtId="2" fontId="13" fillId="32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98" fontId="15" fillId="0" borderId="10" xfId="0" applyNumberFormat="1" applyFont="1" applyFill="1" applyBorder="1" applyAlignment="1">
      <alignment horizontal="center" vertical="center"/>
    </xf>
    <xf numFmtId="0" fontId="15" fillId="31" borderId="10" xfId="73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center" vertical="center" wrapText="1"/>
    </xf>
    <xf numFmtId="19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49" fontId="15" fillId="31" borderId="10" xfId="0" applyNumberFormat="1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49" fontId="15" fillId="31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4" fontId="13" fillId="31" borderId="10" xfId="89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1" fontId="37" fillId="0" borderId="12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" fontId="38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" fontId="37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1" borderId="0" xfId="0" applyFont="1" applyFill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49" fontId="16" fillId="31" borderId="10" xfId="0" applyNumberFormat="1" applyFont="1" applyFill="1" applyBorder="1" applyAlignment="1">
      <alignment horizontal="center" vertical="center" textRotation="90" wrapText="1"/>
    </xf>
    <xf numFmtId="2" fontId="14" fillId="31" borderId="0" xfId="0" applyNumberFormat="1" applyFont="1" applyFill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 textRotation="90" wrapText="1"/>
    </xf>
    <xf numFmtId="0" fontId="1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textRotation="90" wrapText="1"/>
    </xf>
    <xf numFmtId="0" fontId="3" fillId="31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49" fontId="22" fillId="32" borderId="18" xfId="0" applyNumberFormat="1" applyFont="1" applyFill="1" applyBorder="1" applyAlignment="1">
      <alignment horizontal="center" vertical="center" wrapText="1"/>
    </xf>
    <xf numFmtId="49" fontId="22" fillId="32" borderId="19" xfId="0" applyNumberFormat="1" applyFont="1" applyFill="1" applyBorder="1" applyAlignment="1">
      <alignment horizontal="center" vertical="center" wrapText="1"/>
    </xf>
    <xf numFmtId="49" fontId="22" fillId="32" borderId="20" xfId="0" applyNumberFormat="1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horizontal="center" vertical="center" wrapText="1"/>
    </xf>
    <xf numFmtId="0" fontId="25" fillId="32" borderId="19" xfId="0" applyFont="1" applyFill="1" applyBorder="1" applyAlignment="1">
      <alignment horizontal="center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1 2" xfId="61"/>
    <cellStyle name="Normal 14_anakia II etapi.xls sm. defeqturi" xfId="62"/>
    <cellStyle name="Normal 2" xfId="63"/>
    <cellStyle name="Normal 2 10" xfId="64"/>
    <cellStyle name="Normal 2 11" xfId="65"/>
    <cellStyle name="Normal 2 2" xfId="66"/>
    <cellStyle name="Normal 2 7 2" xfId="67"/>
    <cellStyle name="Normal 3" xfId="68"/>
    <cellStyle name="Normal 32 2" xfId="69"/>
    <cellStyle name="Normal 33 2" xfId="70"/>
    <cellStyle name="Normal 38 3" xfId="71"/>
    <cellStyle name="Normal 42" xfId="72"/>
    <cellStyle name="Normal 49" xfId="73"/>
    <cellStyle name="Normal_gare wyalsadfenigagarini 10" xfId="74"/>
    <cellStyle name="Normal_gare wyalsadfenigagarini 2_SMSH2008-IIkv ." xfId="75"/>
    <cellStyle name="Normal_SMETA 3" xfId="76"/>
    <cellStyle name="Note" xfId="77"/>
    <cellStyle name="Output" xfId="78"/>
    <cellStyle name="Percent" xfId="79"/>
    <cellStyle name="Percent 2" xfId="80"/>
    <cellStyle name="Title" xfId="81"/>
    <cellStyle name="Total" xfId="82"/>
    <cellStyle name="Warning Text" xfId="83"/>
    <cellStyle name="Обычный 2" xfId="84"/>
    <cellStyle name="Обычный 2 2" xfId="85"/>
    <cellStyle name="Обычный 2 2 2" xfId="86"/>
    <cellStyle name="Обычный 2 3" xfId="87"/>
    <cellStyle name="Обычный 2 4" xfId="88"/>
    <cellStyle name="Обычный 3" xfId="89"/>
    <cellStyle name="Обычный 4" xfId="90"/>
    <cellStyle name="Обычный 4 2" xfId="91"/>
    <cellStyle name="Обычный 5" xfId="92"/>
    <cellStyle name="Обычный 5 2" xfId="93"/>
    <cellStyle name="Процентный 2" xfId="94"/>
    <cellStyle name="Процентный 3" xfId="95"/>
    <cellStyle name="Финансовый 2" xfId="96"/>
    <cellStyle name="Финансовый 2 2" xfId="97"/>
    <cellStyle name="Финансовый 2 2 2" xfId="98"/>
    <cellStyle name="Финансовый 2 3" xfId="99"/>
    <cellStyle name="Финансовый 2 4" xfId="100"/>
    <cellStyle name="Финансовый 3" xfId="101"/>
    <cellStyle name="Финансовый 3 2" xfId="102"/>
    <cellStyle name="Финансовый 3 3" xfId="103"/>
    <cellStyle name="Финансовый 3 4" xfId="104"/>
    <cellStyle name="Финансовый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140625" style="28" customWidth="1"/>
    <col min="2" max="2" width="22.140625" style="28" customWidth="1"/>
    <col min="3" max="3" width="43.00390625" style="28" customWidth="1"/>
    <col min="4" max="4" width="15.7109375" style="28" customWidth="1"/>
    <col min="5" max="5" width="10.421875" style="28" customWidth="1"/>
    <col min="6" max="6" width="6.7109375" style="28" customWidth="1"/>
    <col min="7" max="7" width="12.140625" style="28" customWidth="1"/>
    <col min="8" max="8" width="11.28125" style="28" customWidth="1"/>
    <col min="9" max="16384" width="9.140625" style="28" customWidth="1"/>
  </cols>
  <sheetData>
    <row r="1" spans="1:8" ht="37.5" customHeight="1">
      <c r="A1" s="303" t="s">
        <v>505</v>
      </c>
      <c r="B1" s="303"/>
      <c r="C1" s="303"/>
      <c r="D1" s="303"/>
      <c r="E1" s="91"/>
      <c r="F1" s="91"/>
      <c r="G1" s="91"/>
      <c r="H1" s="91"/>
    </row>
    <row r="2" spans="1:8" ht="82.5" customHeight="1">
      <c r="A2" s="304" t="s">
        <v>504</v>
      </c>
      <c r="B2" s="304"/>
      <c r="C2" s="304"/>
      <c r="D2" s="304"/>
      <c r="E2" s="91"/>
      <c r="F2" s="91"/>
      <c r="G2" s="91"/>
      <c r="H2" s="91"/>
    </row>
    <row r="3" spans="1:8" ht="27">
      <c r="A3" s="305" t="s">
        <v>5</v>
      </c>
      <c r="B3" s="307" t="s">
        <v>27</v>
      </c>
      <c r="C3" s="309" t="s">
        <v>70</v>
      </c>
      <c r="D3" s="286" t="s">
        <v>4</v>
      </c>
      <c r="E3" s="91"/>
      <c r="F3" s="91"/>
      <c r="G3" s="91"/>
      <c r="H3" s="91"/>
    </row>
    <row r="4" spans="1:8" ht="36">
      <c r="A4" s="306"/>
      <c r="B4" s="308"/>
      <c r="C4" s="310"/>
      <c r="D4" s="287" t="s">
        <v>185</v>
      </c>
      <c r="E4" s="91"/>
      <c r="F4" s="91"/>
      <c r="G4" s="91"/>
      <c r="H4" s="91"/>
    </row>
    <row r="5" spans="1:8" ht="17.25" thickBot="1">
      <c r="A5" s="288">
        <v>1</v>
      </c>
      <c r="B5" s="288">
        <v>2</v>
      </c>
      <c r="C5" s="288">
        <v>3</v>
      </c>
      <c r="D5" s="288">
        <v>4</v>
      </c>
      <c r="E5" s="91"/>
      <c r="F5" s="91"/>
      <c r="G5" s="91"/>
      <c r="H5" s="91"/>
    </row>
    <row r="6" spans="1:8" ht="17.25" thickBot="1">
      <c r="A6" s="289">
        <v>1</v>
      </c>
      <c r="B6" s="290" t="s">
        <v>509</v>
      </c>
      <c r="C6" s="291" t="s">
        <v>485</v>
      </c>
      <c r="D6" s="292">
        <f>'ლ.რ. №1-1'!H27</f>
        <v>0</v>
      </c>
      <c r="E6" s="91"/>
      <c r="F6" s="91"/>
      <c r="G6" s="91"/>
      <c r="H6" s="91"/>
    </row>
    <row r="7" spans="1:8" ht="17.25" thickBot="1">
      <c r="A7" s="289">
        <v>2</v>
      </c>
      <c r="B7" s="290" t="s">
        <v>506</v>
      </c>
      <c r="C7" s="291" t="s">
        <v>480</v>
      </c>
      <c r="D7" s="292">
        <f>'ლხ #1-2'!H50</f>
        <v>0</v>
      </c>
      <c r="E7" s="91"/>
      <c r="F7" s="91"/>
      <c r="G7" s="91"/>
      <c r="H7" s="91"/>
    </row>
    <row r="8" spans="1:8" ht="17.25" thickBot="1">
      <c r="A8" s="289">
        <v>3</v>
      </c>
      <c r="B8" s="290" t="s">
        <v>510</v>
      </c>
      <c r="C8" s="291" t="s">
        <v>515</v>
      </c>
      <c r="D8" s="292">
        <f>'ლრხ.#2-1'!H172</f>
        <v>0</v>
      </c>
      <c r="E8" s="91"/>
      <c r="F8" s="91"/>
      <c r="G8" s="91"/>
      <c r="H8" s="91"/>
    </row>
    <row r="9" spans="1:8" ht="32.25" customHeight="1" thickBot="1">
      <c r="A9" s="289">
        <v>4</v>
      </c>
      <c r="B9" s="290" t="s">
        <v>511</v>
      </c>
      <c r="C9" s="291" t="s">
        <v>444</v>
      </c>
      <c r="D9" s="292">
        <f>'ლრ.ხ #2-2'!H162</f>
        <v>0</v>
      </c>
      <c r="E9" s="91"/>
      <c r="F9" s="91"/>
      <c r="G9" s="91"/>
      <c r="H9" s="91"/>
    </row>
    <row r="10" spans="1:8" ht="27.75" thickBot="1">
      <c r="A10" s="293"/>
      <c r="B10" s="290" t="s">
        <v>512</v>
      </c>
      <c r="C10" s="295" t="s">
        <v>473</v>
      </c>
      <c r="D10" s="300">
        <f>'ლრ.#2-3'!H81</f>
        <v>0</v>
      </c>
      <c r="E10" s="91"/>
      <c r="F10" s="91"/>
      <c r="G10" s="91"/>
      <c r="H10" s="91"/>
    </row>
    <row r="11" spans="1:8" ht="27.75" thickBot="1">
      <c r="A11" s="293"/>
      <c r="B11" s="290" t="s">
        <v>513</v>
      </c>
      <c r="C11" s="295" t="s">
        <v>422</v>
      </c>
      <c r="D11" s="300">
        <f>'ლხ.# 3'!H113</f>
        <v>0</v>
      </c>
      <c r="E11" s="91"/>
      <c r="F11" s="91"/>
      <c r="G11" s="91"/>
      <c r="H11" s="91"/>
    </row>
    <row r="12" spans="1:8" ht="16.5">
      <c r="A12" s="293"/>
      <c r="B12" s="294"/>
      <c r="C12" s="295" t="s">
        <v>77</v>
      </c>
      <c r="D12" s="296">
        <f>SUM(D6:D11)</f>
        <v>0</v>
      </c>
      <c r="E12" s="91"/>
      <c r="F12" s="91"/>
      <c r="G12" s="91"/>
      <c r="H12" s="91"/>
    </row>
    <row r="13" spans="1:8" ht="27">
      <c r="A13" s="297"/>
      <c r="B13" s="297"/>
      <c r="C13" s="298" t="s">
        <v>507</v>
      </c>
      <c r="D13" s="297">
        <f>D12*5%</f>
        <v>0</v>
      </c>
      <c r="E13" s="91"/>
      <c r="F13" s="91"/>
      <c r="G13" s="91"/>
      <c r="H13" s="91"/>
    </row>
    <row r="14" spans="1:8" ht="16.5">
      <c r="A14" s="297"/>
      <c r="B14" s="297"/>
      <c r="C14" s="299" t="s">
        <v>77</v>
      </c>
      <c r="D14" s="297">
        <f>D12+D13</f>
        <v>0</v>
      </c>
      <c r="E14" s="91"/>
      <c r="F14" s="91"/>
      <c r="G14" s="91"/>
      <c r="H14" s="91"/>
    </row>
    <row r="15" spans="1:8" ht="16.5">
      <c r="A15" s="297"/>
      <c r="B15" s="297"/>
      <c r="C15" s="298" t="s">
        <v>508</v>
      </c>
      <c r="D15" s="297">
        <f>D14*18%</f>
        <v>0</v>
      </c>
      <c r="E15" s="91"/>
      <c r="F15" s="91"/>
      <c r="G15" s="91"/>
      <c r="H15" s="91"/>
    </row>
    <row r="16" spans="1:8" ht="16.5">
      <c r="A16" s="297"/>
      <c r="B16" s="297"/>
      <c r="C16" s="298" t="s">
        <v>77</v>
      </c>
      <c r="D16" s="297">
        <f>D14+D15</f>
        <v>0</v>
      </c>
      <c r="E16" s="91"/>
      <c r="F16" s="91"/>
      <c r="G16" s="91"/>
      <c r="H16" s="91"/>
    </row>
    <row r="17" spans="1:8" ht="69.75" customHeight="1">
      <c r="A17" s="285"/>
      <c r="B17" s="285"/>
      <c r="C17" s="285" t="s">
        <v>518</v>
      </c>
      <c r="D17" s="285">
        <v>2500</v>
      </c>
      <c r="E17" s="91"/>
      <c r="F17" s="91"/>
      <c r="G17" s="91"/>
      <c r="H17" s="91"/>
    </row>
    <row r="18" spans="1:8" ht="33" customHeight="1">
      <c r="A18" s="285"/>
      <c r="B18" s="285"/>
      <c r="C18" s="301" t="s">
        <v>519</v>
      </c>
      <c r="D18" s="302">
        <f>D16+D17</f>
        <v>2500</v>
      </c>
      <c r="E18" s="91"/>
      <c r="F18" s="91"/>
      <c r="G18" s="91"/>
      <c r="H18" s="91"/>
    </row>
    <row r="19" spans="1:8" ht="16.5">
      <c r="A19" s="91"/>
      <c r="B19" s="91"/>
      <c r="C19" s="91"/>
      <c r="D19" s="91"/>
      <c r="E19" s="91"/>
      <c r="F19" s="91"/>
      <c r="G19" s="91"/>
      <c r="H19" s="91"/>
    </row>
    <row r="20" spans="1:8" ht="16.5">
      <c r="A20" s="91"/>
      <c r="B20" s="91"/>
      <c r="C20" s="91"/>
      <c r="D20" s="91"/>
      <c r="E20" s="91"/>
      <c r="F20" s="91"/>
      <c r="G20" s="91"/>
      <c r="H20" s="91"/>
    </row>
    <row r="21" spans="1:8" ht="16.5">
      <c r="A21" s="91"/>
      <c r="B21" s="91"/>
      <c r="C21" s="91"/>
      <c r="D21" s="91"/>
      <c r="E21" s="91"/>
      <c r="F21" s="91"/>
      <c r="G21" s="91"/>
      <c r="H21" s="91"/>
    </row>
    <row r="22" spans="1:8" ht="16.5">
      <c r="A22" s="91"/>
      <c r="B22" s="91"/>
      <c r="C22" s="91"/>
      <c r="D22" s="91"/>
      <c r="E22" s="91"/>
      <c r="F22" s="91"/>
      <c r="G22" s="91"/>
      <c r="H22" s="91"/>
    </row>
    <row r="23" spans="1:8" ht="16.5">
      <c r="A23" s="91"/>
      <c r="B23" s="91"/>
      <c r="C23" s="91"/>
      <c r="D23" s="91"/>
      <c r="E23" s="91"/>
      <c r="F23" s="91"/>
      <c r="G23" s="91"/>
      <c r="H23" s="91"/>
    </row>
    <row r="24" spans="1:8" ht="16.5">
      <c r="A24" s="91"/>
      <c r="B24" s="91"/>
      <c r="C24" s="91"/>
      <c r="D24" s="91"/>
      <c r="E24" s="91"/>
      <c r="F24" s="91"/>
      <c r="G24" s="91"/>
      <c r="H24" s="91"/>
    </row>
    <row r="25" spans="1:8" ht="16.5">
      <c r="A25" s="91"/>
      <c r="B25" s="91"/>
      <c r="C25" s="91"/>
      <c r="D25" s="91"/>
      <c r="E25" s="91"/>
      <c r="F25" s="91"/>
      <c r="G25" s="91"/>
      <c r="H25" s="91"/>
    </row>
    <row r="26" spans="1:8" ht="16.5">
      <c r="A26" s="91"/>
      <c r="B26" s="91"/>
      <c r="C26" s="91"/>
      <c r="D26" s="91"/>
      <c r="E26" s="91"/>
      <c r="F26" s="91"/>
      <c r="G26" s="91"/>
      <c r="H26" s="91"/>
    </row>
    <row r="27" spans="1:8" ht="16.5">
      <c r="A27" s="91"/>
      <c r="B27" s="91"/>
      <c r="C27" s="91"/>
      <c r="D27" s="91"/>
      <c r="E27" s="91"/>
      <c r="F27" s="91"/>
      <c r="G27" s="91"/>
      <c r="H27" s="91"/>
    </row>
    <row r="28" spans="1:8" ht="16.5">
      <c r="A28" s="91"/>
      <c r="B28" s="91"/>
      <c r="C28" s="91"/>
      <c r="D28" s="91"/>
      <c r="E28" s="91"/>
      <c r="F28" s="91"/>
      <c r="G28" s="91"/>
      <c r="H28" s="91"/>
    </row>
    <row r="29" spans="1:8" ht="16.5">
      <c r="A29" s="91"/>
      <c r="B29" s="91"/>
      <c r="C29" s="91"/>
      <c r="D29" s="91"/>
      <c r="E29" s="91"/>
      <c r="F29" s="91"/>
      <c r="G29" s="91"/>
      <c r="H29" s="91"/>
    </row>
    <row r="30" spans="1:8" ht="16.5">
      <c r="A30" s="91"/>
      <c r="B30" s="91"/>
      <c r="C30" s="91"/>
      <c r="D30" s="91"/>
      <c r="E30" s="91"/>
      <c r="F30" s="91"/>
      <c r="G30" s="91"/>
      <c r="H30" s="91"/>
    </row>
    <row r="31" spans="1:8" ht="16.5">
      <c r="A31" s="91"/>
      <c r="B31" s="91"/>
      <c r="C31" s="91"/>
      <c r="D31" s="91"/>
      <c r="E31" s="91"/>
      <c r="F31" s="91"/>
      <c r="G31" s="91"/>
      <c r="H31" s="91"/>
    </row>
    <row r="32" spans="1:8" ht="16.5">
      <c r="A32" s="91"/>
      <c r="B32" s="91"/>
      <c r="C32" s="91"/>
      <c r="D32" s="91"/>
      <c r="E32" s="91"/>
      <c r="F32" s="91"/>
      <c r="G32" s="91"/>
      <c r="H32" s="91"/>
    </row>
    <row r="33" spans="1:8" ht="16.5">
      <c r="A33" s="91"/>
      <c r="B33" s="91"/>
      <c r="C33" s="91"/>
      <c r="D33" s="91"/>
      <c r="E33" s="91"/>
      <c r="F33" s="91"/>
      <c r="G33" s="91"/>
      <c r="H33" s="91"/>
    </row>
    <row r="34" spans="1:8" ht="16.5">
      <c r="A34" s="91"/>
      <c r="B34" s="91"/>
      <c r="C34" s="91"/>
      <c r="D34" s="91"/>
      <c r="E34" s="91"/>
      <c r="F34" s="91"/>
      <c r="G34" s="91"/>
      <c r="H34" s="91"/>
    </row>
    <row r="35" spans="1:8" ht="16.5">
      <c r="A35" s="91"/>
      <c r="B35" s="91"/>
      <c r="C35" s="91"/>
      <c r="D35" s="91"/>
      <c r="E35" s="91"/>
      <c r="F35" s="91"/>
      <c r="G35" s="91"/>
      <c r="H35" s="91"/>
    </row>
    <row r="36" spans="1:8" ht="16.5">
      <c r="A36" s="91"/>
      <c r="B36" s="91"/>
      <c r="C36" s="91"/>
      <c r="D36" s="91"/>
      <c r="E36" s="91"/>
      <c r="F36" s="91"/>
      <c r="G36" s="91"/>
      <c r="H36" s="91"/>
    </row>
    <row r="37" spans="1:8" ht="16.5">
      <c r="A37" s="91"/>
      <c r="B37" s="91"/>
      <c r="C37" s="91"/>
      <c r="D37" s="91"/>
      <c r="E37" s="91"/>
      <c r="F37" s="91"/>
      <c r="G37" s="91"/>
      <c r="H37" s="91"/>
    </row>
    <row r="38" spans="1:8" ht="16.5">
      <c r="A38" s="91"/>
      <c r="B38" s="91"/>
      <c r="C38" s="91"/>
      <c r="D38" s="91"/>
      <c r="E38" s="91"/>
      <c r="F38" s="91"/>
      <c r="G38" s="91"/>
      <c r="H38" s="91"/>
    </row>
    <row r="39" spans="1:8" ht="16.5">
      <c r="A39" s="91"/>
      <c r="B39" s="91"/>
      <c r="C39" s="91"/>
      <c r="D39" s="91"/>
      <c r="E39" s="91"/>
      <c r="F39" s="91"/>
      <c r="G39" s="91"/>
      <c r="H39" s="91"/>
    </row>
    <row r="40" spans="1:8" ht="16.5">
      <c r="A40" s="91"/>
      <c r="B40" s="91"/>
      <c r="C40" s="91"/>
      <c r="D40" s="91"/>
      <c r="E40" s="91"/>
      <c r="F40" s="91"/>
      <c r="G40" s="91"/>
      <c r="H40" s="91"/>
    </row>
    <row r="41" spans="1:8" ht="16.5">
      <c r="A41" s="91"/>
      <c r="B41" s="91"/>
      <c r="C41" s="91"/>
      <c r="D41" s="91"/>
      <c r="E41" s="91"/>
      <c r="F41" s="91"/>
      <c r="G41" s="91"/>
      <c r="H41" s="91"/>
    </row>
    <row r="42" spans="1:8" ht="16.5">
      <c r="A42" s="91"/>
      <c r="B42" s="91"/>
      <c r="C42" s="91"/>
      <c r="D42" s="91"/>
      <c r="E42" s="91"/>
      <c r="F42" s="91"/>
      <c r="G42" s="91"/>
      <c r="H42" s="91"/>
    </row>
    <row r="43" spans="1:8" ht="16.5">
      <c r="A43" s="91"/>
      <c r="B43" s="91"/>
      <c r="C43" s="91"/>
      <c r="D43" s="91"/>
      <c r="E43" s="91"/>
      <c r="F43" s="91"/>
      <c r="G43" s="91"/>
      <c r="H43" s="91"/>
    </row>
    <row r="44" spans="1:8" ht="16.5">
      <c r="A44" s="91"/>
      <c r="B44" s="91"/>
      <c r="C44" s="91"/>
      <c r="D44" s="91"/>
      <c r="E44" s="91"/>
      <c r="F44" s="91"/>
      <c r="G44" s="91"/>
      <c r="H44" s="91"/>
    </row>
    <row r="45" spans="1:8" ht="16.5">
      <c r="A45" s="91"/>
      <c r="B45" s="91"/>
      <c r="C45" s="91"/>
      <c r="D45" s="91"/>
      <c r="E45" s="91"/>
      <c r="F45" s="91"/>
      <c r="G45" s="91"/>
      <c r="H45" s="91"/>
    </row>
    <row r="46" spans="1:8" ht="16.5">
      <c r="A46" s="91"/>
      <c r="B46" s="91"/>
      <c r="C46" s="91"/>
      <c r="D46" s="91"/>
      <c r="E46" s="91"/>
      <c r="F46" s="91"/>
      <c r="G46" s="91"/>
      <c r="H46" s="91"/>
    </row>
    <row r="47" spans="1:8" ht="16.5">
      <c r="A47" s="91"/>
      <c r="B47" s="91"/>
      <c r="C47" s="91"/>
      <c r="D47" s="91"/>
      <c r="E47" s="91"/>
      <c r="F47" s="91"/>
      <c r="G47" s="91"/>
      <c r="H47" s="91"/>
    </row>
    <row r="48" spans="1:8" ht="16.5">
      <c r="A48" s="91"/>
      <c r="B48" s="91"/>
      <c r="C48" s="91"/>
      <c r="D48" s="91"/>
      <c r="E48" s="91"/>
      <c r="F48" s="91"/>
      <c r="G48" s="91"/>
      <c r="H48" s="91"/>
    </row>
    <row r="49" spans="1:8" ht="16.5">
      <c r="A49" s="91"/>
      <c r="B49" s="91"/>
      <c r="C49" s="91"/>
      <c r="D49" s="91"/>
      <c r="E49" s="91"/>
      <c r="F49" s="91"/>
      <c r="G49" s="91"/>
      <c r="H49" s="91"/>
    </row>
    <row r="50" spans="1:8" ht="16.5">
      <c r="A50" s="91"/>
      <c r="B50" s="91"/>
      <c r="C50" s="91"/>
      <c r="D50" s="91"/>
      <c r="E50" s="91"/>
      <c r="F50" s="91"/>
      <c r="G50" s="91"/>
      <c r="H50" s="91"/>
    </row>
    <row r="51" spans="1:8" ht="16.5">
      <c r="A51" s="91"/>
      <c r="B51" s="91"/>
      <c r="C51" s="91"/>
      <c r="D51" s="91"/>
      <c r="E51" s="91"/>
      <c r="F51" s="91"/>
      <c r="G51" s="91"/>
      <c r="H51" s="91"/>
    </row>
    <row r="52" spans="1:8" ht="16.5">
      <c r="A52" s="91"/>
      <c r="B52" s="91"/>
      <c r="C52" s="91"/>
      <c r="D52" s="91"/>
      <c r="E52" s="91"/>
      <c r="F52" s="91"/>
      <c r="G52" s="91"/>
      <c r="H52" s="91"/>
    </row>
    <row r="53" spans="1:8" ht="16.5">
      <c r="A53" s="91"/>
      <c r="B53" s="91"/>
      <c r="C53" s="91"/>
      <c r="D53" s="91"/>
      <c r="E53" s="91"/>
      <c r="F53" s="91"/>
      <c r="G53" s="91"/>
      <c r="H53" s="91"/>
    </row>
    <row r="54" spans="1:8" ht="16.5">
      <c r="A54" s="91"/>
      <c r="B54" s="91"/>
      <c r="C54" s="91"/>
      <c r="D54" s="91"/>
      <c r="E54" s="91"/>
      <c r="F54" s="91"/>
      <c r="G54" s="91"/>
      <c r="H54" s="91"/>
    </row>
    <row r="55" spans="1:8" ht="16.5">
      <c r="A55" s="91"/>
      <c r="B55" s="91"/>
      <c r="C55" s="91"/>
      <c r="D55" s="91"/>
      <c r="E55" s="91"/>
      <c r="F55" s="91"/>
      <c r="G55" s="91"/>
      <c r="H55" s="91"/>
    </row>
    <row r="56" spans="1:8" ht="16.5">
      <c r="A56" s="91"/>
      <c r="B56" s="91"/>
      <c r="C56" s="91"/>
      <c r="D56" s="91"/>
      <c r="E56" s="91"/>
      <c r="F56" s="91"/>
      <c r="G56" s="91"/>
      <c r="H56" s="91"/>
    </row>
    <row r="57" spans="1:8" ht="16.5">
      <c r="A57" s="91"/>
      <c r="B57" s="91"/>
      <c r="C57" s="91"/>
      <c r="D57" s="91"/>
      <c r="E57" s="91"/>
      <c r="F57" s="91"/>
      <c r="G57" s="91"/>
      <c r="H57" s="91"/>
    </row>
    <row r="58" spans="1:8" ht="16.5">
      <c r="A58" s="91"/>
      <c r="B58" s="91"/>
      <c r="C58" s="91"/>
      <c r="D58" s="91"/>
      <c r="E58" s="91"/>
      <c r="F58" s="91"/>
      <c r="G58" s="91"/>
      <c r="H58" s="91"/>
    </row>
    <row r="59" spans="1:8" ht="16.5">
      <c r="A59" s="91"/>
      <c r="B59" s="91"/>
      <c r="C59" s="91"/>
      <c r="D59" s="91"/>
      <c r="E59" s="91"/>
      <c r="F59" s="91"/>
      <c r="G59" s="91"/>
      <c r="H59" s="91"/>
    </row>
    <row r="60" spans="1:8" ht="16.5">
      <c r="A60" s="91"/>
      <c r="B60" s="91"/>
      <c r="C60" s="91"/>
      <c r="D60" s="91"/>
      <c r="E60" s="91"/>
      <c r="F60" s="91"/>
      <c r="G60" s="91"/>
      <c r="H60" s="91"/>
    </row>
    <row r="61" spans="1:8" ht="16.5">
      <c r="A61" s="91"/>
      <c r="B61" s="91"/>
      <c r="C61" s="91"/>
      <c r="D61" s="91"/>
      <c r="E61" s="91"/>
      <c r="F61" s="91"/>
      <c r="G61" s="91"/>
      <c r="H61" s="91"/>
    </row>
    <row r="62" spans="1:8" ht="16.5">
      <c r="A62" s="91"/>
      <c r="B62" s="91"/>
      <c r="C62" s="91"/>
      <c r="D62" s="91"/>
      <c r="E62" s="91"/>
      <c r="F62" s="91"/>
      <c r="G62" s="91"/>
      <c r="H62" s="91"/>
    </row>
    <row r="63" spans="1:8" ht="16.5">
      <c r="A63" s="91"/>
      <c r="B63" s="91"/>
      <c r="C63" s="91"/>
      <c r="D63" s="91"/>
      <c r="E63" s="91"/>
      <c r="F63" s="91"/>
      <c r="G63" s="91"/>
      <c r="H63" s="91"/>
    </row>
    <row r="64" spans="1:8" ht="16.5">
      <c r="A64" s="91"/>
      <c r="B64" s="91"/>
      <c r="C64" s="91"/>
      <c r="D64" s="91"/>
      <c r="E64" s="91"/>
      <c r="F64" s="91"/>
      <c r="G64" s="91"/>
      <c r="H64" s="91"/>
    </row>
    <row r="65" spans="1:8" ht="16.5">
      <c r="A65" s="91"/>
      <c r="B65" s="91"/>
      <c r="C65" s="91"/>
      <c r="D65" s="91"/>
      <c r="E65" s="91"/>
      <c r="F65" s="91"/>
      <c r="G65" s="91"/>
      <c r="H65" s="91"/>
    </row>
    <row r="66" spans="1:8" ht="16.5">
      <c r="A66" s="91"/>
      <c r="B66" s="91"/>
      <c r="C66" s="91"/>
      <c r="D66" s="91"/>
      <c r="E66" s="91"/>
      <c r="F66" s="91"/>
      <c r="G66" s="91"/>
      <c r="H66" s="91"/>
    </row>
    <row r="67" spans="1:8" ht="16.5">
      <c r="A67" s="91"/>
      <c r="B67" s="91"/>
      <c r="C67" s="91"/>
      <c r="D67" s="91"/>
      <c r="E67" s="91"/>
      <c r="F67" s="91"/>
      <c r="G67" s="91"/>
      <c r="H67" s="91"/>
    </row>
    <row r="68" spans="1:8" ht="16.5">
      <c r="A68" s="91"/>
      <c r="B68" s="91"/>
      <c r="C68" s="91"/>
      <c r="D68" s="91"/>
      <c r="E68" s="91"/>
      <c r="F68" s="91"/>
      <c r="G68" s="91"/>
      <c r="H68" s="91"/>
    </row>
    <row r="69" spans="1:8" ht="16.5">
      <c r="A69" s="91"/>
      <c r="B69" s="91"/>
      <c r="C69" s="91"/>
      <c r="D69" s="91"/>
      <c r="E69" s="91"/>
      <c r="F69" s="91"/>
      <c r="G69" s="91"/>
      <c r="H69" s="91"/>
    </row>
    <row r="70" spans="1:8" ht="16.5">
      <c r="A70" s="91"/>
      <c r="B70" s="91"/>
      <c r="C70" s="91"/>
      <c r="D70" s="91"/>
      <c r="E70" s="91"/>
      <c r="F70" s="91"/>
      <c r="G70" s="91"/>
      <c r="H70" s="91"/>
    </row>
    <row r="71" spans="1:8" ht="16.5">
      <c r="A71" s="91"/>
      <c r="B71" s="91"/>
      <c r="C71" s="91"/>
      <c r="D71" s="91"/>
      <c r="E71" s="91"/>
      <c r="F71" s="91"/>
      <c r="G71" s="91"/>
      <c r="H71" s="91"/>
    </row>
    <row r="72" spans="1:8" ht="16.5">
      <c r="A72" s="91"/>
      <c r="B72" s="91"/>
      <c r="C72" s="91"/>
      <c r="D72" s="91"/>
      <c r="E72" s="91"/>
      <c r="F72" s="91"/>
      <c r="G72" s="91"/>
      <c r="H72" s="91"/>
    </row>
    <row r="73" spans="1:8" ht="16.5">
      <c r="A73" s="91"/>
      <c r="B73" s="91"/>
      <c r="C73" s="91"/>
      <c r="D73" s="91"/>
      <c r="E73" s="91"/>
      <c r="F73" s="91"/>
      <c r="G73" s="91"/>
      <c r="H73" s="91"/>
    </row>
    <row r="74" spans="1:8" ht="16.5">
      <c r="A74" s="91"/>
      <c r="B74" s="91"/>
      <c r="C74" s="91"/>
      <c r="D74" s="91"/>
      <c r="E74" s="91"/>
      <c r="F74" s="91"/>
      <c r="G74" s="91"/>
      <c r="H74" s="91"/>
    </row>
    <row r="75" spans="1:8" ht="16.5">
      <c r="A75" s="91"/>
      <c r="B75" s="91"/>
      <c r="C75" s="91"/>
      <c r="D75" s="91"/>
      <c r="E75" s="91"/>
      <c r="F75" s="91"/>
      <c r="G75" s="91"/>
      <c r="H75" s="91"/>
    </row>
    <row r="76" spans="1:8" ht="16.5">
      <c r="A76" s="91"/>
      <c r="B76" s="91"/>
      <c r="C76" s="91"/>
      <c r="D76" s="91"/>
      <c r="E76" s="91"/>
      <c r="F76" s="91"/>
      <c r="G76" s="91"/>
      <c r="H76" s="91"/>
    </row>
    <row r="77" spans="1:8" ht="16.5">
      <c r="A77" s="91"/>
      <c r="B77" s="91"/>
      <c r="C77" s="91"/>
      <c r="D77" s="91"/>
      <c r="E77" s="91"/>
      <c r="F77" s="91"/>
      <c r="G77" s="91"/>
      <c r="H77" s="91"/>
    </row>
    <row r="78" spans="1:8" ht="16.5">
      <c r="A78" s="91"/>
      <c r="B78" s="91"/>
      <c r="C78" s="91"/>
      <c r="D78" s="91"/>
      <c r="E78" s="91"/>
      <c r="F78" s="91"/>
      <c r="G78" s="91"/>
      <c r="H78" s="91"/>
    </row>
    <row r="79" spans="1:8" ht="16.5">
      <c r="A79" s="91"/>
      <c r="B79" s="91"/>
      <c r="C79" s="91"/>
      <c r="D79" s="91"/>
      <c r="E79" s="91"/>
      <c r="F79" s="91"/>
      <c r="G79" s="91"/>
      <c r="H79" s="91"/>
    </row>
    <row r="80" spans="1:8" ht="16.5">
      <c r="A80" s="91"/>
      <c r="B80" s="91"/>
      <c r="C80" s="91"/>
      <c r="D80" s="91"/>
      <c r="E80" s="91"/>
      <c r="F80" s="91"/>
      <c r="G80" s="91"/>
      <c r="H80" s="91"/>
    </row>
    <row r="81" spans="1:8" ht="16.5">
      <c r="A81" s="91"/>
      <c r="B81" s="91"/>
      <c r="C81" s="91"/>
      <c r="D81" s="91"/>
      <c r="E81" s="91"/>
      <c r="F81" s="91"/>
      <c r="G81" s="91"/>
      <c r="H81" s="91"/>
    </row>
    <row r="82" spans="1:8" ht="16.5">
      <c r="A82" s="91"/>
      <c r="B82" s="91"/>
      <c r="C82" s="91"/>
      <c r="D82" s="91"/>
      <c r="E82" s="91"/>
      <c r="F82" s="91"/>
      <c r="G82" s="91"/>
      <c r="H82" s="91"/>
    </row>
    <row r="83" spans="1:8" ht="16.5">
      <c r="A83" s="91"/>
      <c r="B83" s="91"/>
      <c r="C83" s="91"/>
      <c r="D83" s="91"/>
      <c r="E83" s="91"/>
      <c r="F83" s="91"/>
      <c r="G83" s="91"/>
      <c r="H83" s="91"/>
    </row>
    <row r="84" spans="1:8" ht="16.5">
      <c r="A84" s="91"/>
      <c r="B84" s="91"/>
      <c r="C84" s="91"/>
      <c r="D84" s="91"/>
      <c r="E84" s="91"/>
      <c r="F84" s="91"/>
      <c r="G84" s="91"/>
      <c r="H84" s="91"/>
    </row>
    <row r="85" spans="1:8" ht="16.5">
      <c r="A85" s="91"/>
      <c r="B85" s="91"/>
      <c r="C85" s="91"/>
      <c r="D85" s="91"/>
      <c r="E85" s="91"/>
      <c r="F85" s="91"/>
      <c r="G85" s="91"/>
      <c r="H85" s="91"/>
    </row>
    <row r="86" spans="1:8" ht="16.5">
      <c r="A86" s="91"/>
      <c r="B86" s="91"/>
      <c r="C86" s="91"/>
      <c r="D86" s="91"/>
      <c r="E86" s="91"/>
      <c r="F86" s="91"/>
      <c r="G86" s="91"/>
      <c r="H86" s="91"/>
    </row>
    <row r="87" spans="1:8" ht="16.5">
      <c r="A87" s="91"/>
      <c r="B87" s="91"/>
      <c r="C87" s="91"/>
      <c r="D87" s="91"/>
      <c r="E87" s="91"/>
      <c r="F87" s="91"/>
      <c r="G87" s="91"/>
      <c r="H87" s="91"/>
    </row>
    <row r="88" spans="1:8" ht="16.5">
      <c r="A88" s="91"/>
      <c r="B88" s="91"/>
      <c r="C88" s="91"/>
      <c r="D88" s="91"/>
      <c r="E88" s="91"/>
      <c r="F88" s="91"/>
      <c r="G88" s="91"/>
      <c r="H88" s="91"/>
    </row>
    <row r="89" spans="1:8" ht="16.5">
      <c r="A89" s="91"/>
      <c r="B89" s="91"/>
      <c r="C89" s="91"/>
      <c r="D89" s="91"/>
      <c r="E89" s="91"/>
      <c r="F89" s="91"/>
      <c r="G89" s="91"/>
      <c r="H89" s="91"/>
    </row>
    <row r="90" spans="1:8" ht="16.5">
      <c r="A90" s="91"/>
      <c r="B90" s="91"/>
      <c r="C90" s="91"/>
      <c r="D90" s="91"/>
      <c r="E90" s="91"/>
      <c r="F90" s="91"/>
      <c r="G90" s="91"/>
      <c r="H90" s="91"/>
    </row>
    <row r="91" spans="1:8" ht="16.5">
      <c r="A91" s="91"/>
      <c r="B91" s="91"/>
      <c r="C91" s="91"/>
      <c r="D91" s="91"/>
      <c r="E91" s="91"/>
      <c r="F91" s="91"/>
      <c r="G91" s="91"/>
      <c r="H91" s="91"/>
    </row>
    <row r="92" spans="1:8" ht="16.5">
      <c r="A92" s="91"/>
      <c r="B92" s="91"/>
      <c r="C92" s="91"/>
      <c r="D92" s="91"/>
      <c r="E92" s="91"/>
      <c r="F92" s="91"/>
      <c r="G92" s="91"/>
      <c r="H92" s="91"/>
    </row>
    <row r="93" spans="1:8" ht="16.5">
      <c r="A93" s="91"/>
      <c r="B93" s="91"/>
      <c r="C93" s="91"/>
      <c r="D93" s="91"/>
      <c r="E93" s="91"/>
      <c r="F93" s="91"/>
      <c r="G93" s="91"/>
      <c r="H93" s="91"/>
    </row>
    <row r="94" spans="1:8" ht="16.5">
      <c r="A94" s="91"/>
      <c r="B94" s="91"/>
      <c r="C94" s="91"/>
      <c r="D94" s="91"/>
      <c r="E94" s="91"/>
      <c r="F94" s="91"/>
      <c r="G94" s="91"/>
      <c r="H94" s="91"/>
    </row>
    <row r="95" spans="1:8" ht="16.5">
      <c r="A95" s="91"/>
      <c r="B95" s="91"/>
      <c r="C95" s="91"/>
      <c r="D95" s="91"/>
      <c r="E95" s="91"/>
      <c r="F95" s="91"/>
      <c r="G95" s="91"/>
      <c r="H95" s="91"/>
    </row>
    <row r="96" spans="1:8" ht="16.5">
      <c r="A96" s="91"/>
      <c r="B96" s="91"/>
      <c r="C96" s="91"/>
      <c r="D96" s="91"/>
      <c r="E96" s="91"/>
      <c r="F96" s="91"/>
      <c r="G96" s="91"/>
      <c r="H96" s="91"/>
    </row>
  </sheetData>
  <sheetProtection/>
  <mergeCells count="5">
    <mergeCell ref="A1:D1"/>
    <mergeCell ref="A2:D2"/>
    <mergeCell ref="A3:A4"/>
    <mergeCell ref="B3:B4"/>
    <mergeCell ref="C3:C4"/>
  </mergeCells>
  <printOptions/>
  <pageMargins left="0.7086614173228347" right="0" top="0.1968503937007874" bottom="0.3937007874015748" header="0" footer="0"/>
  <pageSetup horizontalDpi="600" verticalDpi="600" orientation="portrait" paperSize="9" r:id="rId1"/>
  <headerFooter>
    <oddFooter>&amp;L&amp;8&amp;A&amp;R&amp;8&amp;P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0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5.140625" style="14" customWidth="1"/>
    <col min="2" max="2" width="11.421875" style="15" customWidth="1"/>
    <col min="3" max="3" width="38.140625" style="1" customWidth="1"/>
    <col min="4" max="4" width="6.421875" style="1" customWidth="1"/>
    <col min="5" max="5" width="8.7109375" style="1" customWidth="1"/>
    <col min="6" max="6" width="9.28125" style="1" customWidth="1"/>
    <col min="7" max="7" width="7.8515625" style="1" customWidth="1"/>
    <col min="8" max="8" width="11.7109375" style="123" customWidth="1"/>
    <col min="9" max="9" width="10.28125" style="11" hidden="1" customWidth="1"/>
    <col min="10" max="10" width="9.00390625" style="11" hidden="1" customWidth="1"/>
    <col min="11" max="11" width="7.57421875" style="3" hidden="1" customWidth="1"/>
    <col min="12" max="14" width="9.140625" style="3" hidden="1" customWidth="1"/>
    <col min="15" max="15" width="9.140625" style="1" hidden="1" customWidth="1"/>
    <col min="16" max="16" width="0.71875" style="1" hidden="1" customWidth="1"/>
    <col min="17" max="17" width="13.28125" style="202" customWidth="1"/>
    <col min="18" max="19" width="12.00390625" style="1" customWidth="1"/>
    <col min="20" max="20" width="10.28125" style="1" bestFit="1" customWidth="1"/>
    <col min="21" max="22" width="9.140625" style="1" customWidth="1"/>
    <col min="23" max="23" width="9.8515625" style="1" customWidth="1"/>
    <col min="24" max="16384" width="9.140625" style="1" customWidth="1"/>
  </cols>
  <sheetData>
    <row r="1" spans="1:10" ht="45.75" customHeight="1">
      <c r="A1" s="312" t="s">
        <v>432</v>
      </c>
      <c r="B1" s="312"/>
      <c r="C1" s="312"/>
      <c r="D1" s="312"/>
      <c r="E1" s="312"/>
      <c r="F1" s="312"/>
      <c r="G1" s="312"/>
      <c r="H1" s="312"/>
      <c r="I1" s="26"/>
      <c r="J1" s="3"/>
    </row>
    <row r="2" spans="1:10" ht="21" customHeight="1">
      <c r="A2" s="313" t="s">
        <v>193</v>
      </c>
      <c r="B2" s="313"/>
      <c r="C2" s="313"/>
      <c r="D2" s="313"/>
      <c r="E2" s="313"/>
      <c r="F2" s="313"/>
      <c r="G2" s="313"/>
      <c r="H2" s="313"/>
      <c r="I2" s="18"/>
      <c r="J2" s="3"/>
    </row>
    <row r="3" spans="1:10" ht="21.75" customHeight="1">
      <c r="A3" s="314" t="s">
        <v>205</v>
      </c>
      <c r="B3" s="314"/>
      <c r="C3" s="314"/>
      <c r="D3" s="314"/>
      <c r="E3" s="314"/>
      <c r="F3" s="314"/>
      <c r="G3" s="314"/>
      <c r="H3" s="314"/>
      <c r="I3" s="18"/>
      <c r="J3" s="3"/>
    </row>
    <row r="4" spans="1:10" ht="18.75" customHeight="1">
      <c r="A4" s="313" t="s">
        <v>485</v>
      </c>
      <c r="B4" s="313"/>
      <c r="C4" s="313"/>
      <c r="D4" s="313"/>
      <c r="E4" s="313"/>
      <c r="F4" s="313"/>
      <c r="G4" s="313"/>
      <c r="H4" s="313"/>
      <c r="I4" s="18"/>
      <c r="J4" s="3"/>
    </row>
    <row r="5" spans="1:11" ht="28.5" customHeight="1">
      <c r="A5" s="315" t="s">
        <v>5</v>
      </c>
      <c r="B5" s="319" t="s">
        <v>6</v>
      </c>
      <c r="C5" s="316" t="s">
        <v>7</v>
      </c>
      <c r="D5" s="317" t="s">
        <v>4</v>
      </c>
      <c r="E5" s="318" t="s">
        <v>8</v>
      </c>
      <c r="F5" s="318"/>
      <c r="G5" s="318" t="s">
        <v>0</v>
      </c>
      <c r="H5" s="318"/>
      <c r="I5" s="17"/>
      <c r="J5" s="10"/>
      <c r="K5" s="10"/>
    </row>
    <row r="6" spans="1:14" ht="58.5" customHeight="1">
      <c r="A6" s="315"/>
      <c r="B6" s="319"/>
      <c r="C6" s="316"/>
      <c r="D6" s="317"/>
      <c r="E6" s="33" t="s">
        <v>9</v>
      </c>
      <c r="F6" s="33" t="s">
        <v>10</v>
      </c>
      <c r="G6" s="207" t="s">
        <v>9</v>
      </c>
      <c r="H6" s="122" t="s">
        <v>10</v>
      </c>
      <c r="I6" s="12"/>
      <c r="J6" s="12"/>
      <c r="K6" s="10"/>
      <c r="N6" s="3" t="s">
        <v>75</v>
      </c>
    </row>
    <row r="7" spans="1:17" s="5" customFormat="1" ht="15.75" customHeight="1">
      <c r="A7" s="191" t="s">
        <v>11</v>
      </c>
      <c r="B7" s="241">
        <v>2</v>
      </c>
      <c r="C7" s="192">
        <v>3</v>
      </c>
      <c r="D7" s="192">
        <v>4</v>
      </c>
      <c r="E7" s="192">
        <v>5</v>
      </c>
      <c r="F7" s="192">
        <v>6</v>
      </c>
      <c r="G7" s="209">
        <v>7</v>
      </c>
      <c r="H7" s="192">
        <v>8</v>
      </c>
      <c r="I7" s="9"/>
      <c r="J7" s="9"/>
      <c r="K7" s="16"/>
      <c r="L7" s="6"/>
      <c r="M7" s="6"/>
      <c r="N7" s="6"/>
      <c r="Q7" s="203"/>
    </row>
    <row r="8" spans="1:17" s="5" customFormat="1" ht="18" customHeight="1">
      <c r="A8" s="191"/>
      <c r="B8" s="241"/>
      <c r="C8" s="206"/>
      <c r="D8" s="192"/>
      <c r="E8" s="192"/>
      <c r="F8" s="192"/>
      <c r="G8" s="208"/>
      <c r="H8" s="192"/>
      <c r="I8" s="9"/>
      <c r="J8" s="9"/>
      <c r="K8" s="16"/>
      <c r="L8" s="6"/>
      <c r="M8" s="6"/>
      <c r="N8" s="6"/>
      <c r="Q8" s="203"/>
    </row>
    <row r="9" spans="1:17" s="2" customFormat="1" ht="73.5" customHeight="1">
      <c r="A9" s="177" t="s">
        <v>11</v>
      </c>
      <c r="B9" s="179" t="s">
        <v>1</v>
      </c>
      <c r="C9" s="173" t="s">
        <v>503</v>
      </c>
      <c r="D9" s="173" t="s">
        <v>20</v>
      </c>
      <c r="E9" s="186"/>
      <c r="F9" s="182">
        <v>244</v>
      </c>
      <c r="G9" s="181"/>
      <c r="H9" s="184">
        <f>H10+H11</f>
        <v>0</v>
      </c>
      <c r="I9" s="30"/>
      <c r="J9" s="22"/>
      <c r="L9" s="3"/>
      <c r="M9" s="3"/>
      <c r="N9" s="3"/>
      <c r="O9" s="3"/>
      <c r="P9" s="3"/>
      <c r="Q9" s="123"/>
    </row>
    <row r="10" spans="1:17" s="2" customFormat="1" ht="33" customHeight="1">
      <c r="A10" s="280"/>
      <c r="B10" s="176" t="s">
        <v>1</v>
      </c>
      <c r="C10" s="279" t="s">
        <v>133</v>
      </c>
      <c r="D10" s="279" t="s">
        <v>13</v>
      </c>
      <c r="E10" s="279">
        <v>1</v>
      </c>
      <c r="F10" s="174">
        <f>F9*E10</f>
        <v>244</v>
      </c>
      <c r="G10" s="174"/>
      <c r="H10" s="174">
        <f>G10*F10</f>
        <v>0</v>
      </c>
      <c r="I10" s="30"/>
      <c r="J10" s="22"/>
      <c r="L10" s="3"/>
      <c r="M10" s="3"/>
      <c r="N10" s="3"/>
      <c r="O10" s="3"/>
      <c r="P10" s="3"/>
      <c r="Q10" s="123"/>
    </row>
    <row r="11" spans="1:17" s="2" customFormat="1" ht="31.5" customHeight="1">
      <c r="A11" s="280"/>
      <c r="B11" s="176" t="s">
        <v>1</v>
      </c>
      <c r="C11" s="279" t="s">
        <v>414</v>
      </c>
      <c r="D11" s="279" t="s">
        <v>13</v>
      </c>
      <c r="E11" s="279">
        <v>1</v>
      </c>
      <c r="F11" s="174">
        <f>F10*E11</f>
        <v>244</v>
      </c>
      <c r="G11" s="174"/>
      <c r="H11" s="174">
        <f>G11*F11</f>
        <v>0</v>
      </c>
      <c r="I11" s="30"/>
      <c r="J11" s="22"/>
      <c r="L11" s="3"/>
      <c r="M11" s="3"/>
      <c r="N11" s="3"/>
      <c r="O11" s="3"/>
      <c r="P11" s="3"/>
      <c r="Q11" s="123"/>
    </row>
    <row r="12" spans="1:17" s="2" customFormat="1" ht="66.75" customHeight="1">
      <c r="A12" s="72" t="s">
        <v>24</v>
      </c>
      <c r="B12" s="44" t="s">
        <v>481</v>
      </c>
      <c r="C12" s="45" t="s">
        <v>514</v>
      </c>
      <c r="D12" s="104" t="s">
        <v>165</v>
      </c>
      <c r="E12" s="45"/>
      <c r="F12" s="60">
        <v>38</v>
      </c>
      <c r="G12" s="45"/>
      <c r="H12" s="184">
        <f>SUM(H13:H15)</f>
        <v>0</v>
      </c>
      <c r="I12" s="30"/>
      <c r="J12" s="22"/>
      <c r="L12" s="3"/>
      <c r="M12" s="3"/>
      <c r="N12" s="3"/>
      <c r="O12" s="3"/>
      <c r="P12" s="3"/>
      <c r="Q12" s="123"/>
    </row>
    <row r="13" spans="1:17" s="2" customFormat="1" ht="26.25" customHeight="1">
      <c r="A13" s="73"/>
      <c r="B13" s="37" t="s">
        <v>2</v>
      </c>
      <c r="C13" s="35" t="s">
        <v>482</v>
      </c>
      <c r="D13" s="35" t="s">
        <v>3</v>
      </c>
      <c r="E13" s="35">
        <f>0.5*0.442</f>
        <v>0.221</v>
      </c>
      <c r="F13" s="42">
        <f>F12*E13</f>
        <v>8.398</v>
      </c>
      <c r="G13" s="36"/>
      <c r="H13" s="178">
        <f>F13*G13</f>
        <v>0</v>
      </c>
      <c r="I13" s="30"/>
      <c r="J13" s="22"/>
      <c r="L13" s="3"/>
      <c r="M13" s="3"/>
      <c r="N13" s="3"/>
      <c r="O13" s="3"/>
      <c r="P13" s="3"/>
      <c r="Q13" s="123"/>
    </row>
    <row r="14" spans="1:17" s="2" customFormat="1" ht="36" customHeight="1">
      <c r="A14" s="73"/>
      <c r="B14" s="37" t="s">
        <v>2</v>
      </c>
      <c r="C14" s="35" t="s">
        <v>483</v>
      </c>
      <c r="D14" s="35" t="s">
        <v>14</v>
      </c>
      <c r="E14" s="103">
        <f>0.5*0.0276</f>
        <v>0.0138</v>
      </c>
      <c r="F14" s="42">
        <f>F12*E14</f>
        <v>0.5244</v>
      </c>
      <c r="G14" s="42"/>
      <c r="H14" s="42">
        <f>F14*G14</f>
        <v>0</v>
      </c>
      <c r="I14" s="30"/>
      <c r="J14" s="22"/>
      <c r="L14" s="3"/>
      <c r="M14" s="3"/>
      <c r="N14" s="3"/>
      <c r="O14" s="3"/>
      <c r="P14" s="3"/>
      <c r="Q14" s="123"/>
    </row>
    <row r="15" spans="1:17" s="2" customFormat="1" ht="30" customHeight="1">
      <c r="A15" s="73"/>
      <c r="B15" s="40" t="s">
        <v>2</v>
      </c>
      <c r="C15" s="35" t="s">
        <v>484</v>
      </c>
      <c r="D15" s="35" t="s">
        <v>14</v>
      </c>
      <c r="E15" s="39">
        <f>0.5*0.0654</f>
        <v>0.0327</v>
      </c>
      <c r="F15" s="42">
        <f>F12*E15</f>
        <v>1.2426</v>
      </c>
      <c r="G15" s="42"/>
      <c r="H15" s="42">
        <f>F15*G15</f>
        <v>0</v>
      </c>
      <c r="I15" s="30"/>
      <c r="J15" s="22"/>
      <c r="L15" s="3"/>
      <c r="M15" s="3"/>
      <c r="N15" s="3"/>
      <c r="O15" s="3"/>
      <c r="P15" s="3"/>
      <c r="Q15" s="123"/>
    </row>
    <row r="16" spans="1:17" s="2" customFormat="1" ht="51" customHeight="1">
      <c r="A16" s="61">
        <v>3</v>
      </c>
      <c r="B16" s="179" t="s">
        <v>1</v>
      </c>
      <c r="C16" s="45" t="s">
        <v>416</v>
      </c>
      <c r="D16" s="58" t="s">
        <v>80</v>
      </c>
      <c r="E16" s="104"/>
      <c r="F16" s="135">
        <v>1</v>
      </c>
      <c r="G16" s="104"/>
      <c r="H16" s="133">
        <f>SUM(H17:H18)</f>
        <v>0</v>
      </c>
      <c r="I16" s="30"/>
      <c r="J16" s="22"/>
      <c r="L16" s="3"/>
      <c r="M16" s="3"/>
      <c r="N16" s="3"/>
      <c r="O16" s="3"/>
      <c r="P16" s="3"/>
      <c r="Q16" s="123"/>
    </row>
    <row r="17" spans="1:17" s="2" customFormat="1" ht="30" customHeight="1">
      <c r="A17" s="37"/>
      <c r="B17" s="176" t="s">
        <v>1</v>
      </c>
      <c r="C17" s="279" t="s">
        <v>133</v>
      </c>
      <c r="D17" s="35" t="s">
        <v>80</v>
      </c>
      <c r="E17" s="42">
        <v>1</v>
      </c>
      <c r="F17" s="42">
        <f>E17*F16</f>
        <v>1</v>
      </c>
      <c r="G17" s="39"/>
      <c r="H17" s="89">
        <f>F17*G17</f>
        <v>0</v>
      </c>
      <c r="I17" s="30"/>
      <c r="J17" s="22"/>
      <c r="L17" s="3"/>
      <c r="M17" s="3"/>
      <c r="N17" s="3"/>
      <c r="O17" s="3"/>
      <c r="P17" s="3"/>
      <c r="Q17" s="123"/>
    </row>
    <row r="18" spans="1:17" s="2" customFormat="1" ht="31.5" customHeight="1">
      <c r="A18" s="37"/>
      <c r="B18" s="176" t="s">
        <v>1</v>
      </c>
      <c r="C18" s="279" t="s">
        <v>302</v>
      </c>
      <c r="D18" s="35" t="s">
        <v>80</v>
      </c>
      <c r="E18" s="42">
        <v>1</v>
      </c>
      <c r="F18" s="42">
        <f>E18*F16</f>
        <v>1</v>
      </c>
      <c r="G18" s="39"/>
      <c r="H18" s="284">
        <f>F18*G18</f>
        <v>0</v>
      </c>
      <c r="I18" s="30"/>
      <c r="J18" s="22"/>
      <c r="L18" s="3"/>
      <c r="M18" s="3"/>
      <c r="N18" s="3"/>
      <c r="O18" s="3"/>
      <c r="P18" s="3"/>
      <c r="Q18" s="123"/>
    </row>
    <row r="19" spans="1:17" s="2" customFormat="1" ht="39.75" customHeight="1">
      <c r="A19" s="172">
        <v>4</v>
      </c>
      <c r="B19" s="67" t="s">
        <v>194</v>
      </c>
      <c r="C19" s="173" t="s">
        <v>195</v>
      </c>
      <c r="D19" s="104" t="s">
        <v>29</v>
      </c>
      <c r="E19" s="104"/>
      <c r="F19" s="135">
        <v>110</v>
      </c>
      <c r="G19" s="104"/>
      <c r="H19" s="185">
        <f>SUM(H20:H20)</f>
        <v>0</v>
      </c>
      <c r="I19" s="30"/>
      <c r="J19" s="22" t="e">
        <f>#REF!</f>
        <v>#REF!</v>
      </c>
      <c r="L19" s="3"/>
      <c r="M19" s="3"/>
      <c r="N19" s="3"/>
      <c r="O19" s="3"/>
      <c r="P19" s="3"/>
      <c r="Q19" s="123"/>
    </row>
    <row r="20" spans="1:17" s="2" customFormat="1" ht="33" customHeight="1">
      <c r="A20" s="176"/>
      <c r="B20" s="175" t="s">
        <v>2</v>
      </c>
      <c r="C20" s="279" t="s">
        <v>133</v>
      </c>
      <c r="D20" s="39" t="s">
        <v>3</v>
      </c>
      <c r="E20" s="39">
        <v>0.53</v>
      </c>
      <c r="F20" s="178">
        <f>F19*E20</f>
        <v>58.300000000000004</v>
      </c>
      <c r="G20" s="39"/>
      <c r="H20" s="178">
        <f>F20*G20</f>
        <v>0</v>
      </c>
      <c r="I20" s="29" t="e">
        <f>#REF!/#REF!</f>
        <v>#REF!</v>
      </c>
      <c r="J20" s="22" t="e">
        <f>#REF!</f>
        <v>#REF!</v>
      </c>
      <c r="K20" s="31"/>
      <c r="L20" s="17"/>
      <c r="M20" s="17"/>
      <c r="N20" s="17"/>
      <c r="O20" s="17"/>
      <c r="P20" s="17"/>
      <c r="Q20" s="31"/>
    </row>
    <row r="21" spans="1:17" s="2" customFormat="1" ht="42.75" customHeight="1">
      <c r="A21" s="61">
        <v>5</v>
      </c>
      <c r="B21" s="67" t="s">
        <v>196</v>
      </c>
      <c r="C21" s="173" t="s">
        <v>197</v>
      </c>
      <c r="D21" s="104" t="s">
        <v>29</v>
      </c>
      <c r="E21" s="104"/>
      <c r="F21" s="135">
        <f>F19</f>
        <v>110</v>
      </c>
      <c r="G21" s="104"/>
      <c r="H21" s="185">
        <f>SUM(H22:H22)</f>
        <v>0</v>
      </c>
      <c r="I21" s="30"/>
      <c r="J21" s="22" t="e">
        <f>#REF!</f>
        <v>#REF!</v>
      </c>
      <c r="K21" s="31"/>
      <c r="L21" s="17"/>
      <c r="M21" s="17"/>
      <c r="N21" s="17"/>
      <c r="O21" s="17"/>
      <c r="P21" s="17"/>
      <c r="Q21" s="31"/>
    </row>
    <row r="22" spans="1:17" s="2" customFormat="1" ht="34.5" customHeight="1">
      <c r="A22" s="37"/>
      <c r="B22" s="176" t="s">
        <v>221</v>
      </c>
      <c r="C22" s="35" t="s">
        <v>174</v>
      </c>
      <c r="D22" s="39" t="s">
        <v>29</v>
      </c>
      <c r="E22" s="39">
        <v>1</v>
      </c>
      <c r="F22" s="84">
        <f>F21*E22</f>
        <v>110</v>
      </c>
      <c r="G22" s="42"/>
      <c r="H22" s="178">
        <f>F22*G22</f>
        <v>0</v>
      </c>
      <c r="I22" s="30"/>
      <c r="J22" s="22" t="e">
        <f>#REF!</f>
        <v>#REF!</v>
      </c>
      <c r="K22" s="31"/>
      <c r="L22" s="17"/>
      <c r="M22" s="17"/>
      <c r="N22" s="17"/>
      <c r="O22" s="17"/>
      <c r="P22" s="17"/>
      <c r="Q22" s="31"/>
    </row>
    <row r="23" spans="1:18" ht="33" customHeight="1">
      <c r="A23" s="177"/>
      <c r="B23" s="173"/>
      <c r="C23" s="173" t="s">
        <v>206</v>
      </c>
      <c r="D23" s="173" t="s">
        <v>14</v>
      </c>
      <c r="E23" s="181"/>
      <c r="F23" s="181"/>
      <c r="G23" s="173"/>
      <c r="H23" s="181">
        <f>H9+H12+H16+H19+H21</f>
        <v>0</v>
      </c>
      <c r="R23" s="202"/>
    </row>
    <row r="24" spans="1:8" ht="32.25" customHeight="1">
      <c r="A24" s="73"/>
      <c r="B24" s="37"/>
      <c r="C24" s="35" t="s">
        <v>152</v>
      </c>
      <c r="D24" s="35" t="s">
        <v>14</v>
      </c>
      <c r="E24" s="35"/>
      <c r="F24" s="43">
        <v>0.1</v>
      </c>
      <c r="G24" s="35"/>
      <c r="H24" s="42">
        <f>H23*F24</f>
        <v>0</v>
      </c>
    </row>
    <row r="25" spans="1:8" ht="27" customHeight="1">
      <c r="A25" s="73"/>
      <c r="B25" s="44"/>
      <c r="C25" s="45" t="s">
        <v>92</v>
      </c>
      <c r="D25" s="45" t="s">
        <v>14</v>
      </c>
      <c r="E25" s="45"/>
      <c r="F25" s="45"/>
      <c r="G25" s="45"/>
      <c r="H25" s="106">
        <f>H23+H24</f>
        <v>0</v>
      </c>
    </row>
    <row r="26" spans="1:8" ht="31.5" customHeight="1">
      <c r="A26" s="73"/>
      <c r="B26" s="37"/>
      <c r="C26" s="35" t="s">
        <v>26</v>
      </c>
      <c r="D26" s="35" t="s">
        <v>14</v>
      </c>
      <c r="E26" s="35"/>
      <c r="F26" s="43">
        <v>0.08</v>
      </c>
      <c r="G26" s="35"/>
      <c r="H26" s="42">
        <f>H25*F26</f>
        <v>0</v>
      </c>
    </row>
    <row r="27" spans="1:8" ht="36.75" customHeight="1">
      <c r="A27" s="62"/>
      <c r="B27" s="44"/>
      <c r="C27" s="338" t="s">
        <v>520</v>
      </c>
      <c r="D27" s="45" t="s">
        <v>14</v>
      </c>
      <c r="E27" s="45"/>
      <c r="F27" s="108"/>
      <c r="G27" s="45"/>
      <c r="H27" s="106">
        <f>SUM(H25:H26)</f>
        <v>0</v>
      </c>
    </row>
    <row r="28" spans="1:8" ht="15.75">
      <c r="A28" s="79"/>
      <c r="B28" s="85"/>
      <c r="C28" s="86"/>
      <c r="D28" s="86"/>
      <c r="E28" s="86"/>
      <c r="F28" s="87"/>
      <c r="G28" s="86"/>
      <c r="H28" s="156"/>
    </row>
    <row r="29" spans="1:7" ht="15.75">
      <c r="A29" s="47"/>
      <c r="B29" s="48"/>
      <c r="C29" s="49"/>
      <c r="D29" s="50"/>
      <c r="E29" s="50"/>
      <c r="F29" s="50"/>
      <c r="G29" s="51"/>
    </row>
    <row r="30" spans="1:7" ht="15.75">
      <c r="A30" s="47"/>
      <c r="B30" s="311"/>
      <c r="C30" s="311"/>
      <c r="D30" s="311"/>
      <c r="E30" s="311"/>
      <c r="F30" s="311"/>
      <c r="G30" s="311"/>
    </row>
  </sheetData>
  <sheetProtection/>
  <autoFilter ref="A8:AP27"/>
  <mergeCells count="11">
    <mergeCell ref="B5:B6"/>
    <mergeCell ref="B30:G30"/>
    <mergeCell ref="A1:H1"/>
    <mergeCell ref="A2:H2"/>
    <mergeCell ref="A4:H4"/>
    <mergeCell ref="A3:H3"/>
    <mergeCell ref="A5:A6"/>
    <mergeCell ref="C5:C6"/>
    <mergeCell ref="D5:D6"/>
    <mergeCell ref="E5:F5"/>
    <mergeCell ref="G5:H5"/>
  </mergeCells>
  <printOptions/>
  <pageMargins left="0.44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6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140625" style="99" customWidth="1"/>
    <col min="2" max="2" width="14.57421875" style="100" customWidth="1"/>
    <col min="3" max="3" width="34.8515625" style="141" customWidth="1"/>
    <col min="4" max="4" width="8.421875" style="141" customWidth="1"/>
    <col min="5" max="5" width="7.7109375" style="141" customWidth="1"/>
    <col min="6" max="6" width="9.8515625" style="141" customWidth="1"/>
    <col min="7" max="7" width="8.00390625" style="141" customWidth="1"/>
    <col min="8" max="8" width="10.28125" style="140" customWidth="1"/>
    <col min="9" max="9" width="16.140625" style="140" hidden="1" customWidth="1"/>
    <col min="10" max="10" width="22.140625" style="141" hidden="1" customWidth="1"/>
    <col min="11" max="11" width="0.9921875" style="141" customWidth="1"/>
    <col min="12" max="12" width="12.8515625" style="141" customWidth="1"/>
    <col min="13" max="13" width="9.140625" style="141" customWidth="1"/>
    <col min="14" max="14" width="9.8515625" style="141" customWidth="1"/>
    <col min="15" max="16384" width="9.140625" style="141" customWidth="1"/>
  </cols>
  <sheetData>
    <row r="1" spans="1:9" ht="45.75" customHeight="1">
      <c r="A1" s="320" t="s">
        <v>432</v>
      </c>
      <c r="B1" s="314"/>
      <c r="C1" s="314"/>
      <c r="D1" s="314"/>
      <c r="E1" s="314"/>
      <c r="F1" s="314"/>
      <c r="G1" s="314"/>
      <c r="H1" s="314"/>
      <c r="I1" s="141"/>
    </row>
    <row r="2" spans="1:9" ht="18" customHeight="1">
      <c r="A2" s="314" t="s">
        <v>184</v>
      </c>
      <c r="B2" s="314"/>
      <c r="C2" s="314"/>
      <c r="D2" s="314"/>
      <c r="E2" s="314"/>
      <c r="F2" s="314"/>
      <c r="G2" s="314"/>
      <c r="H2" s="314"/>
      <c r="I2" s="141"/>
    </row>
    <row r="3" spans="1:9" ht="5.25" customHeight="1">
      <c r="A3" s="314"/>
      <c r="B3" s="314"/>
      <c r="C3" s="314"/>
      <c r="D3" s="314"/>
      <c r="E3" s="314"/>
      <c r="F3" s="314"/>
      <c r="G3" s="314"/>
      <c r="H3" s="314"/>
      <c r="I3" s="93"/>
    </row>
    <row r="4" spans="1:9" ht="18" customHeight="1">
      <c r="A4" s="314" t="s">
        <v>480</v>
      </c>
      <c r="B4" s="314"/>
      <c r="C4" s="314"/>
      <c r="D4" s="314"/>
      <c r="E4" s="314"/>
      <c r="F4" s="314"/>
      <c r="G4" s="314"/>
      <c r="H4" s="314"/>
      <c r="I4" s="141"/>
    </row>
    <row r="5" spans="1:10" ht="33.75" customHeight="1">
      <c r="A5" s="321" t="s">
        <v>5</v>
      </c>
      <c r="B5" s="322" t="s">
        <v>6</v>
      </c>
      <c r="C5" s="323" t="s">
        <v>7</v>
      </c>
      <c r="D5" s="324" t="s">
        <v>4</v>
      </c>
      <c r="E5" s="325" t="s">
        <v>8</v>
      </c>
      <c r="F5" s="325"/>
      <c r="G5" s="325" t="s">
        <v>0</v>
      </c>
      <c r="H5" s="325"/>
      <c r="I5" s="64"/>
      <c r="J5" s="64"/>
    </row>
    <row r="6" spans="1:10" ht="58.5" customHeight="1">
      <c r="A6" s="321"/>
      <c r="B6" s="322"/>
      <c r="C6" s="323"/>
      <c r="D6" s="324"/>
      <c r="E6" s="94" t="s">
        <v>9</v>
      </c>
      <c r="F6" s="94" t="s">
        <v>10</v>
      </c>
      <c r="G6" s="94" t="s">
        <v>9</v>
      </c>
      <c r="H6" s="115" t="s">
        <v>10</v>
      </c>
      <c r="I6" s="95"/>
      <c r="J6" s="64"/>
    </row>
    <row r="7" spans="1:10" s="96" customFormat="1" ht="26.25" customHeight="1">
      <c r="A7" s="116" t="s">
        <v>11</v>
      </c>
      <c r="B7" s="116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8">
        <v>8</v>
      </c>
      <c r="I7" s="65"/>
      <c r="J7" s="55"/>
    </row>
    <row r="8" spans="1:12" s="96" customFormat="1" ht="82.5" customHeight="1">
      <c r="A8" s="72" t="s">
        <v>11</v>
      </c>
      <c r="B8" s="44" t="s">
        <v>169</v>
      </c>
      <c r="C8" s="45" t="s">
        <v>477</v>
      </c>
      <c r="D8" s="104" t="s">
        <v>165</v>
      </c>
      <c r="E8" s="45"/>
      <c r="F8" s="60">
        <f>L11+L12+L13</f>
        <v>47.2</v>
      </c>
      <c r="G8" s="45"/>
      <c r="H8" s="184">
        <f>SUM(H9:H15)</f>
        <v>0</v>
      </c>
      <c r="I8" s="7"/>
      <c r="J8" s="24"/>
      <c r="K8" s="23"/>
      <c r="L8" s="23"/>
    </row>
    <row r="9" spans="1:12" s="96" customFormat="1" ht="26.25" customHeight="1">
      <c r="A9" s="73"/>
      <c r="B9" s="37" t="s">
        <v>2</v>
      </c>
      <c r="C9" s="35" t="s">
        <v>97</v>
      </c>
      <c r="D9" s="35" t="s">
        <v>3</v>
      </c>
      <c r="E9" s="35">
        <v>0.442</v>
      </c>
      <c r="F9" s="42">
        <f>F8*E9</f>
        <v>20.8624</v>
      </c>
      <c r="G9" s="36"/>
      <c r="H9" s="178">
        <f aca="true" t="shared" si="0" ref="H9:H15">F9*G9</f>
        <v>0</v>
      </c>
      <c r="I9" s="7"/>
      <c r="J9" s="24"/>
      <c r="K9" s="23"/>
      <c r="L9" s="23"/>
    </row>
    <row r="10" spans="1:12" s="96" customFormat="1" ht="26.25" customHeight="1">
      <c r="A10" s="73"/>
      <c r="B10" s="37" t="s">
        <v>2</v>
      </c>
      <c r="C10" s="35" t="s">
        <v>98</v>
      </c>
      <c r="D10" s="35" t="s">
        <v>14</v>
      </c>
      <c r="E10" s="103">
        <v>0.0276</v>
      </c>
      <c r="F10" s="42">
        <f>F8*E10</f>
        <v>1.30272</v>
      </c>
      <c r="G10" s="42"/>
      <c r="H10" s="42">
        <f t="shared" si="0"/>
        <v>0</v>
      </c>
      <c r="I10" s="7"/>
      <c r="J10" s="24"/>
      <c r="K10" s="23"/>
      <c r="L10" s="23"/>
    </row>
    <row r="11" spans="1:14" s="96" customFormat="1" ht="30" customHeight="1">
      <c r="A11" s="73"/>
      <c r="B11" s="176" t="s">
        <v>168</v>
      </c>
      <c r="C11" s="216" t="s">
        <v>177</v>
      </c>
      <c r="D11" s="216" t="s">
        <v>13</v>
      </c>
      <c r="E11" s="167" t="s">
        <v>166</v>
      </c>
      <c r="F11" s="178">
        <v>9</v>
      </c>
      <c r="G11" s="178"/>
      <c r="H11" s="42">
        <f t="shared" si="0"/>
        <v>0</v>
      </c>
      <c r="I11" s="7"/>
      <c r="J11" s="24"/>
      <c r="K11" s="23"/>
      <c r="L11" s="137">
        <f>0.8*F11</f>
        <v>7.2</v>
      </c>
      <c r="N11" s="201"/>
    </row>
    <row r="12" spans="1:14" s="96" customFormat="1" ht="27.75" customHeight="1">
      <c r="A12" s="73"/>
      <c r="B12" s="176" t="s">
        <v>122</v>
      </c>
      <c r="C12" s="216" t="s">
        <v>178</v>
      </c>
      <c r="D12" s="216" t="s">
        <v>13</v>
      </c>
      <c r="E12" s="167" t="s">
        <v>166</v>
      </c>
      <c r="F12" s="178">
        <v>28</v>
      </c>
      <c r="G12" s="178"/>
      <c r="H12" s="42">
        <f t="shared" si="0"/>
        <v>0</v>
      </c>
      <c r="I12" s="7"/>
      <c r="J12" s="24"/>
      <c r="K12" s="23"/>
      <c r="L12" s="137">
        <f>1*F12</f>
        <v>28</v>
      </c>
      <c r="N12" s="201"/>
    </row>
    <row r="13" spans="1:12" s="96" customFormat="1" ht="39" customHeight="1">
      <c r="A13" s="73"/>
      <c r="B13" s="176" t="s">
        <v>167</v>
      </c>
      <c r="C13" s="216" t="s">
        <v>230</v>
      </c>
      <c r="D13" s="216" t="s">
        <v>13</v>
      </c>
      <c r="E13" s="167" t="s">
        <v>166</v>
      </c>
      <c r="F13" s="178">
        <v>10</v>
      </c>
      <c r="G13" s="178"/>
      <c r="H13" s="178">
        <f t="shared" si="0"/>
        <v>0</v>
      </c>
      <c r="I13" s="7"/>
      <c r="J13" s="24"/>
      <c r="K13" s="23"/>
      <c r="L13" s="137">
        <f>F13*1.2</f>
        <v>12</v>
      </c>
    </row>
    <row r="14" spans="1:12" s="96" customFormat="1" ht="25.5" customHeight="1">
      <c r="A14" s="73"/>
      <c r="B14" s="176" t="s">
        <v>1</v>
      </c>
      <c r="C14" s="216" t="s">
        <v>179</v>
      </c>
      <c r="D14" s="216" t="s">
        <v>80</v>
      </c>
      <c r="E14" s="167" t="s">
        <v>166</v>
      </c>
      <c r="F14" s="178">
        <f>(14+F12+F13)*2</f>
        <v>104</v>
      </c>
      <c r="G14" s="178"/>
      <c r="H14" s="42">
        <f t="shared" si="0"/>
        <v>0</v>
      </c>
      <c r="I14" s="7"/>
      <c r="J14" s="24"/>
      <c r="K14" s="23"/>
      <c r="L14" s="137"/>
    </row>
    <row r="15" spans="1:12" s="96" customFormat="1" ht="26.25" customHeight="1">
      <c r="A15" s="73"/>
      <c r="B15" s="40" t="s">
        <v>2</v>
      </c>
      <c r="C15" s="35" t="s">
        <v>16</v>
      </c>
      <c r="D15" s="35" t="s">
        <v>14</v>
      </c>
      <c r="E15" s="39">
        <v>0.0654</v>
      </c>
      <c r="F15" s="42">
        <f>F8*E15</f>
        <v>3.0868800000000003</v>
      </c>
      <c r="G15" s="42"/>
      <c r="H15" s="42">
        <f t="shared" si="0"/>
        <v>0</v>
      </c>
      <c r="I15" s="7"/>
      <c r="J15" s="24"/>
      <c r="K15" s="23"/>
      <c r="L15" s="23"/>
    </row>
    <row r="16" spans="1:10" s="96" customFormat="1" ht="103.5" customHeight="1">
      <c r="A16" s="72" t="s">
        <v>24</v>
      </c>
      <c r="B16" s="44" t="s">
        <v>115</v>
      </c>
      <c r="C16" s="45" t="s">
        <v>478</v>
      </c>
      <c r="D16" s="45" t="s">
        <v>20</v>
      </c>
      <c r="E16" s="45"/>
      <c r="F16" s="71">
        <v>75</v>
      </c>
      <c r="G16" s="45"/>
      <c r="H16" s="184">
        <f>SUM(H17:H20)</f>
        <v>0</v>
      </c>
      <c r="I16" s="65"/>
      <c r="J16" s="55"/>
    </row>
    <row r="17" spans="1:10" s="96" customFormat="1" ht="26.25" customHeight="1">
      <c r="A17" s="73"/>
      <c r="B17" s="73" t="s">
        <v>2</v>
      </c>
      <c r="C17" s="35" t="s">
        <v>106</v>
      </c>
      <c r="D17" s="35" t="s">
        <v>3</v>
      </c>
      <c r="E17" s="103">
        <v>1.43</v>
      </c>
      <c r="F17" s="83">
        <f>F16*E17</f>
        <v>107.25</v>
      </c>
      <c r="G17" s="35"/>
      <c r="H17" s="178">
        <f>F17*G17</f>
        <v>0</v>
      </c>
      <c r="I17" s="65"/>
      <c r="J17" s="55"/>
    </row>
    <row r="18" spans="1:10" s="96" customFormat="1" ht="31.5" customHeight="1">
      <c r="A18" s="73"/>
      <c r="B18" s="73" t="s">
        <v>2</v>
      </c>
      <c r="C18" s="35" t="s">
        <v>98</v>
      </c>
      <c r="D18" s="35" t="s">
        <v>14</v>
      </c>
      <c r="E18" s="103">
        <v>0.0257</v>
      </c>
      <c r="F18" s="83">
        <f>F16*E18</f>
        <v>1.9275</v>
      </c>
      <c r="G18" s="39"/>
      <c r="H18" s="178">
        <f>F18*G18</f>
        <v>0</v>
      </c>
      <c r="I18" s="65"/>
      <c r="J18" s="55"/>
    </row>
    <row r="19" spans="1:10" s="96" customFormat="1" ht="41.25" customHeight="1">
      <c r="A19" s="73"/>
      <c r="B19" s="73" t="s">
        <v>233</v>
      </c>
      <c r="C19" s="35" t="s">
        <v>231</v>
      </c>
      <c r="D19" s="35" t="s">
        <v>20</v>
      </c>
      <c r="E19" s="36">
        <v>1</v>
      </c>
      <c r="F19" s="83">
        <f>E19*F16</f>
        <v>75</v>
      </c>
      <c r="G19" s="39"/>
      <c r="H19" s="178">
        <f>F19*G19</f>
        <v>0</v>
      </c>
      <c r="I19" s="65"/>
      <c r="J19" s="55"/>
    </row>
    <row r="20" spans="1:10" s="96" customFormat="1" ht="35.25" customHeight="1">
      <c r="A20" s="73"/>
      <c r="B20" s="39" t="s">
        <v>2</v>
      </c>
      <c r="C20" s="35" t="s">
        <v>16</v>
      </c>
      <c r="D20" s="35" t="s">
        <v>14</v>
      </c>
      <c r="E20" s="111">
        <v>0.0457</v>
      </c>
      <c r="F20" s="83">
        <f>F16*E20</f>
        <v>3.4274999999999998</v>
      </c>
      <c r="G20" s="39"/>
      <c r="H20" s="178">
        <f>F20*G20</f>
        <v>0</v>
      </c>
      <c r="I20" s="65"/>
      <c r="J20" s="55"/>
    </row>
    <row r="21" spans="1:10" s="96" customFormat="1" ht="99" customHeight="1">
      <c r="A21" s="72" t="s">
        <v>48</v>
      </c>
      <c r="B21" s="44" t="s">
        <v>117</v>
      </c>
      <c r="C21" s="45" t="s">
        <v>479</v>
      </c>
      <c r="D21" s="45" t="s">
        <v>20</v>
      </c>
      <c r="E21" s="45"/>
      <c r="F21" s="71">
        <v>25</v>
      </c>
      <c r="G21" s="45"/>
      <c r="H21" s="184">
        <f>SUM(H22:H25)</f>
        <v>0</v>
      </c>
      <c r="I21" s="65"/>
      <c r="J21" s="55"/>
    </row>
    <row r="22" spans="1:10" s="96" customFormat="1" ht="26.25" customHeight="1">
      <c r="A22" s="73"/>
      <c r="B22" s="73" t="s">
        <v>2</v>
      </c>
      <c r="C22" s="35" t="s">
        <v>97</v>
      </c>
      <c r="D22" s="35" t="s">
        <v>3</v>
      </c>
      <c r="E22" s="103">
        <v>1.56</v>
      </c>
      <c r="F22" s="42">
        <f>F21*E22</f>
        <v>39</v>
      </c>
      <c r="G22" s="35"/>
      <c r="H22" s="178">
        <f>F22*G22</f>
        <v>0</v>
      </c>
      <c r="I22" s="65"/>
      <c r="J22" s="55"/>
    </row>
    <row r="23" spans="1:10" s="96" customFormat="1" ht="26.25" customHeight="1">
      <c r="A23" s="73"/>
      <c r="B23" s="73" t="s">
        <v>2</v>
      </c>
      <c r="C23" s="35" t="s">
        <v>98</v>
      </c>
      <c r="D23" s="35" t="s">
        <v>14</v>
      </c>
      <c r="E23" s="103">
        <v>0.0217</v>
      </c>
      <c r="F23" s="42">
        <f>F21*E23</f>
        <v>0.5425</v>
      </c>
      <c r="G23" s="39"/>
      <c r="H23" s="178">
        <f>F23*G23</f>
        <v>0</v>
      </c>
      <c r="I23" s="65"/>
      <c r="J23" s="55"/>
    </row>
    <row r="24" spans="1:10" s="96" customFormat="1" ht="33" customHeight="1">
      <c r="A24" s="73"/>
      <c r="B24" s="73" t="s">
        <v>234</v>
      </c>
      <c r="C24" s="35" t="s">
        <v>232</v>
      </c>
      <c r="D24" s="35" t="s">
        <v>20</v>
      </c>
      <c r="E24" s="36">
        <v>1</v>
      </c>
      <c r="F24" s="42">
        <f>E24*F21</f>
        <v>25</v>
      </c>
      <c r="G24" s="42"/>
      <c r="H24" s="178">
        <f>F24*G24</f>
        <v>0</v>
      </c>
      <c r="I24" s="65"/>
      <c r="J24" s="55"/>
    </row>
    <row r="25" spans="1:10" s="96" customFormat="1" ht="32.25" customHeight="1">
      <c r="A25" s="73"/>
      <c r="B25" s="39" t="s">
        <v>2</v>
      </c>
      <c r="C25" s="35" t="s">
        <v>16</v>
      </c>
      <c r="D25" s="35" t="s">
        <v>14</v>
      </c>
      <c r="E25" s="111">
        <v>0.0708</v>
      </c>
      <c r="F25" s="42">
        <f>F21*E25</f>
        <v>1.77</v>
      </c>
      <c r="G25" s="39"/>
      <c r="H25" s="178">
        <f>F25*G25</f>
        <v>0</v>
      </c>
      <c r="I25" s="65"/>
      <c r="J25" s="55"/>
    </row>
    <row r="26" spans="1:10" s="96" customFormat="1" ht="51.75" customHeight="1">
      <c r="A26" s="72" t="s">
        <v>49</v>
      </c>
      <c r="B26" s="44" t="s">
        <v>103</v>
      </c>
      <c r="C26" s="45" t="s">
        <v>270</v>
      </c>
      <c r="D26" s="45" t="s">
        <v>13</v>
      </c>
      <c r="E26" s="45"/>
      <c r="F26" s="181">
        <v>47</v>
      </c>
      <c r="G26" s="60"/>
      <c r="H26" s="184">
        <f>H27+H28+H29+H30</f>
        <v>0</v>
      </c>
      <c r="I26" s="65"/>
      <c r="J26" s="55"/>
    </row>
    <row r="27" spans="1:10" s="96" customFormat="1" ht="31.5" customHeight="1">
      <c r="A27" s="73"/>
      <c r="B27" s="35" t="s">
        <v>2</v>
      </c>
      <c r="C27" s="35" t="s">
        <v>97</v>
      </c>
      <c r="D27" s="35" t="s">
        <v>3</v>
      </c>
      <c r="E27" s="103">
        <v>1.51</v>
      </c>
      <c r="F27" s="42">
        <f>F26*E27</f>
        <v>70.97</v>
      </c>
      <c r="G27" s="36"/>
      <c r="H27" s="178">
        <f>F27*G27</f>
        <v>0</v>
      </c>
      <c r="I27" s="65"/>
      <c r="J27" s="55"/>
    </row>
    <row r="28" spans="1:10" s="96" customFormat="1" ht="31.5" customHeight="1">
      <c r="A28" s="73"/>
      <c r="B28" s="35" t="s">
        <v>2</v>
      </c>
      <c r="C28" s="35" t="s">
        <v>108</v>
      </c>
      <c r="D28" s="35" t="s">
        <v>14</v>
      </c>
      <c r="E28" s="103">
        <v>0.13</v>
      </c>
      <c r="F28" s="42">
        <f>F26*E28</f>
        <v>6.11</v>
      </c>
      <c r="G28" s="42"/>
      <c r="H28" s="178">
        <f>F28*G28</f>
        <v>0</v>
      </c>
      <c r="I28" s="65"/>
      <c r="J28" s="55"/>
    </row>
    <row r="29" spans="1:10" s="96" customFormat="1" ht="31.5" customHeight="1">
      <c r="A29" s="73"/>
      <c r="B29" s="121" t="s">
        <v>268</v>
      </c>
      <c r="C29" s="35" t="s">
        <v>121</v>
      </c>
      <c r="D29" s="35" t="s">
        <v>13</v>
      </c>
      <c r="E29" s="39">
        <v>1</v>
      </c>
      <c r="F29" s="74">
        <f>E29*F26</f>
        <v>47</v>
      </c>
      <c r="G29" s="42"/>
      <c r="H29" s="42">
        <f>F29*G29</f>
        <v>0</v>
      </c>
      <c r="I29" s="65"/>
      <c r="J29" s="55"/>
    </row>
    <row r="30" spans="1:10" s="96" customFormat="1" ht="31.5" customHeight="1">
      <c r="A30" s="73"/>
      <c r="B30" s="35" t="s">
        <v>2</v>
      </c>
      <c r="C30" s="35" t="s">
        <v>56</v>
      </c>
      <c r="D30" s="35" t="s">
        <v>14</v>
      </c>
      <c r="E30" s="111">
        <v>0.07</v>
      </c>
      <c r="F30" s="42">
        <f>F26*E30</f>
        <v>3.2900000000000005</v>
      </c>
      <c r="G30" s="42"/>
      <c r="H30" s="178">
        <f>F30*G30</f>
        <v>0</v>
      </c>
      <c r="I30" s="65"/>
      <c r="J30" s="55"/>
    </row>
    <row r="31" spans="1:10" s="96" customFormat="1" ht="45" customHeight="1">
      <c r="A31" s="72" t="s">
        <v>28</v>
      </c>
      <c r="B31" s="44" t="s">
        <v>103</v>
      </c>
      <c r="C31" s="45" t="s">
        <v>271</v>
      </c>
      <c r="D31" s="45" t="s">
        <v>13</v>
      </c>
      <c r="E31" s="45"/>
      <c r="F31" s="181">
        <v>47</v>
      </c>
      <c r="G31" s="60"/>
      <c r="H31" s="184">
        <f>H32+H33+H34+H35</f>
        <v>0</v>
      </c>
      <c r="I31" s="65"/>
      <c r="J31" s="55"/>
    </row>
    <row r="32" spans="1:10" s="96" customFormat="1" ht="35.25" customHeight="1">
      <c r="A32" s="73"/>
      <c r="B32" s="35" t="s">
        <v>2</v>
      </c>
      <c r="C32" s="35" t="s">
        <v>97</v>
      </c>
      <c r="D32" s="35" t="s">
        <v>3</v>
      </c>
      <c r="E32" s="103">
        <v>1.51</v>
      </c>
      <c r="F32" s="42">
        <f>F31*E32</f>
        <v>70.97</v>
      </c>
      <c r="G32" s="36"/>
      <c r="H32" s="178">
        <f>F32*G32</f>
        <v>0</v>
      </c>
      <c r="I32" s="65"/>
      <c r="J32" s="55"/>
    </row>
    <row r="33" spans="1:10" s="96" customFormat="1" ht="26.25" customHeight="1">
      <c r="A33" s="73"/>
      <c r="B33" s="35" t="s">
        <v>2</v>
      </c>
      <c r="C33" s="35" t="s">
        <v>108</v>
      </c>
      <c r="D33" s="35" t="s">
        <v>14</v>
      </c>
      <c r="E33" s="103">
        <v>0.13</v>
      </c>
      <c r="F33" s="42">
        <f>F31*E33</f>
        <v>6.11</v>
      </c>
      <c r="G33" s="42"/>
      <c r="H33" s="178">
        <f>F33*G33</f>
        <v>0</v>
      </c>
      <c r="I33" s="65"/>
      <c r="J33" s="55"/>
    </row>
    <row r="34" spans="1:10" s="96" customFormat="1" ht="26.25" customHeight="1">
      <c r="A34" s="73"/>
      <c r="B34" s="121" t="s">
        <v>343</v>
      </c>
      <c r="C34" s="35" t="s">
        <v>269</v>
      </c>
      <c r="D34" s="35" t="s">
        <v>13</v>
      </c>
      <c r="E34" s="39">
        <v>1</v>
      </c>
      <c r="F34" s="81">
        <f>E34*F31</f>
        <v>47</v>
      </c>
      <c r="G34" s="42"/>
      <c r="H34" s="42">
        <f>F34*G34</f>
        <v>0</v>
      </c>
      <c r="I34" s="65"/>
      <c r="J34" s="55"/>
    </row>
    <row r="35" spans="1:10" s="96" customFormat="1" ht="32.25" customHeight="1">
      <c r="A35" s="73"/>
      <c r="B35" s="35" t="s">
        <v>2</v>
      </c>
      <c r="C35" s="35" t="s">
        <v>56</v>
      </c>
      <c r="D35" s="35" t="s">
        <v>14</v>
      </c>
      <c r="E35" s="111">
        <v>0.07</v>
      </c>
      <c r="F35" s="42">
        <f>F31*E35</f>
        <v>3.2900000000000005</v>
      </c>
      <c r="G35" s="42"/>
      <c r="H35" s="178">
        <f>F35*G35</f>
        <v>0</v>
      </c>
      <c r="I35" s="65"/>
      <c r="J35" s="55"/>
    </row>
    <row r="36" spans="1:10" s="96" customFormat="1" ht="53.25" customHeight="1">
      <c r="A36" s="157" t="s">
        <v>31</v>
      </c>
      <c r="B36" s="218" t="s">
        <v>192</v>
      </c>
      <c r="C36" s="157" t="s">
        <v>229</v>
      </c>
      <c r="D36" s="157" t="s">
        <v>175</v>
      </c>
      <c r="E36" s="158"/>
      <c r="F36" s="159">
        <f>F16</f>
        <v>75</v>
      </c>
      <c r="G36" s="158"/>
      <c r="H36" s="160">
        <f>H37+H39+H40+H38</f>
        <v>0</v>
      </c>
      <c r="I36" s="65"/>
      <c r="J36" s="55"/>
    </row>
    <row r="37" spans="1:10" s="96" customFormat="1" ht="26.25" customHeight="1">
      <c r="A37" s="161"/>
      <c r="B37" s="162" t="s">
        <v>2</v>
      </c>
      <c r="C37" s="162" t="s">
        <v>93</v>
      </c>
      <c r="D37" s="162" t="s">
        <v>3</v>
      </c>
      <c r="E37" s="163">
        <v>0.0861</v>
      </c>
      <c r="F37" s="164">
        <f>E37*F36</f>
        <v>6.4575</v>
      </c>
      <c r="G37" s="161"/>
      <c r="H37" s="165">
        <f>F37*G37</f>
        <v>0</v>
      </c>
      <c r="I37" s="65"/>
      <c r="J37" s="55"/>
    </row>
    <row r="38" spans="1:10" s="96" customFormat="1" ht="26.25" customHeight="1">
      <c r="A38" s="161"/>
      <c r="B38" s="162" t="s">
        <v>2</v>
      </c>
      <c r="C38" s="162" t="s">
        <v>79</v>
      </c>
      <c r="D38" s="219" t="s">
        <v>14</v>
      </c>
      <c r="E38" s="220">
        <v>0.0394</v>
      </c>
      <c r="F38" s="221">
        <f>F36*E38</f>
        <v>2.9549999999999996</v>
      </c>
      <c r="G38" s="222"/>
      <c r="H38" s="223">
        <f>F38*G38</f>
        <v>0</v>
      </c>
      <c r="I38" s="65"/>
      <c r="J38" s="55"/>
    </row>
    <row r="39" spans="1:10" s="96" customFormat="1" ht="26.25" customHeight="1">
      <c r="A39" s="161"/>
      <c r="B39" s="162" t="s">
        <v>236</v>
      </c>
      <c r="C39" s="162" t="s">
        <v>238</v>
      </c>
      <c r="D39" s="164" t="s">
        <v>175</v>
      </c>
      <c r="E39" s="164">
        <v>1.02</v>
      </c>
      <c r="F39" s="164">
        <f>E39*F36</f>
        <v>76.5</v>
      </c>
      <c r="G39" s="166"/>
      <c r="H39" s="165">
        <f>F39*G39</f>
        <v>0</v>
      </c>
      <c r="I39" s="65"/>
      <c r="J39" s="55"/>
    </row>
    <row r="40" spans="1:10" s="96" customFormat="1" ht="26.25" customHeight="1">
      <c r="A40" s="161"/>
      <c r="B40" s="162" t="s">
        <v>2</v>
      </c>
      <c r="C40" s="162" t="s">
        <v>136</v>
      </c>
      <c r="D40" s="162" t="s">
        <v>14</v>
      </c>
      <c r="E40" s="163">
        <v>0.0184</v>
      </c>
      <c r="F40" s="164">
        <f>E40*F36</f>
        <v>1.38</v>
      </c>
      <c r="G40" s="161"/>
      <c r="H40" s="165">
        <f>F40*G40</f>
        <v>0</v>
      </c>
      <c r="I40" s="65"/>
      <c r="J40" s="55"/>
    </row>
    <row r="41" spans="1:10" s="96" customFormat="1" ht="48" customHeight="1">
      <c r="A41" s="157" t="s">
        <v>32</v>
      </c>
      <c r="B41" s="218" t="s">
        <v>192</v>
      </c>
      <c r="C41" s="157" t="s">
        <v>176</v>
      </c>
      <c r="D41" s="157" t="s">
        <v>175</v>
      </c>
      <c r="E41" s="158"/>
      <c r="F41" s="159">
        <f>F21</f>
        <v>25</v>
      </c>
      <c r="G41" s="158"/>
      <c r="H41" s="160">
        <f>H42+H44+H45+H43</f>
        <v>0</v>
      </c>
      <c r="I41" s="65"/>
      <c r="J41" s="55"/>
    </row>
    <row r="42" spans="1:10" s="96" customFormat="1" ht="26.25" customHeight="1">
      <c r="A42" s="161"/>
      <c r="B42" s="162" t="s">
        <v>2</v>
      </c>
      <c r="C42" s="162" t="s">
        <v>93</v>
      </c>
      <c r="D42" s="162" t="s">
        <v>3</v>
      </c>
      <c r="E42" s="163">
        <v>0.0861</v>
      </c>
      <c r="F42" s="164">
        <f>E42*F41</f>
        <v>2.1525</v>
      </c>
      <c r="G42" s="161"/>
      <c r="H42" s="165">
        <f>F42*G42</f>
        <v>0</v>
      </c>
      <c r="I42" s="65"/>
      <c r="J42" s="55"/>
    </row>
    <row r="43" spans="1:10" s="96" customFormat="1" ht="28.5" customHeight="1">
      <c r="A43" s="161"/>
      <c r="B43" s="162" t="s">
        <v>2</v>
      </c>
      <c r="C43" s="162" t="s">
        <v>79</v>
      </c>
      <c r="D43" s="219" t="s">
        <v>14</v>
      </c>
      <c r="E43" s="220">
        <v>0.0394</v>
      </c>
      <c r="F43" s="221">
        <f>F41*E43</f>
        <v>0.985</v>
      </c>
      <c r="G43" s="222"/>
      <c r="H43" s="223">
        <f>F43*G43</f>
        <v>0</v>
      </c>
      <c r="I43" s="65"/>
      <c r="J43" s="55"/>
    </row>
    <row r="44" spans="1:10" s="96" customFormat="1" ht="26.25" customHeight="1">
      <c r="A44" s="161"/>
      <c r="B44" s="162" t="s">
        <v>237</v>
      </c>
      <c r="C44" s="162" t="s">
        <v>239</v>
      </c>
      <c r="D44" s="164" t="s">
        <v>175</v>
      </c>
      <c r="E44" s="164">
        <v>1.02</v>
      </c>
      <c r="F44" s="164">
        <f>E44*F41</f>
        <v>25.5</v>
      </c>
      <c r="G44" s="166"/>
      <c r="H44" s="165">
        <f>F44*G44</f>
        <v>0</v>
      </c>
      <c r="I44" s="65"/>
      <c r="J44" s="55"/>
    </row>
    <row r="45" spans="1:10" s="96" customFormat="1" ht="26.25" customHeight="1">
      <c r="A45" s="161"/>
      <c r="B45" s="162" t="s">
        <v>2</v>
      </c>
      <c r="C45" s="162" t="s">
        <v>136</v>
      </c>
      <c r="D45" s="162" t="s">
        <v>14</v>
      </c>
      <c r="E45" s="163">
        <v>0.0184</v>
      </c>
      <c r="F45" s="164">
        <f>E45*F41</f>
        <v>0.45999999999999996</v>
      </c>
      <c r="G45" s="161"/>
      <c r="H45" s="165">
        <f>F45*G45</f>
        <v>0</v>
      </c>
      <c r="I45" s="65"/>
      <c r="J45" s="55"/>
    </row>
    <row r="46" spans="1:13" s="1" customFormat="1" ht="37.5" customHeight="1">
      <c r="A46" s="217"/>
      <c r="B46" s="177"/>
      <c r="C46" s="173" t="s">
        <v>105</v>
      </c>
      <c r="D46" s="173" t="s">
        <v>14</v>
      </c>
      <c r="E46" s="216"/>
      <c r="F46" s="216"/>
      <c r="G46" s="216"/>
      <c r="H46" s="181">
        <f>H8+H16+H21+H36+H41+H26+H31</f>
        <v>0</v>
      </c>
      <c r="I46" s="140"/>
      <c r="J46" s="141"/>
      <c r="K46" s="141"/>
      <c r="L46" s="141"/>
      <c r="M46" s="3"/>
    </row>
    <row r="47" spans="1:13" s="1" customFormat="1" ht="28.5" customHeight="1">
      <c r="A47" s="73"/>
      <c r="B47" s="37"/>
      <c r="C47" s="35" t="s">
        <v>152</v>
      </c>
      <c r="D47" s="35" t="s">
        <v>14</v>
      </c>
      <c r="E47" s="35"/>
      <c r="F47" s="43">
        <v>0.1</v>
      </c>
      <c r="G47" s="35"/>
      <c r="H47" s="42">
        <f>H46*F47</f>
        <v>0</v>
      </c>
      <c r="I47" s="140"/>
      <c r="J47" s="141"/>
      <c r="K47" s="141"/>
      <c r="L47" s="141"/>
      <c r="M47" s="3"/>
    </row>
    <row r="48" spans="1:13" s="1" customFormat="1" ht="28.5" customHeight="1">
      <c r="A48" s="73"/>
      <c r="B48" s="44"/>
      <c r="C48" s="45" t="s">
        <v>92</v>
      </c>
      <c r="D48" s="45" t="s">
        <v>14</v>
      </c>
      <c r="E48" s="45"/>
      <c r="F48" s="45"/>
      <c r="G48" s="45"/>
      <c r="H48" s="106">
        <f>H46+H47</f>
        <v>0</v>
      </c>
      <c r="I48" s="140"/>
      <c r="J48" s="141"/>
      <c r="K48" s="141"/>
      <c r="L48" s="141"/>
      <c r="M48" s="3"/>
    </row>
    <row r="49" spans="1:13" s="1" customFormat="1" ht="27.75" customHeight="1">
      <c r="A49" s="73"/>
      <c r="B49" s="37"/>
      <c r="C49" s="35" t="s">
        <v>26</v>
      </c>
      <c r="D49" s="35" t="s">
        <v>14</v>
      </c>
      <c r="E49" s="35"/>
      <c r="F49" s="43">
        <v>0.08</v>
      </c>
      <c r="G49" s="35"/>
      <c r="H49" s="42">
        <f>H48*F49</f>
        <v>0</v>
      </c>
      <c r="I49" s="23"/>
      <c r="J49" s="23"/>
      <c r="K49" s="23"/>
      <c r="L49" s="23"/>
      <c r="M49" s="3"/>
    </row>
    <row r="50" spans="1:13" s="1" customFormat="1" ht="27.75" customHeight="1">
      <c r="A50" s="62"/>
      <c r="B50" s="44"/>
      <c r="C50" s="45" t="s">
        <v>19</v>
      </c>
      <c r="D50" s="45" t="s">
        <v>14</v>
      </c>
      <c r="E50" s="45"/>
      <c r="F50" s="108"/>
      <c r="G50" s="45"/>
      <c r="H50" s="106">
        <f>SUM(H48:H49)</f>
        <v>0</v>
      </c>
      <c r="I50" s="23"/>
      <c r="J50" s="23"/>
      <c r="K50" s="23"/>
      <c r="L50" s="23"/>
      <c r="M50" s="3"/>
    </row>
    <row r="51" spans="1:13" s="1" customFormat="1" ht="12.75" customHeight="1">
      <c r="A51" s="46"/>
      <c r="B51" s="47"/>
      <c r="C51" s="48"/>
      <c r="D51" s="49"/>
      <c r="E51" s="50"/>
      <c r="F51" s="50"/>
      <c r="G51" s="50"/>
      <c r="H51" s="51"/>
      <c r="I51" s="23"/>
      <c r="J51" s="23"/>
      <c r="K51" s="23"/>
      <c r="L51" s="23"/>
      <c r="M51" s="3"/>
    </row>
    <row r="52" spans="1:13" s="1" customFormat="1" ht="30.75" customHeight="1">
      <c r="A52" s="46"/>
      <c r="B52" s="47"/>
      <c r="C52" s="48"/>
      <c r="D52" s="49"/>
      <c r="E52" s="50"/>
      <c r="F52" s="50"/>
      <c r="G52" s="50"/>
      <c r="H52" s="51"/>
      <c r="I52" s="23"/>
      <c r="J52" s="23"/>
      <c r="K52" s="23"/>
      <c r="L52" s="23"/>
      <c r="M52" s="3"/>
    </row>
    <row r="53" spans="1:8" ht="35.25" customHeight="1">
      <c r="A53" s="52"/>
      <c r="B53" s="47"/>
      <c r="C53" s="53"/>
      <c r="D53" s="311"/>
      <c r="E53" s="311"/>
      <c r="F53" s="311"/>
      <c r="G53" s="88"/>
      <c r="H53" s="54"/>
    </row>
    <row r="54" spans="1:8" ht="31.5" customHeight="1">
      <c r="A54" s="114"/>
      <c r="B54" s="97"/>
      <c r="C54" s="147"/>
      <c r="D54" s="147"/>
      <c r="E54" s="147"/>
      <c r="F54" s="147"/>
      <c r="G54" s="147"/>
      <c r="H54" s="98"/>
    </row>
    <row r="55" spans="1:8" ht="35.25" customHeight="1">
      <c r="A55" s="114"/>
      <c r="B55" s="97"/>
      <c r="C55" s="147"/>
      <c r="D55" s="147"/>
      <c r="E55" s="147"/>
      <c r="F55" s="147"/>
      <c r="G55" s="147"/>
      <c r="H55" s="98"/>
    </row>
    <row r="56" ht="33" customHeight="1"/>
    <row r="57" ht="28.5" customHeight="1"/>
    <row r="58" ht="27" customHeight="1"/>
    <row r="59" spans="1:12" s="23" customFormat="1" ht="30" customHeight="1">
      <c r="A59" s="99"/>
      <c r="B59" s="100"/>
      <c r="C59" s="141"/>
      <c r="D59" s="141"/>
      <c r="E59" s="141"/>
      <c r="F59" s="141"/>
      <c r="G59" s="141"/>
      <c r="H59" s="140"/>
      <c r="I59" s="140"/>
      <c r="J59" s="141"/>
      <c r="K59" s="141"/>
      <c r="L59" s="141"/>
    </row>
    <row r="60" spans="1:12" s="23" customFormat="1" ht="15.75">
      <c r="A60" s="99"/>
      <c r="B60" s="100"/>
      <c r="C60" s="141"/>
      <c r="D60" s="141"/>
      <c r="E60" s="141"/>
      <c r="F60" s="141"/>
      <c r="G60" s="141"/>
      <c r="H60" s="140"/>
      <c r="I60" s="140"/>
      <c r="J60" s="141"/>
      <c r="K60" s="141"/>
      <c r="L60" s="141"/>
    </row>
    <row r="61" spans="1:12" s="23" customFormat="1" ht="18.75" customHeight="1">
      <c r="A61" s="99"/>
      <c r="B61" s="100"/>
      <c r="C61" s="141"/>
      <c r="D61" s="141"/>
      <c r="E61" s="141"/>
      <c r="F61" s="141"/>
      <c r="G61" s="141"/>
      <c r="H61" s="140"/>
      <c r="I61" s="140"/>
      <c r="J61" s="141"/>
      <c r="K61" s="141"/>
      <c r="L61" s="141"/>
    </row>
    <row r="62" spans="1:12" s="23" customFormat="1" ht="15.75">
      <c r="A62" s="99"/>
      <c r="B62" s="100"/>
      <c r="C62" s="141"/>
      <c r="D62" s="141"/>
      <c r="E62" s="141"/>
      <c r="F62" s="141"/>
      <c r="G62" s="141"/>
      <c r="H62" s="140"/>
      <c r="I62" s="140"/>
      <c r="J62" s="141"/>
      <c r="K62" s="141"/>
      <c r="L62" s="141"/>
    </row>
  </sheetData>
  <sheetProtection/>
  <mergeCells count="11">
    <mergeCell ref="G5:H5"/>
    <mergeCell ref="A1:H1"/>
    <mergeCell ref="A2:H2"/>
    <mergeCell ref="A3:H3"/>
    <mergeCell ref="A4:H4"/>
    <mergeCell ref="D53:F53"/>
    <mergeCell ref="A5:A6"/>
    <mergeCell ref="B5:B6"/>
    <mergeCell ref="C5:C6"/>
    <mergeCell ref="D5:D6"/>
    <mergeCell ref="E5:F5"/>
  </mergeCells>
  <printOptions/>
  <pageMargins left="0.28" right="0.47" top="0.31" bottom="0.4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177"/>
  <sheetViews>
    <sheetView zoomScalePageLayoutView="0" workbookViewId="0" topLeftCell="A159">
      <selection activeCell="G168" sqref="G9:G168"/>
    </sheetView>
  </sheetViews>
  <sheetFormatPr defaultColWidth="9.140625" defaultRowHeight="12.75"/>
  <cols>
    <col min="1" max="1" width="4.421875" style="23" customWidth="1"/>
    <col min="2" max="2" width="9.421875" style="146" customWidth="1"/>
    <col min="3" max="3" width="32.8515625" style="232" customWidth="1"/>
    <col min="4" max="4" width="8.28125" style="23" customWidth="1"/>
    <col min="5" max="5" width="9.140625" style="23" customWidth="1"/>
    <col min="6" max="6" width="9.00390625" style="23" customWidth="1"/>
    <col min="7" max="7" width="7.7109375" style="23" customWidth="1"/>
    <col min="8" max="8" width="11.421875" style="23" customWidth="1"/>
    <col min="9" max="16384" width="9.140625" style="23" customWidth="1"/>
  </cols>
  <sheetData>
    <row r="1" spans="1:8" ht="48" customHeight="1">
      <c r="A1" s="312" t="s">
        <v>432</v>
      </c>
      <c r="B1" s="326"/>
      <c r="C1" s="326"/>
      <c r="D1" s="326"/>
      <c r="E1" s="326"/>
      <c r="F1" s="326"/>
      <c r="G1" s="326"/>
      <c r="H1" s="326"/>
    </row>
    <row r="2" spans="1:8" ht="28.5" customHeight="1">
      <c r="A2" s="313" t="s">
        <v>406</v>
      </c>
      <c r="B2" s="313"/>
      <c r="C2" s="313"/>
      <c r="D2" s="313"/>
      <c r="E2" s="313"/>
      <c r="F2" s="313"/>
      <c r="G2" s="313"/>
      <c r="H2" s="313"/>
    </row>
    <row r="3" spans="1:8" ht="15">
      <c r="A3" s="313" t="s">
        <v>350</v>
      </c>
      <c r="B3" s="313"/>
      <c r="C3" s="313"/>
      <c r="D3" s="313"/>
      <c r="E3" s="313"/>
      <c r="F3" s="313"/>
      <c r="G3" s="313"/>
      <c r="H3" s="313"/>
    </row>
    <row r="4" spans="1:8" ht="15">
      <c r="A4" s="314" t="s">
        <v>17</v>
      </c>
      <c r="B4" s="314"/>
      <c r="C4" s="314"/>
      <c r="D4" s="314"/>
      <c r="E4" s="314"/>
      <c r="F4" s="314"/>
      <c r="G4" s="314"/>
      <c r="H4" s="314"/>
    </row>
    <row r="5" spans="1:8" ht="30" customHeight="1">
      <c r="A5" s="315" t="s">
        <v>5</v>
      </c>
      <c r="B5" s="319" t="s">
        <v>6</v>
      </c>
      <c r="C5" s="316" t="s">
        <v>7</v>
      </c>
      <c r="D5" s="317" t="s">
        <v>4</v>
      </c>
      <c r="E5" s="318" t="s">
        <v>8</v>
      </c>
      <c r="F5" s="318"/>
      <c r="G5" s="318" t="s">
        <v>0</v>
      </c>
      <c r="H5" s="318"/>
    </row>
    <row r="6" spans="1:8" ht="59.25" customHeight="1">
      <c r="A6" s="315"/>
      <c r="B6" s="319"/>
      <c r="C6" s="316"/>
      <c r="D6" s="317"/>
      <c r="E6" s="33" t="s">
        <v>9</v>
      </c>
      <c r="F6" s="33" t="s">
        <v>10</v>
      </c>
      <c r="G6" s="33" t="s">
        <v>9</v>
      </c>
      <c r="H6" s="101" t="s">
        <v>10</v>
      </c>
    </row>
    <row r="7" spans="1:8" ht="13.5">
      <c r="A7" s="72" t="s">
        <v>11</v>
      </c>
      <c r="B7" s="179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61">
        <v>8</v>
      </c>
    </row>
    <row r="8" spans="1:8" ht="51" customHeight="1">
      <c r="A8" s="61">
        <v>1</v>
      </c>
      <c r="B8" s="179" t="s">
        <v>430</v>
      </c>
      <c r="C8" s="45" t="s">
        <v>88</v>
      </c>
      <c r="D8" s="45" t="s">
        <v>18</v>
      </c>
      <c r="E8" s="102"/>
      <c r="F8" s="71">
        <v>8</v>
      </c>
      <c r="G8" s="45"/>
      <c r="H8" s="184">
        <f>H9</f>
        <v>0</v>
      </c>
    </row>
    <row r="9" spans="1:8" ht="27.75" customHeight="1">
      <c r="A9" s="73"/>
      <c r="B9" s="176" t="s">
        <v>2</v>
      </c>
      <c r="C9" s="35" t="s">
        <v>97</v>
      </c>
      <c r="D9" s="35" t="s">
        <v>3</v>
      </c>
      <c r="E9" s="35">
        <v>2.78</v>
      </c>
      <c r="F9" s="36">
        <f>F8*E9</f>
        <v>22.24</v>
      </c>
      <c r="G9" s="35"/>
      <c r="H9" s="174">
        <f>G9*F9</f>
        <v>0</v>
      </c>
    </row>
    <row r="10" spans="1:8" ht="52.5" customHeight="1">
      <c r="A10" s="72" t="s">
        <v>24</v>
      </c>
      <c r="B10" s="67" t="s">
        <v>351</v>
      </c>
      <c r="C10" s="45" t="s">
        <v>352</v>
      </c>
      <c r="D10" s="45" t="s">
        <v>18</v>
      </c>
      <c r="E10" s="45"/>
      <c r="F10" s="60">
        <v>5.5</v>
      </c>
      <c r="G10" s="45"/>
      <c r="H10" s="184">
        <f>SUM(H11:H16)</f>
        <v>0</v>
      </c>
    </row>
    <row r="11" spans="1:8" ht="33" customHeight="1">
      <c r="A11" s="73"/>
      <c r="B11" s="176" t="s">
        <v>2</v>
      </c>
      <c r="C11" s="35" t="s">
        <v>97</v>
      </c>
      <c r="D11" s="38" t="s">
        <v>3</v>
      </c>
      <c r="E11" s="35">
        <v>2.86</v>
      </c>
      <c r="F11" s="36">
        <f>E11*F10</f>
        <v>15.729999999999999</v>
      </c>
      <c r="G11" s="42"/>
      <c r="H11" s="174">
        <f aca="true" t="shared" si="0" ref="H11:H16">G11*F11</f>
        <v>0</v>
      </c>
    </row>
    <row r="12" spans="1:8" ht="27.75" customHeight="1">
      <c r="A12" s="73"/>
      <c r="B12" s="176" t="s">
        <v>2</v>
      </c>
      <c r="C12" s="35" t="s">
        <v>98</v>
      </c>
      <c r="D12" s="35" t="s">
        <v>14</v>
      </c>
      <c r="E12" s="35">
        <v>0.76</v>
      </c>
      <c r="F12" s="36">
        <f>F10*E12</f>
        <v>4.18</v>
      </c>
      <c r="G12" s="35"/>
      <c r="H12" s="174">
        <f t="shared" si="0"/>
        <v>0</v>
      </c>
    </row>
    <row r="13" spans="1:8" ht="27.75" customHeight="1">
      <c r="A13" s="73"/>
      <c r="B13" s="176" t="s">
        <v>408</v>
      </c>
      <c r="C13" s="35" t="s">
        <v>419</v>
      </c>
      <c r="D13" s="35" t="s">
        <v>12</v>
      </c>
      <c r="E13" s="35">
        <v>1.02</v>
      </c>
      <c r="F13" s="36">
        <f>E13*F10</f>
        <v>5.61</v>
      </c>
      <c r="G13" s="36"/>
      <c r="H13" s="174">
        <f t="shared" si="0"/>
        <v>0</v>
      </c>
    </row>
    <row r="14" spans="1:8" ht="25.5" customHeight="1">
      <c r="A14" s="73"/>
      <c r="B14" s="176" t="s">
        <v>217</v>
      </c>
      <c r="C14" s="35" t="s">
        <v>134</v>
      </c>
      <c r="D14" s="35" t="s">
        <v>35</v>
      </c>
      <c r="E14" s="35">
        <v>0.803</v>
      </c>
      <c r="F14" s="36">
        <f>F10*E14</f>
        <v>4.4165</v>
      </c>
      <c r="G14" s="36"/>
      <c r="H14" s="174">
        <f t="shared" si="0"/>
        <v>0</v>
      </c>
    </row>
    <row r="15" spans="1:8" ht="26.25" customHeight="1">
      <c r="A15" s="73"/>
      <c r="B15" s="176" t="s">
        <v>132</v>
      </c>
      <c r="C15" s="35" t="s">
        <v>99</v>
      </c>
      <c r="D15" s="35" t="s">
        <v>12</v>
      </c>
      <c r="E15" s="35">
        <v>0.0039</v>
      </c>
      <c r="F15" s="36">
        <f>F10*E15</f>
        <v>0.02145</v>
      </c>
      <c r="G15" s="36"/>
      <c r="H15" s="174">
        <f t="shared" si="0"/>
        <v>0</v>
      </c>
    </row>
    <row r="16" spans="1:8" ht="24.75" customHeight="1">
      <c r="A16" s="73"/>
      <c r="B16" s="175" t="s">
        <v>2</v>
      </c>
      <c r="C16" s="38" t="s">
        <v>22</v>
      </c>
      <c r="D16" s="35" t="s">
        <v>14</v>
      </c>
      <c r="E16" s="35">
        <v>0.13</v>
      </c>
      <c r="F16" s="36">
        <f>E16*F10</f>
        <v>0.7150000000000001</v>
      </c>
      <c r="G16" s="35"/>
      <c r="H16" s="174">
        <f t="shared" si="0"/>
        <v>0</v>
      </c>
    </row>
    <row r="17" spans="1:8" ht="45.75" customHeight="1">
      <c r="A17" s="72" t="s">
        <v>48</v>
      </c>
      <c r="B17" s="179" t="s">
        <v>57</v>
      </c>
      <c r="C17" s="45" t="s">
        <v>91</v>
      </c>
      <c r="D17" s="45" t="s">
        <v>18</v>
      </c>
      <c r="E17" s="102"/>
      <c r="F17" s="71">
        <f>F8</f>
        <v>8</v>
      </c>
      <c r="G17" s="45"/>
      <c r="H17" s="184">
        <f>H18</f>
        <v>0</v>
      </c>
    </row>
    <row r="18" spans="1:8" ht="30.75" customHeight="1">
      <c r="A18" s="73"/>
      <c r="B18" s="176" t="s">
        <v>2</v>
      </c>
      <c r="C18" s="35" t="s">
        <v>97</v>
      </c>
      <c r="D18" s="35" t="s">
        <v>3</v>
      </c>
      <c r="E18" s="35">
        <v>1.21</v>
      </c>
      <c r="F18" s="36">
        <f>F17*E18</f>
        <v>9.68</v>
      </c>
      <c r="G18" s="36"/>
      <c r="H18" s="174">
        <f>G18*F18</f>
        <v>0</v>
      </c>
    </row>
    <row r="19" spans="1:8" s="4" customFormat="1" ht="65.25" customHeight="1">
      <c r="A19" s="72" t="s">
        <v>49</v>
      </c>
      <c r="B19" s="67" t="s">
        <v>107</v>
      </c>
      <c r="C19" s="45" t="s">
        <v>354</v>
      </c>
      <c r="D19" s="45" t="s">
        <v>18</v>
      </c>
      <c r="E19" s="45"/>
      <c r="F19" s="181">
        <v>0.75</v>
      </c>
      <c r="G19" s="45"/>
      <c r="H19" s="185">
        <f>SUM(H20:H25)</f>
        <v>0</v>
      </c>
    </row>
    <row r="20" spans="1:8" s="4" customFormat="1" ht="27" customHeight="1">
      <c r="A20" s="73"/>
      <c r="B20" s="175" t="s">
        <v>2</v>
      </c>
      <c r="C20" s="38" t="s">
        <v>97</v>
      </c>
      <c r="D20" s="38" t="s">
        <v>3</v>
      </c>
      <c r="E20" s="35">
        <v>13.3</v>
      </c>
      <c r="F20" s="103">
        <f>E20*F19</f>
        <v>9.975000000000001</v>
      </c>
      <c r="G20" s="36"/>
      <c r="H20" s="178">
        <f aca="true" t="shared" si="1" ref="H20:H25">G20*F20</f>
        <v>0</v>
      </c>
    </row>
    <row r="21" spans="1:8" s="4" customFormat="1" ht="21.75" customHeight="1">
      <c r="A21" s="73"/>
      <c r="B21" s="176" t="s">
        <v>2</v>
      </c>
      <c r="C21" s="35" t="s">
        <v>98</v>
      </c>
      <c r="D21" s="35" t="s">
        <v>14</v>
      </c>
      <c r="E21" s="35">
        <v>3.36</v>
      </c>
      <c r="F21" s="103">
        <f>E21*F19</f>
        <v>2.52</v>
      </c>
      <c r="G21" s="35"/>
      <c r="H21" s="42">
        <f t="shared" si="1"/>
        <v>0</v>
      </c>
    </row>
    <row r="22" spans="1:8" s="4" customFormat="1" ht="26.25" customHeight="1">
      <c r="A22" s="73"/>
      <c r="B22" s="176" t="s">
        <v>290</v>
      </c>
      <c r="C22" s="35" t="s">
        <v>249</v>
      </c>
      <c r="D22" s="35" t="s">
        <v>12</v>
      </c>
      <c r="E22" s="35">
        <v>1.015</v>
      </c>
      <c r="F22" s="103">
        <f>E22*F19</f>
        <v>0.76125</v>
      </c>
      <c r="G22" s="174"/>
      <c r="H22" s="36">
        <f t="shared" si="1"/>
        <v>0</v>
      </c>
    </row>
    <row r="23" spans="1:8" s="3" customFormat="1" ht="26.25" customHeight="1">
      <c r="A23" s="73"/>
      <c r="B23" s="176" t="s">
        <v>217</v>
      </c>
      <c r="C23" s="35" t="s">
        <v>131</v>
      </c>
      <c r="D23" s="35" t="s">
        <v>35</v>
      </c>
      <c r="E23" s="35">
        <v>2.42</v>
      </c>
      <c r="F23" s="103">
        <f>E23*F19</f>
        <v>1.815</v>
      </c>
      <c r="G23" s="36"/>
      <c r="H23" s="42">
        <f t="shared" si="1"/>
        <v>0</v>
      </c>
    </row>
    <row r="24" spans="1:8" s="3" customFormat="1" ht="33" customHeight="1">
      <c r="A24" s="73"/>
      <c r="B24" s="176" t="s">
        <v>132</v>
      </c>
      <c r="C24" s="35" t="s">
        <v>143</v>
      </c>
      <c r="D24" s="35" t="s">
        <v>12</v>
      </c>
      <c r="E24" s="35">
        <f>(5.81+0.67)/100</f>
        <v>0.0648</v>
      </c>
      <c r="F24" s="103">
        <f>E24*F19</f>
        <v>0.0486</v>
      </c>
      <c r="G24" s="36"/>
      <c r="H24" s="42">
        <f t="shared" si="1"/>
        <v>0</v>
      </c>
    </row>
    <row r="25" spans="1:8" s="3" customFormat="1" ht="25.5" customHeight="1">
      <c r="A25" s="73"/>
      <c r="B25" s="175" t="s">
        <v>2</v>
      </c>
      <c r="C25" s="35" t="s">
        <v>16</v>
      </c>
      <c r="D25" s="35" t="s">
        <v>14</v>
      </c>
      <c r="E25" s="35">
        <v>0.6</v>
      </c>
      <c r="F25" s="36">
        <f>E25*F19</f>
        <v>0.44999999999999996</v>
      </c>
      <c r="G25" s="35"/>
      <c r="H25" s="42">
        <f t="shared" si="1"/>
        <v>0</v>
      </c>
    </row>
    <row r="26" spans="1:8" s="3" customFormat="1" ht="49.5" customHeight="1">
      <c r="A26" s="61">
        <v>5</v>
      </c>
      <c r="B26" s="179" t="s">
        <v>417</v>
      </c>
      <c r="C26" s="45" t="s">
        <v>355</v>
      </c>
      <c r="D26" s="45" t="s">
        <v>29</v>
      </c>
      <c r="E26" s="45"/>
      <c r="F26" s="68">
        <v>0.011</v>
      </c>
      <c r="G26" s="45"/>
      <c r="H26" s="184">
        <f>SUM(H27:H29)</f>
        <v>0</v>
      </c>
    </row>
    <row r="27" spans="1:8" s="3" customFormat="1" ht="29.25" customHeight="1">
      <c r="A27" s="62"/>
      <c r="B27" s="176" t="s">
        <v>2</v>
      </c>
      <c r="C27" s="35" t="s">
        <v>97</v>
      </c>
      <c r="D27" s="35" t="s">
        <v>3</v>
      </c>
      <c r="E27" s="35">
        <v>23.8</v>
      </c>
      <c r="F27" s="36">
        <f>E27*F26</f>
        <v>0.2618</v>
      </c>
      <c r="G27" s="36"/>
      <c r="H27" s="174">
        <f>G27*F27</f>
        <v>0</v>
      </c>
    </row>
    <row r="28" spans="1:8" s="3" customFormat="1" ht="25.5" customHeight="1">
      <c r="A28" s="62"/>
      <c r="B28" s="176" t="s">
        <v>410</v>
      </c>
      <c r="C28" s="35" t="s">
        <v>356</v>
      </c>
      <c r="D28" s="35" t="s">
        <v>246</v>
      </c>
      <c r="E28" s="35">
        <v>1.01</v>
      </c>
      <c r="F28" s="36">
        <f>E28*F26</f>
        <v>0.01111</v>
      </c>
      <c r="G28" s="36"/>
      <c r="H28" s="174">
        <f>G28*F28</f>
        <v>0</v>
      </c>
    </row>
    <row r="29" spans="1:8" s="3" customFormat="1" ht="25.5" customHeight="1">
      <c r="A29" s="37"/>
      <c r="B29" s="183" t="s">
        <v>241</v>
      </c>
      <c r="C29" s="35" t="s">
        <v>37</v>
      </c>
      <c r="D29" s="35" t="s">
        <v>40</v>
      </c>
      <c r="E29" s="35">
        <v>5</v>
      </c>
      <c r="F29" s="41">
        <f>E29*F26</f>
        <v>0.05499999999999999</v>
      </c>
      <c r="G29" s="36"/>
      <c r="H29" s="178">
        <f>F29*G29</f>
        <v>0</v>
      </c>
    </row>
    <row r="30" spans="1:8" s="3" customFormat="1" ht="46.5" customHeight="1">
      <c r="A30" s="61">
        <v>6</v>
      </c>
      <c r="B30" s="179" t="s">
        <v>417</v>
      </c>
      <c r="C30" s="45" t="s">
        <v>357</v>
      </c>
      <c r="D30" s="45" t="s">
        <v>29</v>
      </c>
      <c r="E30" s="45"/>
      <c r="F30" s="68">
        <v>0.0537</v>
      </c>
      <c r="G30" s="45"/>
      <c r="H30" s="184">
        <f>SUM(H31:H33)</f>
        <v>0</v>
      </c>
    </row>
    <row r="31" spans="1:8" s="3" customFormat="1" ht="25.5" customHeight="1">
      <c r="A31" s="62"/>
      <c r="B31" s="176" t="s">
        <v>2</v>
      </c>
      <c r="C31" s="35" t="s">
        <v>97</v>
      </c>
      <c r="D31" s="35" t="s">
        <v>3</v>
      </c>
      <c r="E31" s="35">
        <v>12.3</v>
      </c>
      <c r="F31" s="36">
        <f>E31*F30</f>
        <v>0.66051</v>
      </c>
      <c r="G31" s="36"/>
      <c r="H31" s="174">
        <f>G31*F31</f>
        <v>0</v>
      </c>
    </row>
    <row r="32" spans="1:8" s="3" customFormat="1" ht="25.5" customHeight="1">
      <c r="A32" s="62"/>
      <c r="B32" s="176" t="s">
        <v>411</v>
      </c>
      <c r="C32" s="35" t="s">
        <v>409</v>
      </c>
      <c r="D32" s="35" t="s">
        <v>246</v>
      </c>
      <c r="E32" s="35">
        <v>1.01</v>
      </c>
      <c r="F32" s="36">
        <f>E32*F30</f>
        <v>0.054237</v>
      </c>
      <c r="G32" s="35"/>
      <c r="H32" s="174">
        <f>G32*F32</f>
        <v>0</v>
      </c>
    </row>
    <row r="33" spans="1:8" s="3" customFormat="1" ht="25.5" customHeight="1">
      <c r="A33" s="37"/>
      <c r="B33" s="183" t="s">
        <v>241</v>
      </c>
      <c r="C33" s="35" t="s">
        <v>37</v>
      </c>
      <c r="D33" s="35" t="s">
        <v>40</v>
      </c>
      <c r="E33" s="35">
        <v>5</v>
      </c>
      <c r="F33" s="41">
        <f>E33*F30</f>
        <v>0.26849999999999996</v>
      </c>
      <c r="G33" s="36"/>
      <c r="H33" s="178">
        <f>F33*G33</f>
        <v>0</v>
      </c>
    </row>
    <row r="34" spans="1:8" ht="56.25" customHeight="1">
      <c r="A34" s="61">
        <v>7</v>
      </c>
      <c r="B34" s="179" t="s">
        <v>358</v>
      </c>
      <c r="C34" s="45" t="s">
        <v>359</v>
      </c>
      <c r="D34" s="45" t="s">
        <v>35</v>
      </c>
      <c r="E34" s="45"/>
      <c r="F34" s="71">
        <v>5</v>
      </c>
      <c r="G34" s="45"/>
      <c r="H34" s="184">
        <f>SUM(H35:H38)</f>
        <v>0</v>
      </c>
    </row>
    <row r="35" spans="1:8" ht="27" customHeight="1">
      <c r="A35" s="37"/>
      <c r="B35" s="176" t="s">
        <v>2</v>
      </c>
      <c r="C35" s="35" t="s">
        <v>97</v>
      </c>
      <c r="D35" s="38" t="s">
        <v>3</v>
      </c>
      <c r="E35" s="35">
        <v>0.381</v>
      </c>
      <c r="F35" s="36">
        <f>E35*F34</f>
        <v>1.905</v>
      </c>
      <c r="G35" s="42"/>
      <c r="H35" s="174">
        <f>G35*F35</f>
        <v>0</v>
      </c>
    </row>
    <row r="36" spans="1:8" ht="23.25" customHeight="1">
      <c r="A36" s="37"/>
      <c r="B36" s="176" t="s">
        <v>2</v>
      </c>
      <c r="C36" s="35" t="s">
        <v>98</v>
      </c>
      <c r="D36" s="35" t="s">
        <v>14</v>
      </c>
      <c r="E36" s="35">
        <v>0.015</v>
      </c>
      <c r="F36" s="36">
        <f>F34*E36</f>
        <v>0.075</v>
      </c>
      <c r="G36" s="35"/>
      <c r="H36" s="174">
        <f>G36*F36</f>
        <v>0</v>
      </c>
    </row>
    <row r="37" spans="1:8" ht="26.25" customHeight="1">
      <c r="A37" s="37"/>
      <c r="B37" s="175" t="s">
        <v>291</v>
      </c>
      <c r="C37" s="35" t="s">
        <v>360</v>
      </c>
      <c r="D37" s="35" t="s">
        <v>12</v>
      </c>
      <c r="E37" s="35">
        <v>0.031</v>
      </c>
      <c r="F37" s="36">
        <f>E37*F34</f>
        <v>0.155</v>
      </c>
      <c r="G37" s="36"/>
      <c r="H37" s="174">
        <f>G37*F37</f>
        <v>0</v>
      </c>
    </row>
    <row r="38" spans="1:8" ht="26.25" customHeight="1">
      <c r="A38" s="37"/>
      <c r="B38" s="175" t="s">
        <v>2</v>
      </c>
      <c r="C38" s="38" t="s">
        <v>22</v>
      </c>
      <c r="D38" s="35" t="s">
        <v>14</v>
      </c>
      <c r="E38" s="35">
        <v>0.0036</v>
      </c>
      <c r="F38" s="36">
        <f>F34*E38</f>
        <v>0.018</v>
      </c>
      <c r="G38" s="35"/>
      <c r="H38" s="174">
        <f>G38*F38</f>
        <v>0</v>
      </c>
    </row>
    <row r="39" spans="1:8" ht="48" customHeight="1">
      <c r="A39" s="72" t="s">
        <v>55</v>
      </c>
      <c r="B39" s="179" t="s">
        <v>43</v>
      </c>
      <c r="C39" s="45" t="s">
        <v>361</v>
      </c>
      <c r="D39" s="45" t="s">
        <v>18</v>
      </c>
      <c r="E39" s="45"/>
      <c r="F39" s="181">
        <v>7.3</v>
      </c>
      <c r="G39" s="45"/>
      <c r="H39" s="184">
        <f>SUM(H40:H44)</f>
        <v>0</v>
      </c>
    </row>
    <row r="40" spans="1:8" ht="26.25" customHeight="1">
      <c r="A40" s="37"/>
      <c r="B40" s="176" t="s">
        <v>2</v>
      </c>
      <c r="C40" s="35" t="s">
        <v>106</v>
      </c>
      <c r="D40" s="35" t="s">
        <v>3</v>
      </c>
      <c r="E40" s="35">
        <v>3.36</v>
      </c>
      <c r="F40" s="103">
        <f>E40*F39</f>
        <v>24.528</v>
      </c>
      <c r="G40" s="42"/>
      <c r="H40" s="174">
        <f>G40*F40</f>
        <v>0</v>
      </c>
    </row>
    <row r="41" spans="1:8" ht="22.5" customHeight="1">
      <c r="A41" s="37"/>
      <c r="B41" s="175" t="s">
        <v>2</v>
      </c>
      <c r="C41" s="35" t="s">
        <v>108</v>
      </c>
      <c r="D41" s="35" t="s">
        <v>14</v>
      </c>
      <c r="E41" s="35">
        <v>0.92</v>
      </c>
      <c r="F41" s="103">
        <f>E41*F39</f>
        <v>6.716</v>
      </c>
      <c r="G41" s="35"/>
      <c r="H41" s="174">
        <f>G41*F41</f>
        <v>0</v>
      </c>
    </row>
    <row r="42" spans="1:8" ht="21" customHeight="1">
      <c r="A42" s="37"/>
      <c r="B42" s="176" t="s">
        <v>407</v>
      </c>
      <c r="C42" s="35" t="s">
        <v>44</v>
      </c>
      <c r="D42" s="35" t="s">
        <v>12</v>
      </c>
      <c r="E42" s="35">
        <v>0.11</v>
      </c>
      <c r="F42" s="103">
        <f>E42*F39</f>
        <v>0.8029999999999999</v>
      </c>
      <c r="G42" s="36"/>
      <c r="H42" s="174">
        <f>G42*F42</f>
        <v>0</v>
      </c>
    </row>
    <row r="43" spans="1:8" ht="27.75" customHeight="1">
      <c r="A43" s="37"/>
      <c r="B43" s="176" t="s">
        <v>346</v>
      </c>
      <c r="C43" s="35" t="s">
        <v>362</v>
      </c>
      <c r="D43" s="35" t="s">
        <v>13</v>
      </c>
      <c r="E43" s="36">
        <v>65</v>
      </c>
      <c r="F43" s="36">
        <f>E43*F39</f>
        <v>474.5</v>
      </c>
      <c r="G43" s="36"/>
      <c r="H43" s="174">
        <f>G43*F43</f>
        <v>0</v>
      </c>
    </row>
    <row r="44" spans="1:8" ht="24" customHeight="1">
      <c r="A44" s="37"/>
      <c r="B44" s="175" t="s">
        <v>2</v>
      </c>
      <c r="C44" s="35" t="s">
        <v>16</v>
      </c>
      <c r="D44" s="35" t="s">
        <v>14</v>
      </c>
      <c r="E44" s="35">
        <v>0.16</v>
      </c>
      <c r="F44" s="103">
        <f>E44*F39</f>
        <v>1.168</v>
      </c>
      <c r="G44" s="35"/>
      <c r="H44" s="174">
        <f>G44*F44</f>
        <v>0</v>
      </c>
    </row>
    <row r="45" spans="1:8" ht="54.75" customHeight="1">
      <c r="A45" s="61">
        <v>9</v>
      </c>
      <c r="B45" s="67" t="s">
        <v>363</v>
      </c>
      <c r="C45" s="45" t="s">
        <v>364</v>
      </c>
      <c r="D45" s="45" t="s">
        <v>18</v>
      </c>
      <c r="E45" s="45"/>
      <c r="F45" s="71">
        <v>0.7</v>
      </c>
      <c r="G45" s="45"/>
      <c r="H45" s="133">
        <f>SUM(H46:H51)</f>
        <v>0</v>
      </c>
    </row>
    <row r="46" spans="1:8" ht="33" customHeight="1">
      <c r="A46" s="37"/>
      <c r="B46" s="176" t="s">
        <v>2</v>
      </c>
      <c r="C46" s="35" t="s">
        <v>97</v>
      </c>
      <c r="D46" s="35" t="s">
        <v>3</v>
      </c>
      <c r="E46" s="35">
        <v>8.54</v>
      </c>
      <c r="F46" s="103">
        <f>E46*F45</f>
        <v>5.977999999999999</v>
      </c>
      <c r="G46" s="36"/>
      <c r="H46" s="89">
        <f aca="true" t="shared" si="2" ref="H46:H51">G46*F46</f>
        <v>0</v>
      </c>
    </row>
    <row r="47" spans="1:8" ht="24" customHeight="1">
      <c r="A47" s="37"/>
      <c r="B47" s="176" t="s">
        <v>2</v>
      </c>
      <c r="C47" s="35" t="s">
        <v>108</v>
      </c>
      <c r="D47" s="35" t="s">
        <v>14</v>
      </c>
      <c r="E47" s="35">
        <v>1.06</v>
      </c>
      <c r="F47" s="103">
        <f>E47*F45</f>
        <v>0.742</v>
      </c>
      <c r="G47" s="35"/>
      <c r="H47" s="89">
        <f t="shared" si="2"/>
        <v>0</v>
      </c>
    </row>
    <row r="48" spans="1:8" ht="29.25" customHeight="1">
      <c r="A48" s="37"/>
      <c r="B48" s="176" t="s">
        <v>290</v>
      </c>
      <c r="C48" s="35" t="s">
        <v>420</v>
      </c>
      <c r="D48" s="35" t="s">
        <v>12</v>
      </c>
      <c r="E48" s="35">
        <v>1.015</v>
      </c>
      <c r="F48" s="103">
        <f>E48*F45</f>
        <v>0.7104999999999999</v>
      </c>
      <c r="G48" s="36"/>
      <c r="H48" s="63">
        <f t="shared" si="2"/>
        <v>0</v>
      </c>
    </row>
    <row r="49" spans="1:8" ht="25.5" customHeight="1">
      <c r="A49" s="37"/>
      <c r="B49" s="176" t="s">
        <v>353</v>
      </c>
      <c r="C49" s="35" t="s">
        <v>365</v>
      </c>
      <c r="D49" s="35" t="s">
        <v>35</v>
      </c>
      <c r="E49" s="35">
        <v>1.4</v>
      </c>
      <c r="F49" s="103">
        <f>E49*F45</f>
        <v>0.9799999999999999</v>
      </c>
      <c r="G49" s="36"/>
      <c r="H49" s="89">
        <f t="shared" si="2"/>
        <v>0</v>
      </c>
    </row>
    <row r="50" spans="1:8" ht="27" customHeight="1">
      <c r="A50" s="37"/>
      <c r="B50" s="176" t="s">
        <v>132</v>
      </c>
      <c r="C50" s="35" t="s">
        <v>366</v>
      </c>
      <c r="D50" s="35" t="s">
        <v>12</v>
      </c>
      <c r="E50" s="35">
        <v>0.0145</v>
      </c>
      <c r="F50" s="103">
        <f>F45*E50</f>
        <v>0.01015</v>
      </c>
      <c r="G50" s="36"/>
      <c r="H50" s="89">
        <f t="shared" si="2"/>
        <v>0</v>
      </c>
    </row>
    <row r="51" spans="1:8" ht="25.5" customHeight="1">
      <c r="A51" s="37"/>
      <c r="B51" s="175" t="s">
        <v>2</v>
      </c>
      <c r="C51" s="35" t="s">
        <v>16</v>
      </c>
      <c r="D51" s="35" t="s">
        <v>14</v>
      </c>
      <c r="E51" s="35">
        <v>0.74</v>
      </c>
      <c r="F51" s="103">
        <f>E51*F45</f>
        <v>0.518</v>
      </c>
      <c r="G51" s="35"/>
      <c r="H51" s="89">
        <f t="shared" si="2"/>
        <v>0</v>
      </c>
    </row>
    <row r="52" spans="1:8" ht="49.5" customHeight="1">
      <c r="A52" s="37" t="s">
        <v>51</v>
      </c>
      <c r="B52" s="179" t="s">
        <v>418</v>
      </c>
      <c r="C52" s="45" t="s">
        <v>355</v>
      </c>
      <c r="D52" s="45" t="s">
        <v>29</v>
      </c>
      <c r="E52" s="45"/>
      <c r="F52" s="68">
        <v>0.02</v>
      </c>
      <c r="G52" s="45"/>
      <c r="H52" s="184">
        <f>SUM(H53:H55)</f>
        <v>0</v>
      </c>
    </row>
    <row r="53" spans="1:8" ht="25.5" customHeight="1">
      <c r="A53" s="62"/>
      <c r="B53" s="176" t="s">
        <v>2</v>
      </c>
      <c r="C53" s="35" t="s">
        <v>97</v>
      </c>
      <c r="D53" s="35" t="s">
        <v>3</v>
      </c>
      <c r="E53" s="35">
        <v>27.3</v>
      </c>
      <c r="F53" s="36">
        <f>E53*F52</f>
        <v>0.546</v>
      </c>
      <c r="G53" s="36"/>
      <c r="H53" s="174">
        <f>G53*F53</f>
        <v>0</v>
      </c>
    </row>
    <row r="54" spans="1:8" ht="25.5" customHeight="1">
      <c r="A54" s="62"/>
      <c r="B54" s="176" t="s">
        <v>410</v>
      </c>
      <c r="C54" s="35" t="s">
        <v>356</v>
      </c>
      <c r="D54" s="35" t="s">
        <v>246</v>
      </c>
      <c r="E54" s="35">
        <v>1.01</v>
      </c>
      <c r="F54" s="36">
        <f>E54*F52</f>
        <v>0.0202</v>
      </c>
      <c r="G54" s="36"/>
      <c r="H54" s="174">
        <f>G54*F54</f>
        <v>0</v>
      </c>
    </row>
    <row r="55" spans="1:8" ht="25.5" customHeight="1">
      <c r="A55" s="37"/>
      <c r="B55" s="183" t="s">
        <v>241</v>
      </c>
      <c r="C55" s="35" t="s">
        <v>37</v>
      </c>
      <c r="D55" s="35" t="s">
        <v>40</v>
      </c>
      <c r="E55" s="35">
        <v>5</v>
      </c>
      <c r="F55" s="41">
        <f>E55*F52</f>
        <v>0.1</v>
      </c>
      <c r="G55" s="36"/>
      <c r="H55" s="178">
        <f>F55*G55</f>
        <v>0</v>
      </c>
    </row>
    <row r="56" spans="1:8" ht="54" customHeight="1">
      <c r="A56" s="37" t="s">
        <v>63</v>
      </c>
      <c r="B56" s="179" t="s">
        <v>418</v>
      </c>
      <c r="C56" s="45" t="s">
        <v>357</v>
      </c>
      <c r="D56" s="45" t="s">
        <v>29</v>
      </c>
      <c r="E56" s="45"/>
      <c r="F56" s="68">
        <v>0.065</v>
      </c>
      <c r="G56" s="45"/>
      <c r="H56" s="184">
        <f>SUM(H57:H59)</f>
        <v>0</v>
      </c>
    </row>
    <row r="57" spans="1:8" ht="27" customHeight="1">
      <c r="A57" s="62"/>
      <c r="B57" s="176" t="s">
        <v>2</v>
      </c>
      <c r="C57" s="35" t="s">
        <v>97</v>
      </c>
      <c r="D57" s="35" t="s">
        <v>3</v>
      </c>
      <c r="E57" s="35">
        <v>27.3</v>
      </c>
      <c r="F57" s="36">
        <f>E57*F56</f>
        <v>1.7745000000000002</v>
      </c>
      <c r="G57" s="36"/>
      <c r="H57" s="174">
        <f>G57*F57</f>
        <v>0</v>
      </c>
    </row>
    <row r="58" spans="1:8" ht="25.5" customHeight="1">
      <c r="A58" s="62"/>
      <c r="B58" s="176" t="s">
        <v>411</v>
      </c>
      <c r="C58" s="35" t="s">
        <v>409</v>
      </c>
      <c r="D58" s="35" t="s">
        <v>246</v>
      </c>
      <c r="E58" s="35">
        <v>1.01</v>
      </c>
      <c r="F58" s="36">
        <f>E58*F56</f>
        <v>0.06565</v>
      </c>
      <c r="G58" s="35"/>
      <c r="H58" s="174">
        <f>G58*F58</f>
        <v>0</v>
      </c>
    </row>
    <row r="59" spans="1:8" ht="25.5" customHeight="1">
      <c r="A59" s="37"/>
      <c r="B59" s="183" t="s">
        <v>241</v>
      </c>
      <c r="C59" s="35" t="s">
        <v>37</v>
      </c>
      <c r="D59" s="35" t="s">
        <v>40</v>
      </c>
      <c r="E59" s="35">
        <v>5</v>
      </c>
      <c r="F59" s="41">
        <f>E59*F56</f>
        <v>0.325</v>
      </c>
      <c r="G59" s="36"/>
      <c r="H59" s="178">
        <f>F59*G59</f>
        <v>0</v>
      </c>
    </row>
    <row r="60" spans="1:8" ht="57.75" customHeight="1">
      <c r="A60" s="72" t="s">
        <v>67</v>
      </c>
      <c r="B60" s="67" t="s">
        <v>367</v>
      </c>
      <c r="C60" s="45" t="s">
        <v>368</v>
      </c>
      <c r="D60" s="45" t="s">
        <v>18</v>
      </c>
      <c r="E60" s="45"/>
      <c r="F60" s="181">
        <v>3.1</v>
      </c>
      <c r="G60" s="45"/>
      <c r="H60" s="185">
        <f>SUM(H61:H66)</f>
        <v>0</v>
      </c>
    </row>
    <row r="61" spans="1:8" ht="25.5" customHeight="1">
      <c r="A61" s="73"/>
      <c r="B61" s="176" t="s">
        <v>2</v>
      </c>
      <c r="C61" s="35" t="s">
        <v>133</v>
      </c>
      <c r="D61" s="38" t="s">
        <v>3</v>
      </c>
      <c r="E61" s="41">
        <v>8.4</v>
      </c>
      <c r="F61" s="103">
        <f>E61*F60</f>
        <v>26.040000000000003</v>
      </c>
      <c r="G61" s="36"/>
      <c r="H61" s="178">
        <f aca="true" t="shared" si="3" ref="H61:H66">G61*F61</f>
        <v>0</v>
      </c>
    </row>
    <row r="62" spans="1:8" ht="25.5" customHeight="1">
      <c r="A62" s="73"/>
      <c r="B62" s="176" t="s">
        <v>2</v>
      </c>
      <c r="C62" s="35" t="s">
        <v>98</v>
      </c>
      <c r="D62" s="35" t="s">
        <v>14</v>
      </c>
      <c r="E62" s="41">
        <v>0.81</v>
      </c>
      <c r="F62" s="103">
        <f>E62*F60</f>
        <v>2.511</v>
      </c>
      <c r="G62" s="35"/>
      <c r="H62" s="42">
        <f t="shared" si="3"/>
        <v>0</v>
      </c>
    </row>
    <row r="63" spans="1:8" ht="25.5" customHeight="1">
      <c r="A63" s="73"/>
      <c r="B63" s="176" t="s">
        <v>290</v>
      </c>
      <c r="C63" s="35" t="s">
        <v>249</v>
      </c>
      <c r="D63" s="35" t="s">
        <v>12</v>
      </c>
      <c r="E63" s="41">
        <v>1.015</v>
      </c>
      <c r="F63" s="103">
        <f>E63*F60</f>
        <v>3.1464999999999996</v>
      </c>
      <c r="G63" s="174"/>
      <c r="H63" s="36">
        <f t="shared" si="3"/>
        <v>0</v>
      </c>
    </row>
    <row r="64" spans="1:8" ht="25.5" customHeight="1">
      <c r="A64" s="73"/>
      <c r="B64" s="176" t="s">
        <v>217</v>
      </c>
      <c r="C64" s="35" t="s">
        <v>134</v>
      </c>
      <c r="D64" s="35" t="s">
        <v>35</v>
      </c>
      <c r="E64" s="41">
        <v>1.37</v>
      </c>
      <c r="F64" s="103">
        <f>E64*F60</f>
        <v>4.247000000000001</v>
      </c>
      <c r="G64" s="36"/>
      <c r="H64" s="42">
        <f t="shared" si="3"/>
        <v>0</v>
      </c>
    </row>
    <row r="65" spans="1:8" ht="30" customHeight="1">
      <c r="A65" s="73"/>
      <c r="B65" s="176" t="s">
        <v>132</v>
      </c>
      <c r="C65" s="35" t="s">
        <v>369</v>
      </c>
      <c r="D65" s="35" t="s">
        <v>12</v>
      </c>
      <c r="E65" s="103">
        <f>(0.84+2.56+0.26)/100</f>
        <v>0.0366</v>
      </c>
      <c r="F65" s="103">
        <f>F60*E65</f>
        <v>0.11346</v>
      </c>
      <c r="G65" s="36"/>
      <c r="H65" s="42">
        <f t="shared" si="3"/>
        <v>0</v>
      </c>
    </row>
    <row r="66" spans="1:8" ht="25.5" customHeight="1">
      <c r="A66" s="73"/>
      <c r="B66" s="175" t="s">
        <v>2</v>
      </c>
      <c r="C66" s="35" t="s">
        <v>16</v>
      </c>
      <c r="D66" s="35" t="s">
        <v>14</v>
      </c>
      <c r="E66" s="103">
        <v>0.39</v>
      </c>
      <c r="F66" s="103">
        <f>E66*F60</f>
        <v>1.209</v>
      </c>
      <c r="G66" s="35"/>
      <c r="H66" s="42">
        <f t="shared" si="3"/>
        <v>0</v>
      </c>
    </row>
    <row r="67" spans="1:8" ht="42.75" customHeight="1">
      <c r="A67" s="37" t="s">
        <v>52</v>
      </c>
      <c r="B67" s="179" t="s">
        <v>418</v>
      </c>
      <c r="C67" s="45" t="s">
        <v>355</v>
      </c>
      <c r="D67" s="45" t="s">
        <v>29</v>
      </c>
      <c r="E67" s="45"/>
      <c r="F67" s="68">
        <v>0.017</v>
      </c>
      <c r="G67" s="45"/>
      <c r="H67" s="184">
        <f>SUM(H68:H70)</f>
        <v>0</v>
      </c>
    </row>
    <row r="68" spans="1:8" ht="25.5" customHeight="1">
      <c r="A68" s="62"/>
      <c r="B68" s="176" t="s">
        <v>2</v>
      </c>
      <c r="C68" s="35" t="s">
        <v>97</v>
      </c>
      <c r="D68" s="35" t="s">
        <v>3</v>
      </c>
      <c r="E68" s="35">
        <v>27.3</v>
      </c>
      <c r="F68" s="36">
        <f>E68*F67</f>
        <v>0.46410000000000007</v>
      </c>
      <c r="G68" s="36"/>
      <c r="H68" s="174">
        <f>G68*F68</f>
        <v>0</v>
      </c>
    </row>
    <row r="69" spans="1:8" ht="25.5" customHeight="1">
      <c r="A69" s="62"/>
      <c r="B69" s="176" t="s">
        <v>410</v>
      </c>
      <c r="C69" s="35" t="s">
        <v>356</v>
      </c>
      <c r="D69" s="35" t="s">
        <v>246</v>
      </c>
      <c r="E69" s="35">
        <v>1.01</v>
      </c>
      <c r="F69" s="36">
        <f>E69*F67</f>
        <v>0.01717</v>
      </c>
      <c r="G69" s="36"/>
      <c r="H69" s="174">
        <f>G69*F69</f>
        <v>0</v>
      </c>
    </row>
    <row r="70" spans="1:8" ht="25.5" customHeight="1">
      <c r="A70" s="37"/>
      <c r="B70" s="183" t="s">
        <v>241</v>
      </c>
      <c r="C70" s="35" t="s">
        <v>37</v>
      </c>
      <c r="D70" s="35" t="s">
        <v>40</v>
      </c>
      <c r="E70" s="35">
        <v>5</v>
      </c>
      <c r="F70" s="41">
        <f>E70*F67</f>
        <v>0.085</v>
      </c>
      <c r="G70" s="36"/>
      <c r="H70" s="178">
        <f>F70*G70</f>
        <v>0</v>
      </c>
    </row>
    <row r="71" spans="1:8" ht="49.5" customHeight="1">
      <c r="A71" s="37" t="s">
        <v>58</v>
      </c>
      <c r="B71" s="179" t="s">
        <v>418</v>
      </c>
      <c r="C71" s="45" t="s">
        <v>357</v>
      </c>
      <c r="D71" s="45" t="s">
        <v>29</v>
      </c>
      <c r="E71" s="45"/>
      <c r="F71" s="68">
        <v>0.238</v>
      </c>
      <c r="G71" s="45"/>
      <c r="H71" s="184">
        <f>SUM(H72:H74)</f>
        <v>0</v>
      </c>
    </row>
    <row r="72" spans="1:8" ht="25.5" customHeight="1">
      <c r="A72" s="62"/>
      <c r="B72" s="176" t="s">
        <v>2</v>
      </c>
      <c r="C72" s="35" t="s">
        <v>97</v>
      </c>
      <c r="D72" s="35" t="s">
        <v>3</v>
      </c>
      <c r="E72" s="35">
        <v>27.3</v>
      </c>
      <c r="F72" s="36">
        <f>E72*F71</f>
        <v>6.4974</v>
      </c>
      <c r="G72" s="36"/>
      <c r="H72" s="174">
        <f>G72*F72</f>
        <v>0</v>
      </c>
    </row>
    <row r="73" spans="1:8" ht="27" customHeight="1">
      <c r="A73" s="62"/>
      <c r="B73" s="176" t="s">
        <v>411</v>
      </c>
      <c r="C73" s="35" t="s">
        <v>409</v>
      </c>
      <c r="D73" s="35" t="s">
        <v>246</v>
      </c>
      <c r="E73" s="35">
        <v>1.01</v>
      </c>
      <c r="F73" s="36">
        <f>E73*F71</f>
        <v>0.24037999999999998</v>
      </c>
      <c r="G73" s="35"/>
      <c r="H73" s="174">
        <f>G73*F73</f>
        <v>0</v>
      </c>
    </row>
    <row r="74" spans="1:8" ht="23.25" customHeight="1">
      <c r="A74" s="37"/>
      <c r="B74" s="183" t="s">
        <v>241</v>
      </c>
      <c r="C74" s="35" t="s">
        <v>37</v>
      </c>
      <c r="D74" s="35" t="s">
        <v>40</v>
      </c>
      <c r="E74" s="35">
        <v>5</v>
      </c>
      <c r="F74" s="41">
        <f>E74*F71</f>
        <v>1.19</v>
      </c>
      <c r="G74" s="36"/>
      <c r="H74" s="178">
        <f>F74*G74</f>
        <v>0</v>
      </c>
    </row>
    <row r="75" spans="1:8" ht="55.5" customHeight="1">
      <c r="A75" s="72" t="s">
        <v>42</v>
      </c>
      <c r="B75" s="179" t="s">
        <v>46</v>
      </c>
      <c r="C75" s="45" t="s">
        <v>370</v>
      </c>
      <c r="D75" s="153" t="s">
        <v>33</v>
      </c>
      <c r="E75" s="104"/>
      <c r="F75" s="92">
        <v>24</v>
      </c>
      <c r="G75" s="104"/>
      <c r="H75" s="185">
        <f>SUM(H76:H79)</f>
        <v>0</v>
      </c>
    </row>
    <row r="76" spans="1:8" ht="27" customHeight="1">
      <c r="A76" s="73"/>
      <c r="B76" s="243" t="s">
        <v>2</v>
      </c>
      <c r="C76" s="35" t="s">
        <v>371</v>
      </c>
      <c r="D76" s="39" t="s">
        <v>3</v>
      </c>
      <c r="E76" s="39">
        <f>(18.8+6*0.34)/100</f>
        <v>0.2084</v>
      </c>
      <c r="F76" s="42">
        <f>E76*F75</f>
        <v>5.0016</v>
      </c>
      <c r="G76" s="42"/>
      <c r="H76" s="178">
        <f>G76*F76</f>
        <v>0</v>
      </c>
    </row>
    <row r="77" spans="1:8" ht="25.5" customHeight="1">
      <c r="A77" s="73"/>
      <c r="B77" s="243" t="s">
        <v>2</v>
      </c>
      <c r="C77" s="35" t="s">
        <v>372</v>
      </c>
      <c r="D77" s="39" t="s">
        <v>14</v>
      </c>
      <c r="E77" s="39">
        <f>(0.95+6*0.23)/100</f>
        <v>0.0233</v>
      </c>
      <c r="F77" s="42">
        <f>E77*F75</f>
        <v>0.5592</v>
      </c>
      <c r="G77" s="39"/>
      <c r="H77" s="178">
        <f>G77*F77</f>
        <v>0</v>
      </c>
    </row>
    <row r="78" spans="1:8" ht="29.25" customHeight="1">
      <c r="A78" s="73"/>
      <c r="B78" s="243" t="s">
        <v>291</v>
      </c>
      <c r="C78" s="35" t="s">
        <v>373</v>
      </c>
      <c r="D78" s="39" t="s">
        <v>12</v>
      </c>
      <c r="E78" s="111">
        <f>(2.04+6*0.51)/100</f>
        <v>0.051</v>
      </c>
      <c r="F78" s="42">
        <f>E78*F75</f>
        <v>1.224</v>
      </c>
      <c r="G78" s="42"/>
      <c r="H78" s="178">
        <f>G78*F78</f>
        <v>0</v>
      </c>
    </row>
    <row r="79" spans="1:8" ht="25.5" customHeight="1">
      <c r="A79" s="73"/>
      <c r="B79" s="243" t="s">
        <v>2</v>
      </c>
      <c r="C79" s="35" t="s">
        <v>16</v>
      </c>
      <c r="D79" s="39" t="s">
        <v>14</v>
      </c>
      <c r="E79" s="39">
        <v>0.0636</v>
      </c>
      <c r="F79" s="42">
        <f>E79*F75</f>
        <v>1.5264000000000002</v>
      </c>
      <c r="G79" s="39"/>
      <c r="H79" s="178">
        <f>G79*F79</f>
        <v>0</v>
      </c>
    </row>
    <row r="80" spans="1:8" ht="63.75" customHeight="1">
      <c r="A80" s="72" t="s">
        <v>38</v>
      </c>
      <c r="B80" s="67" t="s">
        <v>374</v>
      </c>
      <c r="C80" s="45" t="s">
        <v>375</v>
      </c>
      <c r="D80" s="104" t="s">
        <v>30</v>
      </c>
      <c r="E80" s="104"/>
      <c r="F80" s="135">
        <v>24</v>
      </c>
      <c r="G80" s="104"/>
      <c r="H80" s="185">
        <f>SUM(H81:H86)</f>
        <v>0</v>
      </c>
    </row>
    <row r="81" spans="1:8" ht="25.5" customHeight="1">
      <c r="A81" s="73"/>
      <c r="B81" s="112" t="s">
        <v>2</v>
      </c>
      <c r="C81" s="39" t="s">
        <v>106</v>
      </c>
      <c r="D81" s="39" t="s">
        <v>3</v>
      </c>
      <c r="E81" s="39">
        <v>0.312</v>
      </c>
      <c r="F81" s="42">
        <f>E81*F80</f>
        <v>7.4879999999999995</v>
      </c>
      <c r="G81" s="42"/>
      <c r="H81" s="178">
        <f>G81*F81</f>
        <v>0</v>
      </c>
    </row>
    <row r="82" spans="1:8" ht="25.5" customHeight="1">
      <c r="A82" s="73"/>
      <c r="B82" s="112" t="s">
        <v>2</v>
      </c>
      <c r="C82" s="39" t="s">
        <v>98</v>
      </c>
      <c r="D82" s="39" t="s">
        <v>14</v>
      </c>
      <c r="E82" s="39">
        <v>0.0138</v>
      </c>
      <c r="F82" s="42">
        <f>F80*E82</f>
        <v>0.3312</v>
      </c>
      <c r="G82" s="169"/>
      <c r="H82" s="178">
        <f>G82*F82</f>
        <v>0</v>
      </c>
    </row>
    <row r="83" spans="1:8" ht="25.5" customHeight="1">
      <c r="A83" s="73"/>
      <c r="B83" s="183" t="s">
        <v>1</v>
      </c>
      <c r="C83" s="39" t="s">
        <v>376</v>
      </c>
      <c r="D83" s="39" t="s">
        <v>40</v>
      </c>
      <c r="E83" s="39">
        <v>0.3</v>
      </c>
      <c r="F83" s="42">
        <f>F80*E83</f>
        <v>7.199999999999999</v>
      </c>
      <c r="G83" s="84"/>
      <c r="H83" s="178">
        <f>F83*G83</f>
        <v>0</v>
      </c>
    </row>
    <row r="84" spans="1:8" ht="25.5" customHeight="1">
      <c r="A84" s="73"/>
      <c r="B84" s="183" t="s">
        <v>293</v>
      </c>
      <c r="C84" s="39" t="s">
        <v>377</v>
      </c>
      <c r="D84" s="39" t="s">
        <v>35</v>
      </c>
      <c r="E84" s="39">
        <v>1.12</v>
      </c>
      <c r="F84" s="42">
        <f>F80*E84</f>
        <v>26.880000000000003</v>
      </c>
      <c r="G84" s="39"/>
      <c r="H84" s="178">
        <f>G84*F84</f>
        <v>0</v>
      </c>
    </row>
    <row r="85" spans="1:8" ht="22.5" customHeight="1">
      <c r="A85" s="73"/>
      <c r="B85" s="183" t="s">
        <v>412</v>
      </c>
      <c r="C85" s="39" t="s">
        <v>378</v>
      </c>
      <c r="D85" s="39" t="s">
        <v>35</v>
      </c>
      <c r="E85" s="39">
        <v>1.12</v>
      </c>
      <c r="F85" s="42">
        <f>E85*F80</f>
        <v>26.880000000000003</v>
      </c>
      <c r="G85" s="39"/>
      <c r="H85" s="178">
        <f>G85*F85</f>
        <v>0</v>
      </c>
    </row>
    <row r="86" spans="1:8" ht="25.5" customHeight="1">
      <c r="A86" s="73"/>
      <c r="B86" s="112" t="s">
        <v>2</v>
      </c>
      <c r="C86" s="39" t="s">
        <v>16</v>
      </c>
      <c r="D86" s="39" t="s">
        <v>14</v>
      </c>
      <c r="E86" s="39">
        <v>0.0019</v>
      </c>
      <c r="F86" s="42">
        <f>F80*E86</f>
        <v>0.0456</v>
      </c>
      <c r="G86" s="39"/>
      <c r="H86" s="178">
        <f>G86*F86</f>
        <v>0</v>
      </c>
    </row>
    <row r="87" spans="1:8" s="80" customFormat="1" ht="62.25" customHeight="1">
      <c r="A87" s="109">
        <v>17</v>
      </c>
      <c r="B87" s="177" t="s">
        <v>379</v>
      </c>
      <c r="C87" s="109" t="s">
        <v>380</v>
      </c>
      <c r="D87" s="109" t="s">
        <v>123</v>
      </c>
      <c r="E87" s="109"/>
      <c r="F87" s="181">
        <v>0.84</v>
      </c>
      <c r="G87" s="168"/>
      <c r="H87" s="184">
        <f>H88+H89+H90+H91</f>
        <v>0</v>
      </c>
    </row>
    <row r="88" spans="1:8" s="80" customFormat="1" ht="25.5" customHeight="1">
      <c r="A88" s="124"/>
      <c r="B88" s="198" t="s">
        <v>2</v>
      </c>
      <c r="C88" s="125" t="s">
        <v>96</v>
      </c>
      <c r="D88" s="125" t="s">
        <v>78</v>
      </c>
      <c r="E88" s="125">
        <v>1.12</v>
      </c>
      <c r="F88" s="125">
        <f>F87*E88</f>
        <v>0.9408000000000001</v>
      </c>
      <c r="G88" s="126"/>
      <c r="H88" s="126">
        <f>F88*G88</f>
        <v>0</v>
      </c>
    </row>
    <row r="89" spans="1:8" s="80" customFormat="1" ht="29.25" customHeight="1">
      <c r="A89" s="124"/>
      <c r="B89" s="198" t="s">
        <v>2</v>
      </c>
      <c r="C89" s="125" t="s">
        <v>79</v>
      </c>
      <c r="D89" s="125" t="s">
        <v>14</v>
      </c>
      <c r="E89" s="125">
        <v>0.528</v>
      </c>
      <c r="F89" s="125">
        <f>F87*E89</f>
        <v>0.44352</v>
      </c>
      <c r="G89" s="127"/>
      <c r="H89" s="126">
        <f>F89*G89</f>
        <v>0</v>
      </c>
    </row>
    <row r="90" spans="1:8" s="80" customFormat="1" ht="31.5" customHeight="1">
      <c r="A90" s="124"/>
      <c r="B90" s="236" t="s">
        <v>381</v>
      </c>
      <c r="C90" s="125" t="s">
        <v>251</v>
      </c>
      <c r="D90" s="125" t="s">
        <v>123</v>
      </c>
      <c r="E90" s="125">
        <v>1</v>
      </c>
      <c r="F90" s="125">
        <f>F87*E90</f>
        <v>0.84</v>
      </c>
      <c r="G90" s="233"/>
      <c r="H90" s="126">
        <f>F90*G90</f>
        <v>0</v>
      </c>
    </row>
    <row r="91" spans="1:8" s="80" customFormat="1" ht="27" customHeight="1">
      <c r="A91" s="124"/>
      <c r="B91" s="198" t="s">
        <v>2</v>
      </c>
      <c r="C91" s="125" t="s">
        <v>22</v>
      </c>
      <c r="D91" s="125" t="s">
        <v>14</v>
      </c>
      <c r="E91" s="125">
        <v>0.054</v>
      </c>
      <c r="F91" s="125">
        <f>F87*E91</f>
        <v>0.04536</v>
      </c>
      <c r="G91" s="127"/>
      <c r="H91" s="126">
        <f>F91*G91</f>
        <v>0</v>
      </c>
    </row>
    <row r="92" spans="1:8" s="80" customFormat="1" ht="54.75" customHeight="1">
      <c r="A92" s="61">
        <v>18</v>
      </c>
      <c r="B92" s="177" t="s">
        <v>198</v>
      </c>
      <c r="C92" s="109" t="s">
        <v>252</v>
      </c>
      <c r="D92" s="228" t="s">
        <v>123</v>
      </c>
      <c r="E92" s="109"/>
      <c r="F92" s="181">
        <v>5.3</v>
      </c>
      <c r="G92" s="168"/>
      <c r="H92" s="184">
        <f>H93+H94+H95+H96</f>
        <v>0</v>
      </c>
    </row>
    <row r="93" spans="1:8" s="80" customFormat="1" ht="33" customHeight="1">
      <c r="A93" s="37"/>
      <c r="B93" s="198" t="s">
        <v>2</v>
      </c>
      <c r="C93" s="200" t="s">
        <v>96</v>
      </c>
      <c r="D93" s="113" t="s">
        <v>78</v>
      </c>
      <c r="E93" s="113">
        <v>2.59</v>
      </c>
      <c r="F93" s="200">
        <f>F92*E93</f>
        <v>13.726999999999999</v>
      </c>
      <c r="G93" s="125"/>
      <c r="H93" s="126">
        <f>F93*G93</f>
        <v>0</v>
      </c>
    </row>
    <row r="94" spans="1:8" s="80" customFormat="1" ht="33" customHeight="1">
      <c r="A94" s="37"/>
      <c r="B94" s="198" t="s">
        <v>2</v>
      </c>
      <c r="C94" s="200" t="s">
        <v>79</v>
      </c>
      <c r="D94" s="200" t="s">
        <v>14</v>
      </c>
      <c r="E94" s="200">
        <v>0.03</v>
      </c>
      <c r="F94" s="200">
        <f>F92*E94</f>
        <v>0.159</v>
      </c>
      <c r="G94" s="127"/>
      <c r="H94" s="126">
        <f>F94*G94</f>
        <v>0</v>
      </c>
    </row>
    <row r="95" spans="1:8" s="80" customFormat="1" ht="33" customHeight="1">
      <c r="A95" s="37"/>
      <c r="B95" s="198" t="s">
        <v>1</v>
      </c>
      <c r="C95" s="200" t="s">
        <v>253</v>
      </c>
      <c r="D95" s="200" t="s">
        <v>123</v>
      </c>
      <c r="E95" s="200">
        <v>1</v>
      </c>
      <c r="F95" s="200">
        <f>F92*E95</f>
        <v>5.3</v>
      </c>
      <c r="G95" s="225"/>
      <c r="H95" s="126">
        <f>F95*G95</f>
        <v>0</v>
      </c>
    </row>
    <row r="96" spans="1:8" s="80" customFormat="1" ht="33" customHeight="1">
      <c r="A96" s="37"/>
      <c r="B96" s="198" t="s">
        <v>2</v>
      </c>
      <c r="C96" s="35" t="s">
        <v>25</v>
      </c>
      <c r="D96" s="200" t="s">
        <v>14</v>
      </c>
      <c r="E96" s="200">
        <v>1.33</v>
      </c>
      <c r="F96" s="200">
        <f>F92*E96</f>
        <v>7.049</v>
      </c>
      <c r="G96" s="127"/>
      <c r="H96" s="126">
        <f>F96*G96</f>
        <v>0</v>
      </c>
    </row>
    <row r="97" spans="1:8" s="80" customFormat="1" ht="58.5" customHeight="1">
      <c r="A97" s="72" t="s">
        <v>71</v>
      </c>
      <c r="B97" s="179" t="s">
        <v>100</v>
      </c>
      <c r="C97" s="45" t="s">
        <v>145</v>
      </c>
      <c r="D97" s="104" t="s">
        <v>20</v>
      </c>
      <c r="E97" s="104"/>
      <c r="F97" s="135">
        <v>35</v>
      </c>
      <c r="G97" s="104"/>
      <c r="H97" s="185">
        <f>SUM(H98:H100)</f>
        <v>0</v>
      </c>
    </row>
    <row r="98" spans="1:8" s="80" customFormat="1" ht="27.75" customHeight="1">
      <c r="A98" s="73"/>
      <c r="B98" s="176" t="s">
        <v>2</v>
      </c>
      <c r="C98" s="35" t="s">
        <v>97</v>
      </c>
      <c r="D98" s="39" t="s">
        <v>3</v>
      </c>
      <c r="E98" s="39">
        <v>0.3</v>
      </c>
      <c r="F98" s="111">
        <f>F97*E98</f>
        <v>10.5</v>
      </c>
      <c r="G98" s="42"/>
      <c r="H98" s="178">
        <f>G98*F98</f>
        <v>0</v>
      </c>
    </row>
    <row r="99" spans="1:8" s="80" customFormat="1" ht="22.5" customHeight="1">
      <c r="A99" s="73"/>
      <c r="B99" s="176" t="s">
        <v>2</v>
      </c>
      <c r="C99" s="35" t="s">
        <v>94</v>
      </c>
      <c r="D99" s="39" t="s">
        <v>14</v>
      </c>
      <c r="E99" s="39">
        <v>0.011</v>
      </c>
      <c r="F99" s="111">
        <f>E99*F97</f>
        <v>0.38499999999999995</v>
      </c>
      <c r="G99" s="39"/>
      <c r="H99" s="42">
        <f>G99*F99</f>
        <v>0</v>
      </c>
    </row>
    <row r="100" spans="1:8" s="80" customFormat="1" ht="23.25" customHeight="1">
      <c r="A100" s="73"/>
      <c r="B100" s="243" t="s">
        <v>291</v>
      </c>
      <c r="C100" s="35" t="s">
        <v>45</v>
      </c>
      <c r="D100" s="39" t="s">
        <v>12</v>
      </c>
      <c r="E100" s="39">
        <v>0.0067</v>
      </c>
      <c r="F100" s="111">
        <f>E100*F97</f>
        <v>0.23450000000000001</v>
      </c>
      <c r="G100" s="42"/>
      <c r="H100" s="42">
        <f>G100*F100</f>
        <v>0</v>
      </c>
    </row>
    <row r="101" spans="1:8" s="56" customFormat="1" ht="54.75" customHeight="1">
      <c r="A101" s="72" t="s">
        <v>72</v>
      </c>
      <c r="B101" s="179" t="s">
        <v>258</v>
      </c>
      <c r="C101" s="45" t="s">
        <v>382</v>
      </c>
      <c r="D101" s="45" t="s">
        <v>30</v>
      </c>
      <c r="E101" s="45"/>
      <c r="F101" s="181">
        <v>13</v>
      </c>
      <c r="G101" s="45"/>
      <c r="H101" s="184">
        <f>SUM(H102:H105)</f>
        <v>0</v>
      </c>
    </row>
    <row r="102" spans="1:8" s="56" customFormat="1" ht="29.25" customHeight="1">
      <c r="A102" s="243"/>
      <c r="B102" s="196" t="s">
        <v>2</v>
      </c>
      <c r="C102" s="242" t="s">
        <v>97</v>
      </c>
      <c r="D102" s="242" t="s">
        <v>3</v>
      </c>
      <c r="E102" s="242">
        <v>0.031</v>
      </c>
      <c r="F102" s="174">
        <f>E102*F101</f>
        <v>0.403</v>
      </c>
      <c r="G102" s="144"/>
      <c r="H102" s="174">
        <f>G102*F102</f>
        <v>0</v>
      </c>
    </row>
    <row r="103" spans="1:8" s="56" customFormat="1" ht="29.25" customHeight="1">
      <c r="A103" s="243"/>
      <c r="B103" s="196" t="s">
        <v>2</v>
      </c>
      <c r="C103" s="242" t="s">
        <v>98</v>
      </c>
      <c r="D103" s="242" t="s">
        <v>14</v>
      </c>
      <c r="E103" s="242">
        <v>0.002</v>
      </c>
      <c r="F103" s="174">
        <f>E103*F101</f>
        <v>0.026000000000000002</v>
      </c>
      <c r="G103" s="144"/>
      <c r="H103" s="36">
        <f>G103*F103</f>
        <v>0</v>
      </c>
    </row>
    <row r="104" spans="1:8" s="56" customFormat="1" ht="29.25" customHeight="1">
      <c r="A104" s="243"/>
      <c r="B104" s="196" t="s">
        <v>203</v>
      </c>
      <c r="C104" s="242" t="s">
        <v>259</v>
      </c>
      <c r="D104" s="242" t="s">
        <v>40</v>
      </c>
      <c r="E104" s="242">
        <v>0.101</v>
      </c>
      <c r="F104" s="174">
        <f>E104*F101</f>
        <v>1.3130000000000002</v>
      </c>
      <c r="G104" s="144"/>
      <c r="H104" s="36">
        <f>G104*F104</f>
        <v>0</v>
      </c>
    </row>
    <row r="105" spans="1:8" s="76" customFormat="1" ht="26.25" customHeight="1">
      <c r="A105" s="243"/>
      <c r="B105" s="196" t="s">
        <v>201</v>
      </c>
      <c r="C105" s="242" t="s">
        <v>16</v>
      </c>
      <c r="D105" s="242" t="s">
        <v>14</v>
      </c>
      <c r="E105" s="242">
        <v>0.0019</v>
      </c>
      <c r="F105" s="174">
        <f>E105*F101</f>
        <v>0.0247</v>
      </c>
      <c r="G105" s="144"/>
      <c r="H105" s="36">
        <f>G105*F105</f>
        <v>0</v>
      </c>
    </row>
    <row r="106" spans="1:8" s="77" customFormat="1" ht="56.25" customHeight="1">
      <c r="A106" s="177" t="s">
        <v>53</v>
      </c>
      <c r="B106" s="179" t="s">
        <v>383</v>
      </c>
      <c r="C106" s="173" t="s">
        <v>384</v>
      </c>
      <c r="D106" s="173" t="s">
        <v>30</v>
      </c>
      <c r="E106" s="173"/>
      <c r="F106" s="181">
        <f>F101</f>
        <v>13</v>
      </c>
      <c r="G106" s="173"/>
      <c r="H106" s="184">
        <f>SUM(H107:H111)</f>
        <v>0</v>
      </c>
    </row>
    <row r="107" spans="1:8" s="77" customFormat="1" ht="29.25" customHeight="1">
      <c r="A107" s="243"/>
      <c r="B107" s="196" t="s">
        <v>2</v>
      </c>
      <c r="C107" s="145" t="s">
        <v>106</v>
      </c>
      <c r="D107" s="145" t="s">
        <v>3</v>
      </c>
      <c r="E107" s="145">
        <v>0.68</v>
      </c>
      <c r="F107" s="180">
        <f>E107*F106</f>
        <v>8.84</v>
      </c>
      <c r="G107" s="144"/>
      <c r="H107" s="174">
        <f>G107*F107</f>
        <v>0</v>
      </c>
    </row>
    <row r="108" spans="1:8" s="226" customFormat="1" ht="26.25" customHeight="1">
      <c r="A108" s="243"/>
      <c r="B108" s="196" t="s">
        <v>2</v>
      </c>
      <c r="C108" s="145" t="s">
        <v>98</v>
      </c>
      <c r="D108" s="145" t="s">
        <v>14</v>
      </c>
      <c r="E108" s="145">
        <v>0.0003</v>
      </c>
      <c r="F108" s="180">
        <f>E108*F106</f>
        <v>0.0039</v>
      </c>
      <c r="G108" s="144"/>
      <c r="H108" s="174">
        <f>G108*F108</f>
        <v>0</v>
      </c>
    </row>
    <row r="109" spans="1:8" s="226" customFormat="1" ht="26.25" customHeight="1">
      <c r="A109" s="243"/>
      <c r="B109" s="197" t="s">
        <v>216</v>
      </c>
      <c r="C109" s="145" t="s">
        <v>187</v>
      </c>
      <c r="D109" s="145" t="s">
        <v>40</v>
      </c>
      <c r="E109" s="145">
        <v>0.246</v>
      </c>
      <c r="F109" s="180">
        <f>E109*F106</f>
        <v>3.198</v>
      </c>
      <c r="G109" s="144"/>
      <c r="H109" s="174">
        <f>G109*F109</f>
        <v>0</v>
      </c>
    </row>
    <row r="110" spans="1:8" s="226" customFormat="1" ht="26.25" customHeight="1">
      <c r="A110" s="243"/>
      <c r="B110" s="176" t="s">
        <v>200</v>
      </c>
      <c r="C110" s="145" t="s">
        <v>156</v>
      </c>
      <c r="D110" s="145" t="s">
        <v>40</v>
      </c>
      <c r="E110" s="145">
        <v>0.027</v>
      </c>
      <c r="F110" s="180">
        <f>E110*F106</f>
        <v>0.351</v>
      </c>
      <c r="G110" s="144"/>
      <c r="H110" s="174">
        <f>G110*F110</f>
        <v>0</v>
      </c>
    </row>
    <row r="111" spans="1:8" s="227" customFormat="1" ht="35.25" customHeight="1">
      <c r="A111" s="243"/>
      <c r="B111" s="196" t="s">
        <v>2</v>
      </c>
      <c r="C111" s="145" t="s">
        <v>16</v>
      </c>
      <c r="D111" s="145" t="s">
        <v>14</v>
      </c>
      <c r="E111" s="145">
        <v>0.0019</v>
      </c>
      <c r="F111" s="180">
        <f>E111*F106</f>
        <v>0.0247</v>
      </c>
      <c r="G111" s="144"/>
      <c r="H111" s="174">
        <f>G111*F111</f>
        <v>0</v>
      </c>
    </row>
    <row r="112" spans="1:23" s="139" customFormat="1" ht="63" customHeight="1">
      <c r="A112" s="72" t="s">
        <v>39</v>
      </c>
      <c r="B112" s="67" t="s">
        <v>101</v>
      </c>
      <c r="C112" s="45" t="s">
        <v>385</v>
      </c>
      <c r="D112" s="45" t="s">
        <v>12</v>
      </c>
      <c r="E112" s="45"/>
      <c r="F112" s="60">
        <v>0.67</v>
      </c>
      <c r="G112" s="45"/>
      <c r="H112" s="184">
        <f>SUM(H113:H116)</f>
        <v>0</v>
      </c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</row>
    <row r="113" spans="1:23" s="139" customFormat="1" ht="27" customHeight="1">
      <c r="A113" s="73"/>
      <c r="B113" s="176" t="s">
        <v>2</v>
      </c>
      <c r="C113" s="35" t="s">
        <v>97</v>
      </c>
      <c r="D113" s="38" t="s">
        <v>3</v>
      </c>
      <c r="E113" s="35">
        <v>3.52</v>
      </c>
      <c r="F113" s="36">
        <f>E113*F112</f>
        <v>2.3584</v>
      </c>
      <c r="G113" s="42"/>
      <c r="H113" s="174">
        <f>G113*F113</f>
        <v>0</v>
      </c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</row>
    <row r="114" spans="1:23" s="139" customFormat="1" ht="27" customHeight="1">
      <c r="A114" s="73"/>
      <c r="B114" s="176" t="s">
        <v>2</v>
      </c>
      <c r="C114" s="35" t="s">
        <v>108</v>
      </c>
      <c r="D114" s="35" t="s">
        <v>14</v>
      </c>
      <c r="E114" s="35">
        <v>1.06</v>
      </c>
      <c r="F114" s="36">
        <f>E114*F112</f>
        <v>0.7102</v>
      </c>
      <c r="G114" s="35"/>
      <c r="H114" s="36">
        <f>G114*F114</f>
        <v>0</v>
      </c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</row>
    <row r="115" spans="1:23" s="139" customFormat="1" ht="25.5" customHeight="1">
      <c r="A115" s="73"/>
      <c r="B115" s="176" t="s">
        <v>347</v>
      </c>
      <c r="C115" s="35" t="s">
        <v>400</v>
      </c>
      <c r="D115" s="35" t="s">
        <v>12</v>
      </c>
      <c r="E115" s="35">
        <v>1.24</v>
      </c>
      <c r="F115" s="36">
        <f>E115*F112</f>
        <v>0.8308000000000001</v>
      </c>
      <c r="G115" s="174"/>
      <c r="H115" s="36">
        <f>G115*F115</f>
        <v>0</v>
      </c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</row>
    <row r="116" spans="1:23" s="139" customFormat="1" ht="28.5" customHeight="1">
      <c r="A116" s="73"/>
      <c r="B116" s="176" t="s">
        <v>2</v>
      </c>
      <c r="C116" s="38" t="s">
        <v>22</v>
      </c>
      <c r="D116" s="35" t="s">
        <v>14</v>
      </c>
      <c r="E116" s="35">
        <v>0.02</v>
      </c>
      <c r="F116" s="36">
        <f>E116*F112</f>
        <v>0.0134</v>
      </c>
      <c r="G116" s="35"/>
      <c r="H116" s="36">
        <f>G116*F116</f>
        <v>0</v>
      </c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</row>
    <row r="117" spans="1:8" s="80" customFormat="1" ht="63" customHeight="1">
      <c r="A117" s="72" t="s">
        <v>65</v>
      </c>
      <c r="B117" s="67" t="s">
        <v>74</v>
      </c>
      <c r="C117" s="45" t="s">
        <v>386</v>
      </c>
      <c r="D117" s="45" t="s">
        <v>12</v>
      </c>
      <c r="E117" s="45"/>
      <c r="F117" s="45">
        <v>2</v>
      </c>
      <c r="G117" s="45"/>
      <c r="H117" s="184">
        <f>SUM(H118:H120)</f>
        <v>0</v>
      </c>
    </row>
    <row r="118" spans="1:8" s="80" customFormat="1" ht="29.25" customHeight="1">
      <c r="A118" s="73"/>
      <c r="B118" s="176" t="s">
        <v>2</v>
      </c>
      <c r="C118" s="35" t="s">
        <v>97</v>
      </c>
      <c r="D118" s="38" t="s">
        <v>3</v>
      </c>
      <c r="E118" s="35">
        <v>2.9</v>
      </c>
      <c r="F118" s="36">
        <f>E118*F117</f>
        <v>5.8</v>
      </c>
      <c r="G118" s="42"/>
      <c r="H118" s="174">
        <f>G118*F118</f>
        <v>0</v>
      </c>
    </row>
    <row r="119" spans="1:8" s="80" customFormat="1" ht="23.25" customHeight="1">
      <c r="A119" s="73"/>
      <c r="B119" s="176" t="s">
        <v>408</v>
      </c>
      <c r="C119" s="35" t="s">
        <v>421</v>
      </c>
      <c r="D119" s="35" t="s">
        <v>12</v>
      </c>
      <c r="E119" s="35">
        <v>1.02</v>
      </c>
      <c r="F119" s="36">
        <f>F117*E119</f>
        <v>2.04</v>
      </c>
      <c r="G119" s="36"/>
      <c r="H119" s="174">
        <f>G119*F119</f>
        <v>0</v>
      </c>
    </row>
    <row r="120" spans="1:8" s="80" customFormat="1" ht="27.75" customHeight="1">
      <c r="A120" s="73"/>
      <c r="B120" s="176" t="s">
        <v>2</v>
      </c>
      <c r="C120" s="38" t="s">
        <v>22</v>
      </c>
      <c r="D120" s="35" t="s">
        <v>14</v>
      </c>
      <c r="E120" s="35">
        <v>0.88</v>
      </c>
      <c r="F120" s="36">
        <f>E120*F117</f>
        <v>1.76</v>
      </c>
      <c r="G120" s="35"/>
      <c r="H120" s="174">
        <f>G120*F120</f>
        <v>0</v>
      </c>
    </row>
    <row r="121" spans="1:8" s="32" customFormat="1" ht="57.75" customHeight="1">
      <c r="A121" s="177" t="s">
        <v>54</v>
      </c>
      <c r="B121" s="179" t="s">
        <v>46</v>
      </c>
      <c r="C121" s="173" t="s">
        <v>387</v>
      </c>
      <c r="D121" s="136" t="s">
        <v>33</v>
      </c>
      <c r="E121" s="173"/>
      <c r="F121" s="182">
        <v>16.8</v>
      </c>
      <c r="G121" s="173"/>
      <c r="H121" s="184">
        <f>SUM(H122:H125)</f>
        <v>0</v>
      </c>
    </row>
    <row r="122" spans="1:8" s="4" customFormat="1" ht="33" customHeight="1">
      <c r="A122" s="243"/>
      <c r="B122" s="176" t="s">
        <v>2</v>
      </c>
      <c r="C122" s="242" t="s">
        <v>124</v>
      </c>
      <c r="D122" s="242" t="s">
        <v>3</v>
      </c>
      <c r="E122" s="242">
        <f>2*0.0034+0.188</f>
        <v>0.1948</v>
      </c>
      <c r="F122" s="180">
        <f>E122*F121</f>
        <v>3.27264</v>
      </c>
      <c r="G122" s="174"/>
      <c r="H122" s="174">
        <f>G122*F122</f>
        <v>0</v>
      </c>
    </row>
    <row r="123" spans="1:8" s="4" customFormat="1" ht="27.75" customHeight="1">
      <c r="A123" s="243"/>
      <c r="B123" s="176" t="s">
        <v>2</v>
      </c>
      <c r="C123" s="242" t="s">
        <v>125</v>
      </c>
      <c r="D123" s="242" t="s">
        <v>14</v>
      </c>
      <c r="E123" s="242">
        <f>2*0.0023+0.0095</f>
        <v>0.0141</v>
      </c>
      <c r="F123" s="180">
        <f>E123*F121</f>
        <v>0.23688</v>
      </c>
      <c r="G123" s="242"/>
      <c r="H123" s="174">
        <f>G123*F123</f>
        <v>0</v>
      </c>
    </row>
    <row r="124" spans="1:8" s="5" customFormat="1" ht="35.25" customHeight="1">
      <c r="A124" s="243"/>
      <c r="B124" s="243" t="s">
        <v>291</v>
      </c>
      <c r="C124" s="242" t="s">
        <v>388</v>
      </c>
      <c r="D124" s="242" t="s">
        <v>18</v>
      </c>
      <c r="E124" s="242">
        <v>0.0306</v>
      </c>
      <c r="F124" s="180">
        <f>E124*F121</f>
        <v>0.51408</v>
      </c>
      <c r="G124" s="42"/>
      <c r="H124" s="174">
        <f>G124*F124</f>
        <v>0</v>
      </c>
    </row>
    <row r="125" spans="1:8" s="4" customFormat="1" ht="26.25" customHeight="1">
      <c r="A125" s="243"/>
      <c r="B125" s="176" t="s">
        <v>2</v>
      </c>
      <c r="C125" s="242" t="s">
        <v>16</v>
      </c>
      <c r="D125" s="242" t="s">
        <v>14</v>
      </c>
      <c r="E125" s="242">
        <v>0.0636</v>
      </c>
      <c r="F125" s="180">
        <f>E125*F121</f>
        <v>1.06848</v>
      </c>
      <c r="G125" s="242"/>
      <c r="H125" s="174">
        <f>G125*F125</f>
        <v>0</v>
      </c>
    </row>
    <row r="126" spans="1:8" s="1" customFormat="1" ht="68.25" customHeight="1">
      <c r="A126" s="61">
        <v>25</v>
      </c>
      <c r="B126" s="179" t="s">
        <v>389</v>
      </c>
      <c r="C126" s="45" t="s">
        <v>390</v>
      </c>
      <c r="D126" s="210" t="s">
        <v>33</v>
      </c>
      <c r="E126" s="45"/>
      <c r="F126" s="182">
        <f>F121</f>
        <v>16.8</v>
      </c>
      <c r="G126" s="45"/>
      <c r="H126" s="184">
        <f>SUM(H127:H131)</f>
        <v>0</v>
      </c>
    </row>
    <row r="127" spans="1:8" s="1" customFormat="1" ht="23.25" customHeight="1">
      <c r="A127" s="37"/>
      <c r="B127" s="175" t="s">
        <v>1</v>
      </c>
      <c r="C127" s="35" t="s">
        <v>391</v>
      </c>
      <c r="D127" s="35" t="s">
        <v>3</v>
      </c>
      <c r="E127" s="35">
        <f>1.08+0.269</f>
        <v>1.3490000000000002</v>
      </c>
      <c r="F127" s="180">
        <f>E127*F126</f>
        <v>22.663200000000003</v>
      </c>
      <c r="G127" s="36"/>
      <c r="H127" s="174">
        <f>G127*F127</f>
        <v>0</v>
      </c>
    </row>
    <row r="128" spans="1:8" s="1" customFormat="1" ht="26.25" customHeight="1">
      <c r="A128" s="37"/>
      <c r="B128" s="175" t="s">
        <v>2</v>
      </c>
      <c r="C128" s="35" t="s">
        <v>392</v>
      </c>
      <c r="D128" s="35" t="s">
        <v>14</v>
      </c>
      <c r="E128" s="35">
        <f>0.0452+0.0116</f>
        <v>0.056799999999999996</v>
      </c>
      <c r="F128" s="180">
        <f>E128*F126</f>
        <v>0.95424</v>
      </c>
      <c r="G128" s="35"/>
      <c r="H128" s="174">
        <f>G128*F128</f>
        <v>0</v>
      </c>
    </row>
    <row r="129" spans="1:8" s="1" customFormat="1" ht="29.25" customHeight="1">
      <c r="A129" s="37"/>
      <c r="B129" s="121" t="s">
        <v>199</v>
      </c>
      <c r="C129" s="35" t="s">
        <v>393</v>
      </c>
      <c r="D129" s="35" t="s">
        <v>30</v>
      </c>
      <c r="E129" s="35">
        <v>1.1</v>
      </c>
      <c r="F129" s="180">
        <f>E129*F126</f>
        <v>18.480000000000004</v>
      </c>
      <c r="G129" s="174"/>
      <c r="H129" s="174">
        <f>G129*F129</f>
        <v>0</v>
      </c>
    </row>
    <row r="130" spans="1:8" s="1" customFormat="1" ht="24.75" customHeight="1">
      <c r="A130" s="37"/>
      <c r="B130" s="121" t="s">
        <v>292</v>
      </c>
      <c r="C130" s="35" t="s">
        <v>47</v>
      </c>
      <c r="D130" s="35" t="s">
        <v>40</v>
      </c>
      <c r="E130" s="35">
        <v>8</v>
      </c>
      <c r="F130" s="180">
        <f>E130*F126</f>
        <v>134.4</v>
      </c>
      <c r="G130" s="35"/>
      <c r="H130" s="174">
        <f>G130*F130</f>
        <v>0</v>
      </c>
    </row>
    <row r="131" spans="1:8" s="1" customFormat="1" ht="29.25" customHeight="1">
      <c r="A131" s="37"/>
      <c r="B131" s="176" t="s">
        <v>2</v>
      </c>
      <c r="C131" s="35" t="s">
        <v>16</v>
      </c>
      <c r="D131" s="35" t="s">
        <v>14</v>
      </c>
      <c r="E131" s="35">
        <v>0.0466</v>
      </c>
      <c r="F131" s="180">
        <f>E131*F126</f>
        <v>0.78288</v>
      </c>
      <c r="G131" s="35"/>
      <c r="H131" s="174">
        <f>G131*F131</f>
        <v>0</v>
      </c>
    </row>
    <row r="132" spans="1:8" s="80" customFormat="1" ht="51" customHeight="1">
      <c r="A132" s="109">
        <v>26</v>
      </c>
      <c r="B132" s="179" t="s">
        <v>130</v>
      </c>
      <c r="C132" s="109" t="s">
        <v>394</v>
      </c>
      <c r="D132" s="228" t="s">
        <v>123</v>
      </c>
      <c r="E132" s="109"/>
      <c r="F132" s="60">
        <v>54</v>
      </c>
      <c r="G132" s="168"/>
      <c r="H132" s="184">
        <f>H133+H134+H135+H136+H137</f>
        <v>0</v>
      </c>
    </row>
    <row r="133" spans="1:8" s="80" customFormat="1" ht="27.75" customHeight="1">
      <c r="A133" s="124"/>
      <c r="B133" s="198" t="s">
        <v>2</v>
      </c>
      <c r="C133" s="113" t="s">
        <v>93</v>
      </c>
      <c r="D133" s="125" t="s">
        <v>78</v>
      </c>
      <c r="E133" s="125">
        <v>1.01</v>
      </c>
      <c r="F133" s="125">
        <f>F132*E133</f>
        <v>54.54</v>
      </c>
      <c r="G133" s="126"/>
      <c r="H133" s="126">
        <f>F133*G133</f>
        <v>0</v>
      </c>
    </row>
    <row r="134" spans="1:8" s="80" customFormat="1" ht="24" customHeight="1">
      <c r="A134" s="124"/>
      <c r="B134" s="198" t="s">
        <v>129</v>
      </c>
      <c r="C134" s="125" t="s">
        <v>79</v>
      </c>
      <c r="D134" s="125" t="s">
        <v>14</v>
      </c>
      <c r="E134" s="125">
        <f>2.7/100</f>
        <v>0.027000000000000003</v>
      </c>
      <c r="F134" s="125">
        <f>F132*E134</f>
        <v>1.4580000000000002</v>
      </c>
      <c r="G134" s="131"/>
      <c r="H134" s="126">
        <f>F134*G134</f>
        <v>0</v>
      </c>
    </row>
    <row r="135" spans="1:8" s="80" customFormat="1" ht="25.5" customHeight="1">
      <c r="A135" s="124"/>
      <c r="B135" s="198" t="s">
        <v>222</v>
      </c>
      <c r="C135" s="125" t="s">
        <v>128</v>
      </c>
      <c r="D135" s="125" t="s">
        <v>104</v>
      </c>
      <c r="E135" s="125">
        <v>0.041</v>
      </c>
      <c r="F135" s="125">
        <f>F132*E135</f>
        <v>2.214</v>
      </c>
      <c r="G135" s="131"/>
      <c r="H135" s="126">
        <f>F135*G135</f>
        <v>0</v>
      </c>
    </row>
    <row r="136" spans="1:8" s="80" customFormat="1" ht="27.75" customHeight="1">
      <c r="A136" s="124"/>
      <c r="B136" s="243" t="s">
        <v>291</v>
      </c>
      <c r="C136" s="125" t="s">
        <v>127</v>
      </c>
      <c r="D136" s="125" t="s">
        <v>126</v>
      </c>
      <c r="E136" s="125">
        <v>0.0238</v>
      </c>
      <c r="F136" s="125">
        <f>F132*E136</f>
        <v>1.2852000000000001</v>
      </c>
      <c r="G136" s="42"/>
      <c r="H136" s="126">
        <f>F136*G136</f>
        <v>0</v>
      </c>
    </row>
    <row r="137" spans="1:8" s="80" customFormat="1" ht="27.75" customHeight="1">
      <c r="A137" s="124"/>
      <c r="B137" s="198" t="s">
        <v>2</v>
      </c>
      <c r="C137" s="242" t="s">
        <v>16</v>
      </c>
      <c r="D137" s="125" t="s">
        <v>14</v>
      </c>
      <c r="E137" s="125">
        <f>0.3/100</f>
        <v>0.003</v>
      </c>
      <c r="F137" s="125">
        <f>F132*E137</f>
        <v>0.162</v>
      </c>
      <c r="G137" s="131"/>
      <c r="H137" s="126">
        <f>F137*G137</f>
        <v>0</v>
      </c>
    </row>
    <row r="138" spans="1:8" s="80" customFormat="1" ht="55.5" customHeight="1">
      <c r="A138" s="109">
        <v>27</v>
      </c>
      <c r="B138" s="179" t="s">
        <v>395</v>
      </c>
      <c r="C138" s="109" t="s">
        <v>413</v>
      </c>
      <c r="D138" s="228" t="s">
        <v>123</v>
      </c>
      <c r="E138" s="109"/>
      <c r="F138" s="181">
        <v>55.75</v>
      </c>
      <c r="G138" s="168"/>
      <c r="H138" s="184">
        <f>H139+H140+H141+H142+H143</f>
        <v>0</v>
      </c>
    </row>
    <row r="139" spans="1:8" s="80" customFormat="1" ht="30.75" customHeight="1">
      <c r="A139" s="109"/>
      <c r="B139" s="138" t="s">
        <v>2</v>
      </c>
      <c r="C139" s="113" t="s">
        <v>93</v>
      </c>
      <c r="D139" s="125" t="s">
        <v>78</v>
      </c>
      <c r="E139" s="113">
        <v>0.658</v>
      </c>
      <c r="F139" s="41">
        <f>F138*E139</f>
        <v>36.6835</v>
      </c>
      <c r="G139" s="36"/>
      <c r="H139" s="36">
        <f>F139*G139</f>
        <v>0</v>
      </c>
    </row>
    <row r="140" spans="1:8" s="80" customFormat="1" ht="23.25" customHeight="1">
      <c r="A140" s="109"/>
      <c r="B140" s="138" t="s">
        <v>2</v>
      </c>
      <c r="C140" s="113" t="s">
        <v>79</v>
      </c>
      <c r="D140" s="113" t="s">
        <v>14</v>
      </c>
      <c r="E140" s="113">
        <v>0.01</v>
      </c>
      <c r="F140" s="41">
        <f>F138*E140</f>
        <v>0.5575</v>
      </c>
      <c r="G140" s="127"/>
      <c r="H140" s="36">
        <f>F140*G140</f>
        <v>0</v>
      </c>
    </row>
    <row r="141" spans="1:8" s="80" customFormat="1" ht="32.25" customHeight="1">
      <c r="A141" s="168"/>
      <c r="B141" s="152" t="s">
        <v>297</v>
      </c>
      <c r="C141" s="138" t="s">
        <v>298</v>
      </c>
      <c r="D141" s="138" t="s">
        <v>40</v>
      </c>
      <c r="E141" s="138">
        <v>0.63</v>
      </c>
      <c r="F141" s="41">
        <f>F138*E141</f>
        <v>35.1225</v>
      </c>
      <c r="G141" s="127"/>
      <c r="H141" s="36">
        <f>F141*G141</f>
        <v>0</v>
      </c>
    </row>
    <row r="142" spans="1:8" s="80" customFormat="1" ht="27" customHeight="1">
      <c r="A142" s="168"/>
      <c r="B142" s="138" t="s">
        <v>299</v>
      </c>
      <c r="C142" s="138" t="s">
        <v>146</v>
      </c>
      <c r="D142" s="138" t="s">
        <v>40</v>
      </c>
      <c r="E142" s="138">
        <v>0.79</v>
      </c>
      <c r="F142" s="41">
        <f>F138*E142</f>
        <v>44.042500000000004</v>
      </c>
      <c r="G142" s="127"/>
      <c r="H142" s="36">
        <f>F142*G142</f>
        <v>0</v>
      </c>
    </row>
    <row r="143" spans="1:8" s="80" customFormat="1" ht="26.25" customHeight="1">
      <c r="A143" s="109"/>
      <c r="B143" s="138" t="s">
        <v>2</v>
      </c>
      <c r="C143" s="242" t="s">
        <v>16</v>
      </c>
      <c r="D143" s="113" t="s">
        <v>14</v>
      </c>
      <c r="E143" s="113">
        <v>0.016</v>
      </c>
      <c r="F143" s="41">
        <f>F138*E143</f>
        <v>0.892</v>
      </c>
      <c r="G143" s="127"/>
      <c r="H143" s="36">
        <f>F143*G143</f>
        <v>0</v>
      </c>
    </row>
    <row r="144" spans="1:8" s="80" customFormat="1" ht="51.75" customHeight="1">
      <c r="A144" s="168">
        <v>28</v>
      </c>
      <c r="B144" s="179" t="s">
        <v>102</v>
      </c>
      <c r="C144" s="168" t="s">
        <v>396</v>
      </c>
      <c r="D144" s="128" t="s">
        <v>123</v>
      </c>
      <c r="E144" s="168"/>
      <c r="F144" s="181">
        <v>46</v>
      </c>
      <c r="G144" s="168"/>
      <c r="H144" s="184">
        <f>H145+H146+H147+H148</f>
        <v>0</v>
      </c>
    </row>
    <row r="145" spans="1:8" s="80" customFormat="1" ht="26.25" customHeight="1">
      <c r="A145" s="129"/>
      <c r="B145" s="198" t="s">
        <v>2</v>
      </c>
      <c r="C145" s="113" t="s">
        <v>93</v>
      </c>
      <c r="D145" s="125" t="s">
        <v>78</v>
      </c>
      <c r="E145" s="125">
        <v>0.93</v>
      </c>
      <c r="F145" s="130">
        <f>F144*E145</f>
        <v>42.78</v>
      </c>
      <c r="G145" s="126"/>
      <c r="H145" s="126">
        <f>F145*G145</f>
        <v>0</v>
      </c>
    </row>
    <row r="146" spans="1:8" s="80" customFormat="1" ht="27" customHeight="1">
      <c r="A146" s="129"/>
      <c r="B146" s="198" t="s">
        <v>2</v>
      </c>
      <c r="C146" s="125" t="s">
        <v>79</v>
      </c>
      <c r="D146" s="125" t="s">
        <v>14</v>
      </c>
      <c r="E146" s="125">
        <v>0.026</v>
      </c>
      <c r="F146" s="130">
        <f>F144*E146</f>
        <v>1.196</v>
      </c>
      <c r="G146" s="131"/>
      <c r="H146" s="126">
        <f>F146*G146</f>
        <v>0</v>
      </c>
    </row>
    <row r="147" spans="1:8" s="80" customFormat="1" ht="27" customHeight="1">
      <c r="A147" s="129"/>
      <c r="B147" s="198" t="s">
        <v>222</v>
      </c>
      <c r="C147" s="125" t="s">
        <v>128</v>
      </c>
      <c r="D147" s="125" t="s">
        <v>104</v>
      </c>
      <c r="E147" s="125">
        <v>0.024</v>
      </c>
      <c r="F147" s="130">
        <f>F144*E147</f>
        <v>1.104</v>
      </c>
      <c r="G147" s="131"/>
      <c r="H147" s="126">
        <f>F147*G147</f>
        <v>0</v>
      </c>
    </row>
    <row r="148" spans="1:8" s="80" customFormat="1" ht="27.75" customHeight="1">
      <c r="A148" s="129"/>
      <c r="B148" s="243" t="s">
        <v>291</v>
      </c>
      <c r="C148" s="125" t="s">
        <v>135</v>
      </c>
      <c r="D148" s="125" t="s">
        <v>126</v>
      </c>
      <c r="E148" s="125">
        <v>0.0255</v>
      </c>
      <c r="F148" s="130">
        <f>F144*E148</f>
        <v>1.1729999999999998</v>
      </c>
      <c r="G148" s="42"/>
      <c r="H148" s="126">
        <f>F148*G148</f>
        <v>0</v>
      </c>
    </row>
    <row r="149" spans="1:8" s="80" customFormat="1" ht="57.75" customHeight="1">
      <c r="A149" s="73" t="s">
        <v>171</v>
      </c>
      <c r="B149" s="177" t="s">
        <v>397</v>
      </c>
      <c r="C149" s="124" t="s">
        <v>398</v>
      </c>
      <c r="D149" s="229" t="s">
        <v>123</v>
      </c>
      <c r="E149" s="229"/>
      <c r="F149" s="230">
        <v>47.75</v>
      </c>
      <c r="G149" s="168"/>
      <c r="H149" s="184">
        <f>H150+H151+H152+H154+H155+H156+H153</f>
        <v>0</v>
      </c>
    </row>
    <row r="150" spans="1:8" s="80" customFormat="1" ht="28.5" customHeight="1">
      <c r="A150" s="205"/>
      <c r="B150" s="235" t="s">
        <v>2</v>
      </c>
      <c r="C150" s="194" t="s">
        <v>97</v>
      </c>
      <c r="D150" s="194" t="s">
        <v>30</v>
      </c>
      <c r="E150" s="194">
        <v>1</v>
      </c>
      <c r="F150" s="194">
        <f>E150*F149</f>
        <v>47.75</v>
      </c>
      <c r="G150" s="194"/>
      <c r="H150" s="240">
        <f>F150*G150</f>
        <v>0</v>
      </c>
    </row>
    <row r="151" spans="1:8" s="80" customFormat="1" ht="25.5" customHeight="1">
      <c r="A151" s="205"/>
      <c r="B151" s="235" t="s">
        <v>2</v>
      </c>
      <c r="C151" s="194" t="s">
        <v>98</v>
      </c>
      <c r="D151" s="194" t="s">
        <v>14</v>
      </c>
      <c r="E151" s="194">
        <v>0.007</v>
      </c>
      <c r="F151" s="83">
        <f>F149*E151</f>
        <v>0.33425</v>
      </c>
      <c r="G151" s="194"/>
      <c r="H151" s="240">
        <f aca="true" t="shared" si="4" ref="H151:H156">F151*G151</f>
        <v>0</v>
      </c>
    </row>
    <row r="152" spans="1:8" s="80" customFormat="1" ht="29.25" customHeight="1">
      <c r="A152" s="205"/>
      <c r="B152" s="237" t="s">
        <v>295</v>
      </c>
      <c r="C152" s="194" t="s">
        <v>208</v>
      </c>
      <c r="D152" s="194" t="s">
        <v>40</v>
      </c>
      <c r="E152" s="194">
        <v>0.59</v>
      </c>
      <c r="F152" s="83">
        <f>E152*F149</f>
        <v>28.1725</v>
      </c>
      <c r="G152" s="199"/>
      <c r="H152" s="240">
        <f t="shared" si="4"/>
        <v>0</v>
      </c>
    </row>
    <row r="153" spans="1:8" s="80" customFormat="1" ht="29.25" customHeight="1">
      <c r="A153" s="205"/>
      <c r="B153" s="237" t="s">
        <v>215</v>
      </c>
      <c r="C153" s="194" t="s">
        <v>260</v>
      </c>
      <c r="D153" s="194" t="s">
        <v>40</v>
      </c>
      <c r="E153" s="194">
        <v>0.1</v>
      </c>
      <c r="F153" s="83">
        <f>E153*F149</f>
        <v>4.775</v>
      </c>
      <c r="G153" s="199"/>
      <c r="H153" s="240">
        <f t="shared" si="4"/>
        <v>0</v>
      </c>
    </row>
    <row r="154" spans="1:8" s="80" customFormat="1" ht="24" customHeight="1">
      <c r="A154" s="205"/>
      <c r="B154" s="237" t="s">
        <v>294</v>
      </c>
      <c r="C154" s="199" t="s">
        <v>261</v>
      </c>
      <c r="D154" s="194" t="s">
        <v>40</v>
      </c>
      <c r="E154" s="194">
        <v>0.15</v>
      </c>
      <c r="F154" s="83">
        <f>E154*F149</f>
        <v>7.1625</v>
      </c>
      <c r="G154" s="199"/>
      <c r="H154" s="240">
        <f t="shared" si="4"/>
        <v>0</v>
      </c>
    </row>
    <row r="155" spans="1:8" s="80" customFormat="1" ht="28.5" customHeight="1">
      <c r="A155" s="205"/>
      <c r="B155" s="237" t="s">
        <v>296</v>
      </c>
      <c r="C155" s="194" t="s">
        <v>250</v>
      </c>
      <c r="D155" s="194" t="s">
        <v>262</v>
      </c>
      <c r="E155" s="194">
        <v>0.12</v>
      </c>
      <c r="F155" s="83">
        <f>E155*F149</f>
        <v>5.7299999999999995</v>
      </c>
      <c r="G155" s="199"/>
      <c r="H155" s="240">
        <f t="shared" si="4"/>
        <v>0</v>
      </c>
    </row>
    <row r="156" spans="1:8" s="80" customFormat="1" ht="27.75" customHeight="1">
      <c r="A156" s="205"/>
      <c r="B156" s="235" t="s">
        <v>2</v>
      </c>
      <c r="C156" s="145" t="s">
        <v>300</v>
      </c>
      <c r="D156" s="194" t="s">
        <v>14</v>
      </c>
      <c r="E156" s="194">
        <v>0.0034</v>
      </c>
      <c r="F156" s="83">
        <f>E156*F149</f>
        <v>0.16235</v>
      </c>
      <c r="G156" s="194"/>
      <c r="H156" s="240">
        <f t="shared" si="4"/>
        <v>0</v>
      </c>
    </row>
    <row r="157" spans="1:8" s="80" customFormat="1" ht="52.5" customHeight="1">
      <c r="A157" s="61">
        <v>30</v>
      </c>
      <c r="B157" s="179" t="s">
        <v>101</v>
      </c>
      <c r="C157" s="45" t="s">
        <v>399</v>
      </c>
      <c r="D157" s="58" t="s">
        <v>18</v>
      </c>
      <c r="E157" s="104"/>
      <c r="F157" s="231">
        <v>0.75</v>
      </c>
      <c r="G157" s="104"/>
      <c r="H157" s="185">
        <f>SUM(H158:H161)</f>
        <v>0</v>
      </c>
    </row>
    <row r="158" spans="1:8" s="80" customFormat="1" ht="27.75" customHeight="1">
      <c r="A158" s="73"/>
      <c r="B158" s="176" t="s">
        <v>2</v>
      </c>
      <c r="C158" s="35" t="s">
        <v>97</v>
      </c>
      <c r="D158" s="175" t="s">
        <v>3</v>
      </c>
      <c r="E158" s="39">
        <v>3.52</v>
      </c>
      <c r="F158" s="42">
        <f>E158*F157</f>
        <v>2.64</v>
      </c>
      <c r="G158" s="42"/>
      <c r="H158" s="178">
        <f>G158*F158</f>
        <v>0</v>
      </c>
    </row>
    <row r="159" spans="1:8" s="80" customFormat="1" ht="27.75" customHeight="1">
      <c r="A159" s="73"/>
      <c r="B159" s="176" t="s">
        <v>2</v>
      </c>
      <c r="C159" s="35" t="s">
        <v>79</v>
      </c>
      <c r="D159" s="175" t="s">
        <v>14</v>
      </c>
      <c r="E159" s="39">
        <v>1.06</v>
      </c>
      <c r="F159" s="42">
        <f>F157*E159</f>
        <v>0.795</v>
      </c>
      <c r="G159" s="39"/>
      <c r="H159" s="178">
        <f>G159*F159</f>
        <v>0</v>
      </c>
    </row>
    <row r="160" spans="1:8" s="80" customFormat="1" ht="27.75" customHeight="1">
      <c r="A160" s="73"/>
      <c r="B160" s="176" t="s">
        <v>347</v>
      </c>
      <c r="C160" s="35" t="s">
        <v>400</v>
      </c>
      <c r="D160" s="34" t="s">
        <v>12</v>
      </c>
      <c r="E160" s="39">
        <v>1.25</v>
      </c>
      <c r="F160" s="42">
        <f>E160*F157</f>
        <v>0.9375</v>
      </c>
      <c r="G160" s="42"/>
      <c r="H160" s="178">
        <f>G160*F160</f>
        <v>0</v>
      </c>
    </row>
    <row r="161" spans="1:8" s="80" customFormat="1" ht="27.75" customHeight="1">
      <c r="A161" s="73"/>
      <c r="B161" s="176" t="s">
        <v>2</v>
      </c>
      <c r="C161" s="242" t="s">
        <v>22</v>
      </c>
      <c r="D161" s="34" t="s">
        <v>14</v>
      </c>
      <c r="E161" s="39">
        <v>0.02</v>
      </c>
      <c r="F161" s="42">
        <f>E161*F157</f>
        <v>0.015</v>
      </c>
      <c r="G161" s="39"/>
      <c r="H161" s="178">
        <f>G161*F161</f>
        <v>0</v>
      </c>
    </row>
    <row r="162" spans="1:8" s="80" customFormat="1" ht="56.25" customHeight="1">
      <c r="A162" s="61">
        <v>31</v>
      </c>
      <c r="B162" s="67" t="s">
        <v>401</v>
      </c>
      <c r="C162" s="45" t="s">
        <v>402</v>
      </c>
      <c r="D162" s="45" t="s">
        <v>30</v>
      </c>
      <c r="E162" s="45"/>
      <c r="F162" s="182">
        <v>14.6</v>
      </c>
      <c r="G162" s="45"/>
      <c r="H162" s="184">
        <f>SUM(H163:H167)</f>
        <v>0</v>
      </c>
    </row>
    <row r="163" spans="1:8" s="80" customFormat="1" ht="29.25" customHeight="1">
      <c r="A163" s="37"/>
      <c r="B163" s="176" t="s">
        <v>2</v>
      </c>
      <c r="C163" s="35" t="s">
        <v>403</v>
      </c>
      <c r="D163" s="242" t="s">
        <v>3</v>
      </c>
      <c r="E163" s="35">
        <f>(40.2+1.06*14)/100</f>
        <v>0.5504000000000001</v>
      </c>
      <c r="F163" s="103">
        <f>E163*F162</f>
        <v>8.035840000000002</v>
      </c>
      <c r="G163" s="42"/>
      <c r="H163" s="174">
        <f>G163*F163</f>
        <v>0</v>
      </c>
    </row>
    <row r="164" spans="1:8" s="80" customFormat="1" ht="27" customHeight="1">
      <c r="A164" s="37"/>
      <c r="B164" s="176" t="s">
        <v>2</v>
      </c>
      <c r="C164" s="75" t="s">
        <v>404</v>
      </c>
      <c r="D164" s="35" t="s">
        <v>14</v>
      </c>
      <c r="E164" s="35">
        <f>(1.74+0.28*14)/100</f>
        <v>0.056600000000000004</v>
      </c>
      <c r="F164" s="103">
        <f>F162*E164</f>
        <v>0.8263600000000001</v>
      </c>
      <c r="G164" s="75"/>
      <c r="H164" s="174">
        <f>G164*F164</f>
        <v>0</v>
      </c>
    </row>
    <row r="165" spans="1:8" s="80" customFormat="1" ht="29.25" customHeight="1">
      <c r="A165" s="37"/>
      <c r="B165" s="183" t="s">
        <v>290</v>
      </c>
      <c r="C165" s="35" t="s">
        <v>415</v>
      </c>
      <c r="D165" s="35" t="s">
        <v>12</v>
      </c>
      <c r="E165" s="35">
        <f>(3.06+0.51*14)/100</f>
        <v>0.10200000000000001</v>
      </c>
      <c r="F165" s="103">
        <f>F162*E165</f>
        <v>1.4892</v>
      </c>
      <c r="G165" s="36"/>
      <c r="H165" s="174">
        <f>G165*F165</f>
        <v>0</v>
      </c>
    </row>
    <row r="166" spans="1:8" s="80" customFormat="1" ht="30" customHeight="1">
      <c r="A166" s="37"/>
      <c r="B166" s="176" t="s">
        <v>291</v>
      </c>
      <c r="C166" s="35" t="s">
        <v>45</v>
      </c>
      <c r="D166" s="35" t="s">
        <v>12</v>
      </c>
      <c r="E166" s="35">
        <v>0.0016</v>
      </c>
      <c r="F166" s="103">
        <f>F162*E166</f>
        <v>0.02336</v>
      </c>
      <c r="G166" s="35"/>
      <c r="H166" s="174">
        <f>G166*F166</f>
        <v>0</v>
      </c>
    </row>
    <row r="167" spans="1:8" s="80" customFormat="1" ht="30.75" customHeight="1">
      <c r="A167" s="37"/>
      <c r="B167" s="176" t="s">
        <v>2</v>
      </c>
      <c r="C167" s="242" t="s">
        <v>22</v>
      </c>
      <c r="D167" s="35" t="s">
        <v>14</v>
      </c>
      <c r="E167" s="35">
        <v>0.0664</v>
      </c>
      <c r="F167" s="103">
        <f>E167*F162</f>
        <v>0.96944</v>
      </c>
      <c r="G167" s="35"/>
      <c r="H167" s="174">
        <f>G167*F167</f>
        <v>0</v>
      </c>
    </row>
    <row r="168" spans="1:8" ht="40.5" customHeight="1">
      <c r="A168" s="62"/>
      <c r="B168" s="176"/>
      <c r="C168" s="45" t="s">
        <v>405</v>
      </c>
      <c r="D168" s="45" t="s">
        <v>14</v>
      </c>
      <c r="E168" s="35"/>
      <c r="F168" s="36"/>
      <c r="G168" s="35"/>
      <c r="H168" s="92">
        <f>H8+H10+H17+H34+H39+H45+H87+H92+H97+H101+H106+H112+H117+H121+H126+H132+H138+H144+H149+H19+H26+H52+H30+H56+H60+H67+H71+H75+H80+H157+H162</f>
        <v>0</v>
      </c>
    </row>
    <row r="169" spans="1:8" ht="28.5" customHeight="1">
      <c r="A169" s="73"/>
      <c r="B169" s="176"/>
      <c r="C169" s="35" t="s">
        <v>152</v>
      </c>
      <c r="D169" s="35" t="s">
        <v>14</v>
      </c>
      <c r="E169" s="35"/>
      <c r="F169" s="43">
        <v>0.1</v>
      </c>
      <c r="G169" s="35"/>
      <c r="H169" s="42">
        <f>H168*F169</f>
        <v>0</v>
      </c>
    </row>
    <row r="170" spans="1:8" ht="27" customHeight="1">
      <c r="A170" s="73"/>
      <c r="B170" s="179"/>
      <c r="C170" s="45" t="s">
        <v>92</v>
      </c>
      <c r="D170" s="45" t="s">
        <v>14</v>
      </c>
      <c r="E170" s="45"/>
      <c r="F170" s="45"/>
      <c r="G170" s="45"/>
      <c r="H170" s="106">
        <f>H168+H169</f>
        <v>0</v>
      </c>
    </row>
    <row r="171" spans="1:8" ht="28.5" customHeight="1">
      <c r="A171" s="73"/>
      <c r="B171" s="176"/>
      <c r="C171" s="35" t="s">
        <v>26</v>
      </c>
      <c r="D171" s="35" t="s">
        <v>14</v>
      </c>
      <c r="E171" s="35"/>
      <c r="F171" s="43">
        <v>0.08</v>
      </c>
      <c r="G171" s="35"/>
      <c r="H171" s="42">
        <f>H170*F171</f>
        <v>0</v>
      </c>
    </row>
    <row r="172" spans="1:8" ht="30.75" customHeight="1">
      <c r="A172" s="62"/>
      <c r="B172" s="179"/>
      <c r="C172" s="45" t="s">
        <v>19</v>
      </c>
      <c r="D172" s="45" t="s">
        <v>14</v>
      </c>
      <c r="E172" s="45"/>
      <c r="F172" s="108"/>
      <c r="G172" s="45"/>
      <c r="H172" s="106">
        <f>SUM(H170:H171)</f>
        <v>0</v>
      </c>
    </row>
    <row r="173" spans="1:8" ht="15">
      <c r="A173" s="46"/>
      <c r="B173" s="97"/>
      <c r="C173" s="48"/>
      <c r="D173" s="49"/>
      <c r="E173" s="50"/>
      <c r="F173" s="50"/>
      <c r="G173" s="50"/>
      <c r="H173" s="51"/>
    </row>
    <row r="174" spans="1:8" ht="5.25" customHeight="1">
      <c r="A174" s="46"/>
      <c r="B174" s="97"/>
      <c r="C174" s="48"/>
      <c r="D174" s="49"/>
      <c r="E174" s="50"/>
      <c r="F174" s="50"/>
      <c r="G174" s="50"/>
      <c r="H174" s="51"/>
    </row>
    <row r="175" spans="1:8" ht="0.75" customHeight="1">
      <c r="A175" s="46"/>
      <c r="B175" s="97"/>
      <c r="C175" s="48"/>
      <c r="D175" s="49"/>
      <c r="E175" s="50"/>
      <c r="F175" s="50"/>
      <c r="G175" s="50"/>
      <c r="H175" s="51"/>
    </row>
    <row r="176" spans="1:8" ht="18.75" customHeight="1">
      <c r="A176" s="52"/>
      <c r="B176" s="97"/>
      <c r="C176" s="53"/>
      <c r="D176" s="311"/>
      <c r="E176" s="311"/>
      <c r="F176" s="311"/>
      <c r="G176" s="88"/>
      <c r="H176" s="54"/>
    </row>
    <row r="177" spans="1:8" ht="15">
      <c r="A177" s="224"/>
      <c r="B177" s="97"/>
      <c r="C177" s="49"/>
      <c r="D177" s="49"/>
      <c r="E177" s="49"/>
      <c r="F177" s="49"/>
      <c r="G177" s="49"/>
      <c r="H177" s="51"/>
    </row>
  </sheetData>
  <sheetProtection/>
  <protectedRanges>
    <protectedRange sqref="G88:G91" name="Range2_2"/>
    <protectedRange sqref="G132:G135 G137" name="Range2_5"/>
    <protectedRange sqref="G138:G140 G143" name="Range2_4"/>
    <protectedRange sqref="G144:G147" name="Range2_5_1"/>
    <protectedRange sqref="G149" name="Range1_1"/>
    <protectedRange sqref="G92:G96" name="Range2_1_1"/>
    <protectedRange sqref="G141:G142" name="Range2_4_1"/>
  </protectedRanges>
  <mergeCells count="11">
    <mergeCell ref="G5:H5"/>
    <mergeCell ref="A1:H1"/>
    <mergeCell ref="A2:H2"/>
    <mergeCell ref="A3:H3"/>
    <mergeCell ref="A4:H4"/>
    <mergeCell ref="D176:F176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3"/>
  <sheetViews>
    <sheetView zoomScalePageLayoutView="0" workbookViewId="0" topLeftCell="A128">
      <selection activeCell="G158" sqref="G8:G158"/>
    </sheetView>
  </sheetViews>
  <sheetFormatPr defaultColWidth="9.140625" defaultRowHeight="12.75"/>
  <cols>
    <col min="1" max="1" width="5.00390625" style="23" customWidth="1"/>
    <col min="2" max="2" width="10.28125" style="23" customWidth="1"/>
    <col min="3" max="3" width="31.00390625" style="23" customWidth="1"/>
    <col min="4" max="4" width="9.140625" style="23" customWidth="1"/>
    <col min="5" max="5" width="7.57421875" style="23" customWidth="1"/>
    <col min="6" max="6" width="8.28125" style="23" customWidth="1"/>
    <col min="7" max="7" width="8.140625" style="23" customWidth="1"/>
    <col min="8" max="8" width="11.421875" style="23" customWidth="1"/>
    <col min="9" max="16384" width="9.140625" style="23" customWidth="1"/>
  </cols>
  <sheetData>
    <row r="1" spans="1:8" ht="45.75" customHeight="1">
      <c r="A1" s="312" t="s">
        <v>432</v>
      </c>
      <c r="B1" s="326"/>
      <c r="C1" s="326"/>
      <c r="D1" s="326"/>
      <c r="E1" s="326"/>
      <c r="F1" s="326"/>
      <c r="G1" s="326"/>
      <c r="H1" s="326"/>
    </row>
    <row r="2" spans="1:8" ht="25.5" customHeight="1">
      <c r="A2" s="313" t="s">
        <v>349</v>
      </c>
      <c r="B2" s="313"/>
      <c r="C2" s="313"/>
      <c r="D2" s="313"/>
      <c r="E2" s="313"/>
      <c r="F2" s="313"/>
      <c r="G2" s="313"/>
      <c r="H2" s="313"/>
    </row>
    <row r="3" spans="1:8" ht="21.75" customHeight="1">
      <c r="A3" s="314" t="s">
        <v>444</v>
      </c>
      <c r="B3" s="314"/>
      <c r="C3" s="314"/>
      <c r="D3" s="314"/>
      <c r="E3" s="314"/>
      <c r="F3" s="314"/>
      <c r="G3" s="314"/>
      <c r="H3" s="314"/>
    </row>
    <row r="4" spans="1:8" ht="23.25" customHeight="1">
      <c r="A4" s="315" t="s">
        <v>5</v>
      </c>
      <c r="B4" s="327" t="s">
        <v>6</v>
      </c>
      <c r="C4" s="316" t="s">
        <v>7</v>
      </c>
      <c r="D4" s="317" t="s">
        <v>4</v>
      </c>
      <c r="E4" s="318" t="s">
        <v>8</v>
      </c>
      <c r="F4" s="318"/>
      <c r="G4" s="318" t="s">
        <v>0</v>
      </c>
      <c r="H4" s="318"/>
    </row>
    <row r="5" spans="1:8" ht="52.5" customHeight="1">
      <c r="A5" s="315"/>
      <c r="B5" s="327"/>
      <c r="C5" s="316"/>
      <c r="D5" s="317"/>
      <c r="E5" s="33" t="s">
        <v>9</v>
      </c>
      <c r="F5" s="33" t="s">
        <v>10</v>
      </c>
      <c r="G5" s="33" t="s">
        <v>9</v>
      </c>
      <c r="H5" s="101" t="s">
        <v>10</v>
      </c>
    </row>
    <row r="6" spans="1:8" ht="23.25" customHeight="1">
      <c r="A6" s="72" t="s">
        <v>11</v>
      </c>
      <c r="B6" s="72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61">
        <v>8</v>
      </c>
    </row>
    <row r="7" spans="1:8" ht="42.75" customHeight="1">
      <c r="A7" s="172">
        <v>1</v>
      </c>
      <c r="B7" s="179" t="s">
        <v>430</v>
      </c>
      <c r="C7" s="173" t="s">
        <v>88</v>
      </c>
      <c r="D7" s="173" t="s">
        <v>18</v>
      </c>
      <c r="E7" s="186"/>
      <c r="F7" s="182">
        <v>9.5</v>
      </c>
      <c r="G7" s="173"/>
      <c r="H7" s="184">
        <f>H8</f>
        <v>0</v>
      </c>
    </row>
    <row r="8" spans="1:8" ht="31.5" customHeight="1">
      <c r="A8" s="250"/>
      <c r="B8" s="176" t="s">
        <v>2</v>
      </c>
      <c r="C8" s="249" t="s">
        <v>97</v>
      </c>
      <c r="D8" s="249" t="s">
        <v>3</v>
      </c>
      <c r="E8" s="249">
        <v>2.78</v>
      </c>
      <c r="F8" s="174">
        <f>F7*E8</f>
        <v>26.409999999999997</v>
      </c>
      <c r="G8" s="249"/>
      <c r="H8" s="174">
        <f>G8*F8</f>
        <v>0</v>
      </c>
    </row>
    <row r="9" spans="1:8" ht="69" customHeight="1">
      <c r="A9" s="61">
        <v>2</v>
      </c>
      <c r="B9" s="179" t="s">
        <v>328</v>
      </c>
      <c r="C9" s="45" t="s">
        <v>329</v>
      </c>
      <c r="D9" s="45" t="s">
        <v>20</v>
      </c>
      <c r="E9" s="45"/>
      <c r="F9" s="71">
        <v>34</v>
      </c>
      <c r="G9" s="45"/>
      <c r="H9" s="184">
        <f>SUM(H10:H13)</f>
        <v>0</v>
      </c>
    </row>
    <row r="10" spans="1:8" ht="23.25" customHeight="1">
      <c r="A10" s="73"/>
      <c r="B10" s="37" t="s">
        <v>2</v>
      </c>
      <c r="C10" s="35" t="s">
        <v>97</v>
      </c>
      <c r="D10" s="35" t="s">
        <v>3</v>
      </c>
      <c r="E10" s="41">
        <v>0.505</v>
      </c>
      <c r="F10" s="36">
        <f>E10*F9</f>
        <v>17.17</v>
      </c>
      <c r="G10" s="35"/>
      <c r="H10" s="174">
        <f>G10*F10</f>
        <v>0</v>
      </c>
    </row>
    <row r="11" spans="1:8" ht="23.25" customHeight="1">
      <c r="A11" s="73"/>
      <c r="B11" s="37" t="s">
        <v>2</v>
      </c>
      <c r="C11" s="35" t="s">
        <v>98</v>
      </c>
      <c r="D11" s="35" t="s">
        <v>14</v>
      </c>
      <c r="E11" s="35">
        <v>0.0493</v>
      </c>
      <c r="F11" s="36">
        <f>F9*E11</f>
        <v>1.6762</v>
      </c>
      <c r="G11" s="35"/>
      <c r="H11" s="174">
        <f>G11*F11</f>
        <v>0</v>
      </c>
    </row>
    <row r="12" spans="1:8" ht="23.25" customHeight="1">
      <c r="A12" s="250"/>
      <c r="B12" s="39" t="s">
        <v>341</v>
      </c>
      <c r="C12" s="249" t="s">
        <v>330</v>
      </c>
      <c r="D12" s="249" t="s">
        <v>34</v>
      </c>
      <c r="E12" s="249">
        <v>1</v>
      </c>
      <c r="F12" s="174">
        <f>F9*E12</f>
        <v>34</v>
      </c>
      <c r="G12" s="249"/>
      <c r="H12" s="174">
        <f>G12*F12</f>
        <v>0</v>
      </c>
    </row>
    <row r="13" spans="1:8" ht="23.25" customHeight="1">
      <c r="A13" s="73"/>
      <c r="B13" s="37" t="s">
        <v>2</v>
      </c>
      <c r="C13" s="35" t="s">
        <v>22</v>
      </c>
      <c r="D13" s="35" t="s">
        <v>14</v>
      </c>
      <c r="E13" s="35">
        <v>0.0277</v>
      </c>
      <c r="F13" s="36">
        <f>E13*F9</f>
        <v>0.9418</v>
      </c>
      <c r="G13" s="35"/>
      <c r="H13" s="174">
        <f>G13*F13</f>
        <v>0</v>
      </c>
    </row>
    <row r="14" spans="1:8" ht="81.75" customHeight="1">
      <c r="A14" s="61">
        <v>3</v>
      </c>
      <c r="B14" s="44" t="s">
        <v>345</v>
      </c>
      <c r="C14" s="45" t="s">
        <v>447</v>
      </c>
      <c r="D14" s="45" t="s">
        <v>20</v>
      </c>
      <c r="E14" s="45"/>
      <c r="F14" s="71">
        <v>34</v>
      </c>
      <c r="G14" s="45"/>
      <c r="H14" s="184">
        <f>SUM(H15:H18)</f>
        <v>0</v>
      </c>
    </row>
    <row r="15" spans="1:8" ht="28.5" customHeight="1">
      <c r="A15" s="73"/>
      <c r="B15" s="34" t="s">
        <v>2</v>
      </c>
      <c r="C15" s="35" t="s">
        <v>97</v>
      </c>
      <c r="D15" s="35" t="s">
        <v>3</v>
      </c>
      <c r="E15" s="35">
        <v>0.0959</v>
      </c>
      <c r="F15" s="36">
        <f>E15*F14</f>
        <v>3.2606</v>
      </c>
      <c r="G15" s="35"/>
      <c r="H15" s="174">
        <f>G15*F15</f>
        <v>0</v>
      </c>
    </row>
    <row r="16" spans="1:8" ht="30.75" customHeight="1">
      <c r="A16" s="73"/>
      <c r="B16" s="34" t="s">
        <v>2</v>
      </c>
      <c r="C16" s="35" t="s">
        <v>98</v>
      </c>
      <c r="D16" s="35" t="s">
        <v>14</v>
      </c>
      <c r="E16" s="107">
        <v>0.0452</v>
      </c>
      <c r="F16" s="36">
        <f>F14*E16</f>
        <v>1.5368</v>
      </c>
      <c r="G16" s="35"/>
      <c r="H16" s="204">
        <f>G16*F16</f>
        <v>0</v>
      </c>
    </row>
    <row r="17" spans="1:8" ht="37.5" customHeight="1">
      <c r="A17" s="250"/>
      <c r="B17" s="73" t="s">
        <v>234</v>
      </c>
      <c r="C17" s="249" t="s">
        <v>448</v>
      </c>
      <c r="D17" s="169" t="s">
        <v>34</v>
      </c>
      <c r="E17" s="169">
        <v>1.01</v>
      </c>
      <c r="F17" s="81">
        <f>F14*E17</f>
        <v>34.34</v>
      </c>
      <c r="G17" s="169"/>
      <c r="H17" s="178">
        <f>F17*G17</f>
        <v>0</v>
      </c>
    </row>
    <row r="18" spans="1:8" ht="23.25" customHeight="1">
      <c r="A18" s="73"/>
      <c r="B18" s="34" t="s">
        <v>2</v>
      </c>
      <c r="C18" s="35" t="s">
        <v>22</v>
      </c>
      <c r="D18" s="35" t="s">
        <v>14</v>
      </c>
      <c r="E18" s="35">
        <v>0.0006</v>
      </c>
      <c r="F18" s="36">
        <f>E18*F14</f>
        <v>0.020399999999999998</v>
      </c>
      <c r="G18" s="35"/>
      <c r="H18" s="36">
        <f>G18*F18</f>
        <v>0</v>
      </c>
    </row>
    <row r="19" spans="1:8" ht="71.25" customHeight="1">
      <c r="A19" s="61">
        <v>4</v>
      </c>
      <c r="B19" s="44" t="s">
        <v>331</v>
      </c>
      <c r="C19" s="45" t="s">
        <v>445</v>
      </c>
      <c r="D19" s="45" t="s">
        <v>20</v>
      </c>
      <c r="E19" s="45"/>
      <c r="F19" s="71">
        <v>34</v>
      </c>
      <c r="G19" s="45"/>
      <c r="H19" s="184">
        <f>SUM(H20:H23)</f>
        <v>0</v>
      </c>
    </row>
    <row r="20" spans="1:8" ht="26.25" customHeight="1">
      <c r="A20" s="73"/>
      <c r="B20" s="34" t="s">
        <v>2</v>
      </c>
      <c r="C20" s="35" t="s">
        <v>97</v>
      </c>
      <c r="D20" s="35" t="s">
        <v>3</v>
      </c>
      <c r="E20" s="35">
        <v>0.119</v>
      </c>
      <c r="F20" s="36">
        <f>E20*F19</f>
        <v>4.045999999999999</v>
      </c>
      <c r="G20" s="35"/>
      <c r="H20" s="174">
        <f>G20*F20</f>
        <v>0</v>
      </c>
    </row>
    <row r="21" spans="1:8" ht="25.5" customHeight="1">
      <c r="A21" s="73"/>
      <c r="B21" s="34" t="s">
        <v>2</v>
      </c>
      <c r="C21" s="35" t="s">
        <v>98</v>
      </c>
      <c r="D21" s="35" t="s">
        <v>14</v>
      </c>
      <c r="E21" s="107">
        <v>0.0675</v>
      </c>
      <c r="F21" s="36">
        <f>F19*E21</f>
        <v>2.295</v>
      </c>
      <c r="G21" s="35"/>
      <c r="H21" s="204">
        <f>G21*F21</f>
        <v>0</v>
      </c>
    </row>
    <row r="22" spans="1:8" ht="30.75" customHeight="1">
      <c r="A22" s="250"/>
      <c r="B22" s="73" t="s">
        <v>342</v>
      </c>
      <c r="C22" s="249" t="s">
        <v>446</v>
      </c>
      <c r="D22" s="169" t="s">
        <v>34</v>
      </c>
      <c r="E22" s="169">
        <v>1.01</v>
      </c>
      <c r="F22" s="81">
        <f>F19*E22</f>
        <v>34.34</v>
      </c>
      <c r="G22" s="169"/>
      <c r="H22" s="178">
        <f>F22*G22</f>
        <v>0</v>
      </c>
    </row>
    <row r="23" spans="1:8" ht="24.75" customHeight="1">
      <c r="A23" s="73"/>
      <c r="B23" s="34" t="s">
        <v>2</v>
      </c>
      <c r="C23" s="35" t="s">
        <v>22</v>
      </c>
      <c r="D23" s="35" t="s">
        <v>14</v>
      </c>
      <c r="E23" s="107">
        <v>0.00216</v>
      </c>
      <c r="F23" s="36">
        <f>E23*F19</f>
        <v>0.07344</v>
      </c>
      <c r="G23" s="35"/>
      <c r="H23" s="36">
        <f>G23*F23</f>
        <v>0</v>
      </c>
    </row>
    <row r="24" spans="1:8" ht="57.75" customHeight="1">
      <c r="A24" s="109">
        <v>5</v>
      </c>
      <c r="B24" s="44" t="s">
        <v>332</v>
      </c>
      <c r="C24" s="45" t="s">
        <v>333</v>
      </c>
      <c r="D24" s="45" t="s">
        <v>18</v>
      </c>
      <c r="E24" s="35"/>
      <c r="F24" s="71">
        <v>1.6</v>
      </c>
      <c r="G24" s="35"/>
      <c r="H24" s="184">
        <f>SUM(H25:H30)</f>
        <v>0</v>
      </c>
    </row>
    <row r="25" spans="1:8" ht="28.5" customHeight="1">
      <c r="A25" s="73"/>
      <c r="B25" s="34" t="s">
        <v>2</v>
      </c>
      <c r="C25" s="35" t="s">
        <v>97</v>
      </c>
      <c r="D25" s="35" t="s">
        <v>3</v>
      </c>
      <c r="E25" s="35">
        <v>13.8</v>
      </c>
      <c r="F25" s="36">
        <f>E25*F24</f>
        <v>22.080000000000002</v>
      </c>
      <c r="G25" s="35"/>
      <c r="H25" s="174">
        <f aca="true" t="shared" si="0" ref="H25:H30">F25*G25</f>
        <v>0</v>
      </c>
    </row>
    <row r="26" spans="1:8" ht="27" customHeight="1">
      <c r="A26" s="73"/>
      <c r="B26" s="34" t="s">
        <v>2</v>
      </c>
      <c r="C26" s="35" t="s">
        <v>98</v>
      </c>
      <c r="D26" s="35" t="s">
        <v>14</v>
      </c>
      <c r="E26" s="35">
        <v>0.17</v>
      </c>
      <c r="F26" s="36">
        <f>E26*F24</f>
        <v>0.272</v>
      </c>
      <c r="G26" s="35"/>
      <c r="H26" s="36">
        <f t="shared" si="0"/>
        <v>0</v>
      </c>
    </row>
    <row r="27" spans="1:8" ht="24.75" customHeight="1">
      <c r="A27" s="73"/>
      <c r="B27" s="40" t="s">
        <v>334</v>
      </c>
      <c r="C27" s="35" t="s">
        <v>335</v>
      </c>
      <c r="D27" s="39" t="s">
        <v>336</v>
      </c>
      <c r="E27" s="39">
        <v>1.25</v>
      </c>
      <c r="F27" s="42">
        <f>F24*E27</f>
        <v>2</v>
      </c>
      <c r="G27" s="39"/>
      <c r="H27" s="42">
        <f t="shared" si="0"/>
        <v>0</v>
      </c>
    </row>
    <row r="28" spans="1:8" ht="27.75" customHeight="1">
      <c r="A28" s="73"/>
      <c r="B28" s="40" t="s">
        <v>337</v>
      </c>
      <c r="C28" s="35" t="s">
        <v>338</v>
      </c>
      <c r="D28" s="35" t="s">
        <v>13</v>
      </c>
      <c r="E28" s="39" t="s">
        <v>120</v>
      </c>
      <c r="F28" s="42">
        <v>2</v>
      </c>
      <c r="G28" s="39"/>
      <c r="H28" s="42">
        <f t="shared" si="0"/>
        <v>0</v>
      </c>
    </row>
    <row r="29" spans="1:8" ht="24.75" customHeight="1">
      <c r="A29" s="73"/>
      <c r="B29" s="40" t="s">
        <v>339</v>
      </c>
      <c r="C29" s="35" t="s">
        <v>37</v>
      </c>
      <c r="D29" s="35" t="s">
        <v>40</v>
      </c>
      <c r="E29" s="39" t="s">
        <v>120</v>
      </c>
      <c r="F29" s="42">
        <v>1.5</v>
      </c>
      <c r="G29" s="39"/>
      <c r="H29" s="42">
        <f t="shared" si="0"/>
        <v>0</v>
      </c>
    </row>
    <row r="30" spans="1:8" ht="24.75" customHeight="1">
      <c r="A30" s="73"/>
      <c r="B30" s="34" t="s">
        <v>2</v>
      </c>
      <c r="C30" s="35" t="s">
        <v>22</v>
      </c>
      <c r="D30" s="35" t="s">
        <v>14</v>
      </c>
      <c r="E30" s="35">
        <v>0.9</v>
      </c>
      <c r="F30" s="36">
        <f>E30*F24</f>
        <v>1.4400000000000002</v>
      </c>
      <c r="G30" s="35"/>
      <c r="H30" s="36">
        <f t="shared" si="0"/>
        <v>0</v>
      </c>
    </row>
    <row r="31" spans="1:8" ht="46.5" customHeight="1">
      <c r="A31" s="72" t="s">
        <v>31</v>
      </c>
      <c r="B31" s="44" t="s">
        <v>57</v>
      </c>
      <c r="C31" s="45" t="s">
        <v>340</v>
      </c>
      <c r="D31" s="104" t="s">
        <v>18</v>
      </c>
      <c r="E31" s="104"/>
      <c r="F31" s="105">
        <v>9.5</v>
      </c>
      <c r="G31" s="104"/>
      <c r="H31" s="185">
        <f>H32</f>
        <v>0</v>
      </c>
    </row>
    <row r="32" spans="1:8" ht="30.75" customHeight="1">
      <c r="A32" s="73"/>
      <c r="B32" s="37" t="s">
        <v>2</v>
      </c>
      <c r="C32" s="35" t="s">
        <v>97</v>
      </c>
      <c r="D32" s="39" t="s">
        <v>3</v>
      </c>
      <c r="E32" s="39">
        <v>1.21</v>
      </c>
      <c r="F32" s="42">
        <f>F31*E32</f>
        <v>11.495</v>
      </c>
      <c r="G32" s="39"/>
      <c r="H32" s="178">
        <f>G32*F32</f>
        <v>0</v>
      </c>
    </row>
    <row r="33" spans="1:8" ht="52.5" customHeight="1">
      <c r="A33" s="109">
        <v>7</v>
      </c>
      <c r="B33" s="44" t="s">
        <v>288</v>
      </c>
      <c r="C33" s="45" t="s">
        <v>433</v>
      </c>
      <c r="D33" s="104" t="s">
        <v>41</v>
      </c>
      <c r="E33" s="104"/>
      <c r="F33" s="105">
        <v>1</v>
      </c>
      <c r="G33" s="104"/>
      <c r="H33" s="185">
        <f>SUM(H34:H37)</f>
        <v>0</v>
      </c>
    </row>
    <row r="34" spans="1:8" ht="28.5" customHeight="1">
      <c r="A34" s="73"/>
      <c r="B34" s="34" t="s">
        <v>2</v>
      </c>
      <c r="C34" s="35" t="s">
        <v>106</v>
      </c>
      <c r="D34" s="39" t="s">
        <v>3</v>
      </c>
      <c r="E34" s="39">
        <v>51.9</v>
      </c>
      <c r="F34" s="42">
        <f>F33*E34</f>
        <v>51.9</v>
      </c>
      <c r="G34" s="39"/>
      <c r="H34" s="178">
        <f>F34*G34</f>
        <v>0</v>
      </c>
    </row>
    <row r="35" spans="1:8" ht="30" customHeight="1">
      <c r="A35" s="73"/>
      <c r="B35" s="34" t="s">
        <v>2</v>
      </c>
      <c r="C35" s="35" t="s">
        <v>98</v>
      </c>
      <c r="D35" s="39" t="s">
        <v>14</v>
      </c>
      <c r="E35" s="42">
        <v>7.75</v>
      </c>
      <c r="F35" s="42">
        <f>F33*E35</f>
        <v>7.75</v>
      </c>
      <c r="G35" s="39"/>
      <c r="H35" s="178">
        <f>F35*G35</f>
        <v>0</v>
      </c>
    </row>
    <row r="36" spans="1:8" ht="32.25" customHeight="1">
      <c r="A36" s="73"/>
      <c r="B36" s="176" t="s">
        <v>434</v>
      </c>
      <c r="C36" s="249" t="s">
        <v>435</v>
      </c>
      <c r="D36" s="169" t="s">
        <v>41</v>
      </c>
      <c r="E36" s="169">
        <v>1</v>
      </c>
      <c r="F36" s="81">
        <f>F33*E36</f>
        <v>1</v>
      </c>
      <c r="G36" s="169"/>
      <c r="H36" s="178">
        <f>F36*G36</f>
        <v>0</v>
      </c>
    </row>
    <row r="37" spans="1:8" ht="25.5" customHeight="1">
      <c r="A37" s="110"/>
      <c r="B37" s="251" t="s">
        <v>2</v>
      </c>
      <c r="C37" s="252" t="s">
        <v>56</v>
      </c>
      <c r="D37" s="253" t="s">
        <v>14</v>
      </c>
      <c r="E37" s="253">
        <v>4.5</v>
      </c>
      <c r="F37" s="254">
        <f>F33*E37</f>
        <v>4.5</v>
      </c>
      <c r="G37" s="253"/>
      <c r="H37" s="178">
        <f>F37*G37</f>
        <v>0</v>
      </c>
    </row>
    <row r="38" spans="1:8" ht="45.75" customHeight="1">
      <c r="A38" s="72" t="s">
        <v>55</v>
      </c>
      <c r="B38" s="44" t="s">
        <v>289</v>
      </c>
      <c r="C38" s="45" t="s">
        <v>459</v>
      </c>
      <c r="D38" s="45" t="s">
        <v>41</v>
      </c>
      <c r="E38" s="45"/>
      <c r="F38" s="71">
        <v>1</v>
      </c>
      <c r="G38" s="45"/>
      <c r="H38" s="184">
        <f>SUM(H39:H42)</f>
        <v>0</v>
      </c>
    </row>
    <row r="39" spans="1:8" ht="22.5" customHeight="1">
      <c r="A39" s="73"/>
      <c r="B39" s="34" t="s">
        <v>2</v>
      </c>
      <c r="C39" s="35" t="s">
        <v>97</v>
      </c>
      <c r="D39" s="35" t="s">
        <v>3</v>
      </c>
      <c r="E39" s="35">
        <v>7.03</v>
      </c>
      <c r="F39" s="42">
        <f>F38*E39</f>
        <v>7.03</v>
      </c>
      <c r="G39" s="39"/>
      <c r="H39" s="178">
        <f>F39*G39</f>
        <v>0</v>
      </c>
    </row>
    <row r="40" spans="1:8" ht="25.5" customHeight="1">
      <c r="A40" s="73"/>
      <c r="B40" s="34" t="s">
        <v>2</v>
      </c>
      <c r="C40" s="35" t="s">
        <v>98</v>
      </c>
      <c r="D40" s="35" t="s">
        <v>14</v>
      </c>
      <c r="E40" s="36">
        <v>0.06</v>
      </c>
      <c r="F40" s="42">
        <f>F38*E40</f>
        <v>0.06</v>
      </c>
      <c r="G40" s="39"/>
      <c r="H40" s="42">
        <f>F40*G40</f>
        <v>0</v>
      </c>
    </row>
    <row r="41" spans="1:8" ht="24.75" customHeight="1">
      <c r="A41" s="73"/>
      <c r="B41" s="40" t="s">
        <v>436</v>
      </c>
      <c r="C41" s="35" t="s">
        <v>460</v>
      </c>
      <c r="D41" s="39" t="s">
        <v>95</v>
      </c>
      <c r="E41" s="39">
        <v>1</v>
      </c>
      <c r="F41" s="74">
        <f>F38*E41</f>
        <v>1</v>
      </c>
      <c r="G41" s="39"/>
      <c r="H41" s="42">
        <f>F41*G41</f>
        <v>0</v>
      </c>
    </row>
    <row r="42" spans="1:8" ht="27" customHeight="1">
      <c r="A42" s="73"/>
      <c r="B42" s="34" t="s">
        <v>2</v>
      </c>
      <c r="C42" s="35" t="s">
        <v>56</v>
      </c>
      <c r="D42" s="35" t="s">
        <v>14</v>
      </c>
      <c r="E42" s="39">
        <v>0.16</v>
      </c>
      <c r="F42" s="42">
        <f>F38*E42</f>
        <v>0.16</v>
      </c>
      <c r="G42" s="39"/>
      <c r="H42" s="42">
        <f>F42*G42</f>
        <v>0</v>
      </c>
    </row>
    <row r="43" spans="1:8" ht="58.5" customHeight="1">
      <c r="A43" s="72" t="s">
        <v>50</v>
      </c>
      <c r="B43" s="44" t="s">
        <v>272</v>
      </c>
      <c r="C43" s="45" t="s">
        <v>437</v>
      </c>
      <c r="D43" s="104" t="s">
        <v>41</v>
      </c>
      <c r="E43" s="104"/>
      <c r="F43" s="105">
        <v>1</v>
      </c>
      <c r="G43" s="104"/>
      <c r="H43" s="185">
        <f>SUM(H44:H47)</f>
        <v>0</v>
      </c>
    </row>
    <row r="44" spans="1:8" ht="26.25" customHeight="1">
      <c r="A44" s="73"/>
      <c r="B44" s="34" t="s">
        <v>2</v>
      </c>
      <c r="C44" s="35" t="s">
        <v>106</v>
      </c>
      <c r="D44" s="39" t="s">
        <v>3</v>
      </c>
      <c r="E44" s="39">
        <v>3.8</v>
      </c>
      <c r="F44" s="42">
        <f>F43*E44</f>
        <v>3.8</v>
      </c>
      <c r="G44" s="39"/>
      <c r="H44" s="178">
        <f>F44*G44</f>
        <v>0</v>
      </c>
    </row>
    <row r="45" spans="1:8" ht="27.75" customHeight="1">
      <c r="A45" s="73"/>
      <c r="B45" s="34" t="s">
        <v>2</v>
      </c>
      <c r="C45" s="35" t="s">
        <v>98</v>
      </c>
      <c r="D45" s="39" t="s">
        <v>14</v>
      </c>
      <c r="E45" s="42">
        <v>0.22</v>
      </c>
      <c r="F45" s="42">
        <f>F43*E45</f>
        <v>0.22</v>
      </c>
      <c r="G45" s="39"/>
      <c r="H45" s="42">
        <f>F45*G45</f>
        <v>0</v>
      </c>
    </row>
    <row r="46" spans="1:8" ht="30.75" customHeight="1">
      <c r="A46" s="250"/>
      <c r="B46" s="255" t="s">
        <v>438</v>
      </c>
      <c r="C46" s="249" t="s">
        <v>439</v>
      </c>
      <c r="D46" s="169" t="s">
        <v>95</v>
      </c>
      <c r="E46" s="169">
        <v>1</v>
      </c>
      <c r="F46" s="81">
        <f>F43*E46</f>
        <v>1</v>
      </c>
      <c r="G46" s="169"/>
      <c r="H46" s="42">
        <f>F46*G46</f>
        <v>0</v>
      </c>
    </row>
    <row r="47" spans="1:8" ht="31.5" customHeight="1">
      <c r="A47" s="73"/>
      <c r="B47" s="34" t="s">
        <v>2</v>
      </c>
      <c r="C47" s="35" t="s">
        <v>16</v>
      </c>
      <c r="D47" s="39" t="s">
        <v>14</v>
      </c>
      <c r="E47" s="39">
        <v>0.22</v>
      </c>
      <c r="F47" s="42">
        <f>F43*E47</f>
        <v>0.22</v>
      </c>
      <c r="G47" s="39"/>
      <c r="H47" s="42">
        <f>F47*G47</f>
        <v>0</v>
      </c>
    </row>
    <row r="48" spans="1:8" ht="52.5" customHeight="1">
      <c r="A48" s="72" t="s">
        <v>51</v>
      </c>
      <c r="B48" s="44" t="s">
        <v>273</v>
      </c>
      <c r="C48" s="45" t="s">
        <v>516</v>
      </c>
      <c r="D48" s="104" t="s">
        <v>41</v>
      </c>
      <c r="E48" s="104"/>
      <c r="F48" s="106">
        <v>1</v>
      </c>
      <c r="G48" s="104"/>
      <c r="H48" s="185">
        <f>SUM(H49:H52)</f>
        <v>0</v>
      </c>
    </row>
    <row r="49" spans="1:8" ht="25.5" customHeight="1">
      <c r="A49" s="73"/>
      <c r="B49" s="34" t="s">
        <v>2</v>
      </c>
      <c r="C49" s="35" t="s">
        <v>97</v>
      </c>
      <c r="D49" s="39" t="s">
        <v>3</v>
      </c>
      <c r="E49" s="39">
        <v>13.3</v>
      </c>
      <c r="F49" s="42">
        <f>F48*E49</f>
        <v>13.3</v>
      </c>
      <c r="G49" s="39"/>
      <c r="H49" s="178">
        <f>F49*G49</f>
        <v>0</v>
      </c>
    </row>
    <row r="50" spans="1:8" ht="30" customHeight="1">
      <c r="A50" s="73"/>
      <c r="B50" s="34" t="s">
        <v>2</v>
      </c>
      <c r="C50" s="35" t="s">
        <v>98</v>
      </c>
      <c r="D50" s="39" t="s">
        <v>14</v>
      </c>
      <c r="E50" s="42">
        <v>0.39</v>
      </c>
      <c r="F50" s="42">
        <f>F48*E50</f>
        <v>0.39</v>
      </c>
      <c r="G50" s="39"/>
      <c r="H50" s="178">
        <f>F50*G50</f>
        <v>0</v>
      </c>
    </row>
    <row r="51" spans="1:8" ht="45.75" customHeight="1">
      <c r="A51" s="73"/>
      <c r="B51" s="183" t="s">
        <v>1</v>
      </c>
      <c r="C51" s="35" t="s">
        <v>517</v>
      </c>
      <c r="D51" s="39" t="s">
        <v>41</v>
      </c>
      <c r="E51" s="39">
        <v>1</v>
      </c>
      <c r="F51" s="74">
        <f>E51*F48</f>
        <v>1</v>
      </c>
      <c r="G51" s="169"/>
      <c r="H51" s="178">
        <f>F51*G51</f>
        <v>0</v>
      </c>
    </row>
    <row r="52" spans="1:8" ht="28.5" customHeight="1">
      <c r="A52" s="73"/>
      <c r="B52" s="34" t="s">
        <v>2</v>
      </c>
      <c r="C52" s="35" t="s">
        <v>16</v>
      </c>
      <c r="D52" s="39" t="s">
        <v>14</v>
      </c>
      <c r="E52" s="39">
        <v>1.58</v>
      </c>
      <c r="F52" s="42">
        <f>F48*E52</f>
        <v>1.58</v>
      </c>
      <c r="G52" s="39"/>
      <c r="H52" s="178">
        <f>F52*G52</f>
        <v>0</v>
      </c>
    </row>
    <row r="53" spans="1:8" ht="54" customHeight="1">
      <c r="A53" s="72" t="s">
        <v>63</v>
      </c>
      <c r="B53" s="44" t="s">
        <v>273</v>
      </c>
      <c r="C53" s="45" t="s">
        <v>461</v>
      </c>
      <c r="D53" s="104" t="s">
        <v>41</v>
      </c>
      <c r="E53" s="104"/>
      <c r="F53" s="106">
        <v>1</v>
      </c>
      <c r="G53" s="104"/>
      <c r="H53" s="185">
        <f>SUM(H54:H57)</f>
        <v>0</v>
      </c>
    </row>
    <row r="54" spans="1:8" ht="28.5" customHeight="1">
      <c r="A54" s="73"/>
      <c r="B54" s="34" t="s">
        <v>2</v>
      </c>
      <c r="C54" s="35" t="s">
        <v>97</v>
      </c>
      <c r="D54" s="39" t="s">
        <v>3</v>
      </c>
      <c r="E54" s="39">
        <v>13.3</v>
      </c>
      <c r="F54" s="42">
        <f>F53*E54</f>
        <v>13.3</v>
      </c>
      <c r="G54" s="39"/>
      <c r="H54" s="178">
        <f>F54*G54</f>
        <v>0</v>
      </c>
    </row>
    <row r="55" spans="1:8" ht="28.5" customHeight="1">
      <c r="A55" s="73"/>
      <c r="B55" s="175" t="s">
        <v>2</v>
      </c>
      <c r="C55" s="35" t="s">
        <v>98</v>
      </c>
      <c r="D55" s="39" t="s">
        <v>14</v>
      </c>
      <c r="E55" s="42">
        <v>0.39</v>
      </c>
      <c r="F55" s="42">
        <f>F53*E55</f>
        <v>0.39</v>
      </c>
      <c r="G55" s="39"/>
      <c r="H55" s="178">
        <f>F55*G55</f>
        <v>0</v>
      </c>
    </row>
    <row r="56" spans="1:8" ht="29.25" customHeight="1">
      <c r="A56" s="250"/>
      <c r="B56" s="183" t="s">
        <v>440</v>
      </c>
      <c r="C56" s="249" t="s">
        <v>462</v>
      </c>
      <c r="D56" s="169" t="s">
        <v>41</v>
      </c>
      <c r="E56" s="169">
        <v>1</v>
      </c>
      <c r="F56" s="81">
        <f>F53*E56</f>
        <v>1</v>
      </c>
      <c r="G56" s="169"/>
      <c r="H56" s="42">
        <f>F56*G56</f>
        <v>0</v>
      </c>
    </row>
    <row r="57" spans="1:8" ht="30" customHeight="1">
      <c r="A57" s="110"/>
      <c r="B57" s="251" t="s">
        <v>2</v>
      </c>
      <c r="C57" s="252" t="s">
        <v>16</v>
      </c>
      <c r="D57" s="253" t="s">
        <v>14</v>
      </c>
      <c r="E57" s="253">
        <v>1.58</v>
      </c>
      <c r="F57" s="254">
        <f>F53*E57</f>
        <v>1.58</v>
      </c>
      <c r="G57" s="253"/>
      <c r="H57" s="256">
        <f>F57*G57</f>
        <v>0</v>
      </c>
    </row>
    <row r="58" spans="1:8" ht="52.5" customHeight="1">
      <c r="A58" s="172">
        <v>12</v>
      </c>
      <c r="B58" s="179" t="s">
        <v>309</v>
      </c>
      <c r="C58" s="173" t="s">
        <v>310</v>
      </c>
      <c r="D58" s="173" t="s">
        <v>18</v>
      </c>
      <c r="E58" s="186"/>
      <c r="F58" s="182">
        <v>0.8</v>
      </c>
      <c r="G58" s="173"/>
      <c r="H58" s="184">
        <f>H59</f>
        <v>0</v>
      </c>
    </row>
    <row r="59" spans="1:8" ht="30" customHeight="1">
      <c r="A59" s="250"/>
      <c r="B59" s="176" t="s">
        <v>2</v>
      </c>
      <c r="C59" s="249" t="s">
        <v>97</v>
      </c>
      <c r="D59" s="249" t="s">
        <v>3</v>
      </c>
      <c r="E59" s="249">
        <v>3.88</v>
      </c>
      <c r="F59" s="174">
        <f>F58*E59</f>
        <v>3.104</v>
      </c>
      <c r="G59" s="249"/>
      <c r="H59" s="174">
        <f>G59*F59</f>
        <v>0</v>
      </c>
    </row>
    <row r="60" spans="1:8" ht="48" customHeight="1">
      <c r="A60" s="61">
        <v>13</v>
      </c>
      <c r="B60" s="58" t="s">
        <v>311</v>
      </c>
      <c r="C60" s="45" t="s">
        <v>463</v>
      </c>
      <c r="D60" s="45" t="s">
        <v>18</v>
      </c>
      <c r="E60" s="45"/>
      <c r="F60" s="182">
        <v>0.5</v>
      </c>
      <c r="G60" s="45"/>
      <c r="H60" s="184">
        <f>SUM(H61:H66)</f>
        <v>0</v>
      </c>
    </row>
    <row r="61" spans="1:8" ht="32.25" customHeight="1">
      <c r="A61" s="37"/>
      <c r="B61" s="37" t="s">
        <v>2</v>
      </c>
      <c r="C61" s="35" t="s">
        <v>97</v>
      </c>
      <c r="D61" s="249" t="s">
        <v>3</v>
      </c>
      <c r="E61" s="35">
        <v>4.12</v>
      </c>
      <c r="F61" s="36">
        <f>E61*F60</f>
        <v>2.06</v>
      </c>
      <c r="G61" s="39"/>
      <c r="H61" s="174">
        <f aca="true" t="shared" si="1" ref="H61:H66">G61*F61</f>
        <v>0</v>
      </c>
    </row>
    <row r="62" spans="1:8" ht="30" customHeight="1">
      <c r="A62" s="37"/>
      <c r="B62" s="37" t="s">
        <v>2</v>
      </c>
      <c r="C62" s="75" t="s">
        <v>94</v>
      </c>
      <c r="D62" s="35" t="s">
        <v>14</v>
      </c>
      <c r="E62" s="35">
        <v>0.49</v>
      </c>
      <c r="F62" s="75">
        <f>F60*E62</f>
        <v>0.245</v>
      </c>
      <c r="G62" s="75"/>
      <c r="H62" s="36">
        <f t="shared" si="1"/>
        <v>0</v>
      </c>
    </row>
    <row r="63" spans="1:8" ht="30" customHeight="1">
      <c r="A63" s="37"/>
      <c r="B63" s="40" t="s">
        <v>290</v>
      </c>
      <c r="C63" s="35" t="s">
        <v>464</v>
      </c>
      <c r="D63" s="35" t="s">
        <v>12</v>
      </c>
      <c r="E63" s="35">
        <v>1.02</v>
      </c>
      <c r="F63" s="36">
        <f>E63*F60</f>
        <v>0.51</v>
      </c>
      <c r="G63" s="35"/>
      <c r="H63" s="36">
        <f t="shared" si="1"/>
        <v>0</v>
      </c>
    </row>
    <row r="64" spans="1:8" ht="30" customHeight="1">
      <c r="A64" s="37"/>
      <c r="B64" s="37" t="s">
        <v>217</v>
      </c>
      <c r="C64" s="35" t="s">
        <v>312</v>
      </c>
      <c r="D64" s="35" t="s">
        <v>30</v>
      </c>
      <c r="E64" s="35">
        <v>0.0568</v>
      </c>
      <c r="F64" s="36">
        <f>F60*E64</f>
        <v>0.0284</v>
      </c>
      <c r="G64" s="35"/>
      <c r="H64" s="36">
        <f t="shared" si="1"/>
        <v>0</v>
      </c>
    </row>
    <row r="65" spans="1:8" ht="30" customHeight="1">
      <c r="A65" s="37"/>
      <c r="B65" s="37" t="s">
        <v>132</v>
      </c>
      <c r="C65" s="35" t="s">
        <v>313</v>
      </c>
      <c r="D65" s="35" t="s">
        <v>18</v>
      </c>
      <c r="E65" s="35">
        <v>0.0432</v>
      </c>
      <c r="F65" s="36">
        <f>E65*F60</f>
        <v>0.0216</v>
      </c>
      <c r="G65" s="35"/>
      <c r="H65" s="36">
        <f t="shared" si="1"/>
        <v>0</v>
      </c>
    </row>
    <row r="66" spans="1:8" ht="30" customHeight="1">
      <c r="A66" s="37"/>
      <c r="B66" s="37" t="s">
        <v>2</v>
      </c>
      <c r="C66" s="249" t="s">
        <v>22</v>
      </c>
      <c r="D66" s="35" t="s">
        <v>14</v>
      </c>
      <c r="E66" s="35">
        <v>0.16</v>
      </c>
      <c r="F66" s="36">
        <f>E66*F60</f>
        <v>0.08</v>
      </c>
      <c r="G66" s="35"/>
      <c r="H66" s="36">
        <f t="shared" si="1"/>
        <v>0</v>
      </c>
    </row>
    <row r="67" spans="1:8" ht="51" customHeight="1">
      <c r="A67" s="177" t="s">
        <v>58</v>
      </c>
      <c r="B67" s="67" t="s">
        <v>314</v>
      </c>
      <c r="C67" s="173" t="s">
        <v>315</v>
      </c>
      <c r="D67" s="173" t="s">
        <v>29</v>
      </c>
      <c r="E67" s="170"/>
      <c r="F67" s="134">
        <v>0.05</v>
      </c>
      <c r="G67" s="170"/>
      <c r="H67" s="133">
        <f>SUM(H68:H71)</f>
        <v>0</v>
      </c>
    </row>
    <row r="68" spans="1:8" ht="30" customHeight="1">
      <c r="A68" s="250"/>
      <c r="B68" s="176" t="s">
        <v>2</v>
      </c>
      <c r="C68" s="249" t="s">
        <v>97</v>
      </c>
      <c r="D68" s="249" t="s">
        <v>3</v>
      </c>
      <c r="E68" s="178">
        <v>21.1</v>
      </c>
      <c r="F68" s="143">
        <f>E68*F67</f>
        <v>1.0550000000000002</v>
      </c>
      <c r="G68" s="169"/>
      <c r="H68" s="89">
        <f>G68*F68</f>
        <v>0</v>
      </c>
    </row>
    <row r="69" spans="1:8" ht="30" customHeight="1">
      <c r="A69" s="250"/>
      <c r="B69" s="176" t="s">
        <v>2</v>
      </c>
      <c r="C69" s="249" t="s">
        <v>98</v>
      </c>
      <c r="D69" s="249" t="s">
        <v>14</v>
      </c>
      <c r="E69" s="178">
        <v>1.3</v>
      </c>
      <c r="F69" s="143">
        <f>F67*E69</f>
        <v>0.065</v>
      </c>
      <c r="G69" s="169"/>
      <c r="H69" s="89">
        <f>G69*F69</f>
        <v>0</v>
      </c>
    </row>
    <row r="70" spans="1:8" ht="30" customHeight="1">
      <c r="A70" s="250"/>
      <c r="B70" s="183" t="s">
        <v>1</v>
      </c>
      <c r="C70" s="249" t="s">
        <v>316</v>
      </c>
      <c r="D70" s="249" t="s">
        <v>29</v>
      </c>
      <c r="E70" s="178">
        <v>1</v>
      </c>
      <c r="F70" s="143">
        <f>F67*E70</f>
        <v>0.05</v>
      </c>
      <c r="G70" s="169"/>
      <c r="H70" s="89">
        <f>G70*F70</f>
        <v>0</v>
      </c>
    </row>
    <row r="71" spans="1:8" ht="30" customHeight="1">
      <c r="A71" s="257"/>
      <c r="B71" s="258" t="s">
        <v>2</v>
      </c>
      <c r="C71" s="215" t="s">
        <v>16</v>
      </c>
      <c r="D71" s="215" t="s">
        <v>14</v>
      </c>
      <c r="E71" s="259">
        <v>1.3</v>
      </c>
      <c r="F71" s="260">
        <f>E71*F67</f>
        <v>0.065</v>
      </c>
      <c r="G71" s="261"/>
      <c r="H71" s="262">
        <f>G71*F71</f>
        <v>0</v>
      </c>
    </row>
    <row r="72" spans="1:8" ht="47.25" customHeight="1">
      <c r="A72" s="44" t="s">
        <v>42</v>
      </c>
      <c r="B72" s="44" t="s">
        <v>57</v>
      </c>
      <c r="C72" s="45" t="s">
        <v>317</v>
      </c>
      <c r="D72" s="45" t="s">
        <v>18</v>
      </c>
      <c r="E72" s="45"/>
      <c r="F72" s="181">
        <f>F60</f>
        <v>0.5</v>
      </c>
      <c r="G72" s="45"/>
      <c r="H72" s="184">
        <f>H73+0</f>
        <v>0</v>
      </c>
    </row>
    <row r="73" spans="1:8" ht="30" customHeight="1">
      <c r="A73" s="37"/>
      <c r="B73" s="40" t="s">
        <v>2</v>
      </c>
      <c r="C73" s="35" t="s">
        <v>97</v>
      </c>
      <c r="D73" s="35" t="s">
        <v>3</v>
      </c>
      <c r="E73" s="103">
        <v>1.21</v>
      </c>
      <c r="F73" s="174">
        <f>F72*E73</f>
        <v>0.605</v>
      </c>
      <c r="G73" s="35"/>
      <c r="H73" s="174">
        <f>G73*F73</f>
        <v>0</v>
      </c>
    </row>
    <row r="74" spans="1:8" ht="64.5" customHeight="1">
      <c r="A74" s="157" t="s">
        <v>38</v>
      </c>
      <c r="B74" s="263" t="s">
        <v>318</v>
      </c>
      <c r="C74" s="264" t="s">
        <v>325</v>
      </c>
      <c r="D74" s="265" t="s">
        <v>29</v>
      </c>
      <c r="E74" s="265"/>
      <c r="F74" s="266">
        <v>0.172</v>
      </c>
      <c r="G74" s="267"/>
      <c r="H74" s="268">
        <f>SUM(H75:H82)</f>
        <v>0</v>
      </c>
    </row>
    <row r="75" spans="1:8" ht="27.75" customHeight="1">
      <c r="A75" s="161"/>
      <c r="B75" s="162" t="s">
        <v>2</v>
      </c>
      <c r="C75" s="269" t="s">
        <v>96</v>
      </c>
      <c r="D75" s="269" t="s">
        <v>78</v>
      </c>
      <c r="E75" s="269">
        <v>52.2</v>
      </c>
      <c r="F75" s="270">
        <f>F74*E75</f>
        <v>8.9784</v>
      </c>
      <c r="G75" s="271"/>
      <c r="H75" s="165">
        <f aca="true" t="shared" si="2" ref="H75:H82">ROUND(F75*G75,2)</f>
        <v>0</v>
      </c>
    </row>
    <row r="76" spans="1:8" ht="27.75" customHeight="1">
      <c r="A76" s="161"/>
      <c r="B76" s="162" t="s">
        <v>2</v>
      </c>
      <c r="C76" s="269" t="s">
        <v>79</v>
      </c>
      <c r="D76" s="269" t="s">
        <v>14</v>
      </c>
      <c r="E76" s="269">
        <v>8.29</v>
      </c>
      <c r="F76" s="270">
        <f>F74*E76</f>
        <v>1.4258799999999998</v>
      </c>
      <c r="G76" s="271"/>
      <c r="H76" s="165">
        <f t="shared" si="2"/>
        <v>0</v>
      </c>
    </row>
    <row r="77" spans="1:8" ht="27.75" customHeight="1">
      <c r="A77" s="161"/>
      <c r="B77" s="162" t="s">
        <v>327</v>
      </c>
      <c r="C77" s="272" t="s">
        <v>326</v>
      </c>
      <c r="D77" s="269" t="s">
        <v>119</v>
      </c>
      <c r="E77" s="269" t="s">
        <v>120</v>
      </c>
      <c r="F77" s="270">
        <v>12</v>
      </c>
      <c r="G77" s="271"/>
      <c r="H77" s="165">
        <f t="shared" si="2"/>
        <v>0</v>
      </c>
    </row>
    <row r="78" spans="1:8" ht="36" customHeight="1">
      <c r="A78" s="161"/>
      <c r="B78" s="162" t="s">
        <v>1</v>
      </c>
      <c r="C78" s="165" t="s">
        <v>319</v>
      </c>
      <c r="D78" s="269" t="s">
        <v>13</v>
      </c>
      <c r="E78" s="269" t="s">
        <v>120</v>
      </c>
      <c r="F78" s="270">
        <v>1</v>
      </c>
      <c r="G78" s="271"/>
      <c r="H78" s="165">
        <f t="shared" si="2"/>
        <v>0</v>
      </c>
    </row>
    <row r="79" spans="1:8" ht="27.75" customHeight="1">
      <c r="A79" s="273"/>
      <c r="B79" s="274" t="s">
        <v>1</v>
      </c>
      <c r="C79" s="275" t="s">
        <v>320</v>
      </c>
      <c r="D79" s="275" t="s">
        <v>40</v>
      </c>
      <c r="E79" s="275">
        <v>10.5</v>
      </c>
      <c r="F79" s="83">
        <f>F74*E79</f>
        <v>1.8059999999999998</v>
      </c>
      <c r="G79" s="120"/>
      <c r="H79" s="36">
        <f t="shared" si="2"/>
        <v>0</v>
      </c>
    </row>
    <row r="80" spans="1:8" ht="27.75" customHeight="1">
      <c r="A80" s="273"/>
      <c r="B80" s="274" t="s">
        <v>204</v>
      </c>
      <c r="C80" s="275" t="s">
        <v>73</v>
      </c>
      <c r="D80" s="275" t="s">
        <v>40</v>
      </c>
      <c r="E80" s="275">
        <v>20.7</v>
      </c>
      <c r="F80" s="83">
        <f>F74*E80</f>
        <v>3.5603999999999996</v>
      </c>
      <c r="G80" s="120"/>
      <c r="H80" s="36">
        <f t="shared" si="2"/>
        <v>0</v>
      </c>
    </row>
    <row r="81" spans="1:8" ht="27.75" customHeight="1">
      <c r="A81" s="273"/>
      <c r="B81" s="274" t="s">
        <v>323</v>
      </c>
      <c r="C81" s="275" t="s">
        <v>257</v>
      </c>
      <c r="D81" s="275" t="s">
        <v>40</v>
      </c>
      <c r="E81" s="275">
        <v>2.53</v>
      </c>
      <c r="F81" s="83">
        <f>F74*E81</f>
        <v>0.43515999999999994</v>
      </c>
      <c r="G81" s="120"/>
      <c r="H81" s="36">
        <f t="shared" si="2"/>
        <v>0</v>
      </c>
    </row>
    <row r="82" spans="1:8" ht="27.75" customHeight="1">
      <c r="A82" s="273"/>
      <c r="B82" s="274" t="s">
        <v>2</v>
      </c>
      <c r="C82" s="35" t="s">
        <v>16</v>
      </c>
      <c r="D82" s="275" t="s">
        <v>14</v>
      </c>
      <c r="E82" s="275">
        <v>2.78</v>
      </c>
      <c r="F82" s="83">
        <f>F74*E82</f>
        <v>0.4781599999999999</v>
      </c>
      <c r="G82" s="120"/>
      <c r="H82" s="36">
        <f t="shared" si="2"/>
        <v>0</v>
      </c>
    </row>
    <row r="83" spans="1:8" ht="50.25" customHeight="1">
      <c r="A83" s="177" t="s">
        <v>36</v>
      </c>
      <c r="B83" s="179" t="s">
        <v>258</v>
      </c>
      <c r="C83" s="173" t="s">
        <v>321</v>
      </c>
      <c r="D83" s="173" t="s">
        <v>30</v>
      </c>
      <c r="E83" s="173"/>
      <c r="F83" s="182">
        <v>5</v>
      </c>
      <c r="G83" s="45"/>
      <c r="H83" s="184">
        <f>SUM(H84:H87)</f>
        <v>0</v>
      </c>
    </row>
    <row r="84" spans="1:8" ht="31.5" customHeight="1">
      <c r="A84" s="195"/>
      <c r="B84" s="196" t="s">
        <v>2</v>
      </c>
      <c r="C84" s="35" t="s">
        <v>106</v>
      </c>
      <c r="D84" s="145" t="s">
        <v>3</v>
      </c>
      <c r="E84" s="145">
        <v>0.0238</v>
      </c>
      <c r="F84" s="103">
        <f>E84*F83</f>
        <v>0.11900000000000001</v>
      </c>
      <c r="G84" s="144"/>
      <c r="H84" s="174">
        <f>G84*F84</f>
        <v>0</v>
      </c>
    </row>
    <row r="85" spans="1:8" ht="28.5" customHeight="1">
      <c r="A85" s="195"/>
      <c r="B85" s="196" t="s">
        <v>2</v>
      </c>
      <c r="C85" s="145" t="s">
        <v>98</v>
      </c>
      <c r="D85" s="145" t="s">
        <v>14</v>
      </c>
      <c r="E85" s="145">
        <v>0.0026</v>
      </c>
      <c r="F85" s="103">
        <f>E85*F83</f>
        <v>0.013</v>
      </c>
      <c r="G85" s="144"/>
      <c r="H85" s="36">
        <f>G85*F85</f>
        <v>0</v>
      </c>
    </row>
    <row r="86" spans="1:8" ht="25.5" customHeight="1">
      <c r="A86" s="195"/>
      <c r="B86" s="212" t="s">
        <v>214</v>
      </c>
      <c r="C86" s="145" t="s">
        <v>153</v>
      </c>
      <c r="D86" s="145" t="s">
        <v>40</v>
      </c>
      <c r="E86" s="145">
        <v>0.146</v>
      </c>
      <c r="F86" s="103">
        <f>E86*F83</f>
        <v>0.73</v>
      </c>
      <c r="G86" s="144"/>
      <c r="H86" s="36">
        <f>G86*F86</f>
        <v>0</v>
      </c>
    </row>
    <row r="87" spans="1:8" ht="31.5" customHeight="1">
      <c r="A87" s="195"/>
      <c r="B87" s="212" t="s">
        <v>215</v>
      </c>
      <c r="C87" s="145" t="s">
        <v>154</v>
      </c>
      <c r="D87" s="145" t="s">
        <v>14</v>
      </c>
      <c r="E87" s="145">
        <v>0.0219</v>
      </c>
      <c r="F87" s="103">
        <f>E87*F83</f>
        <v>0.1095</v>
      </c>
      <c r="G87" s="144"/>
      <c r="H87" s="36">
        <f>G87*F87</f>
        <v>0</v>
      </c>
    </row>
    <row r="88" spans="1:8" ht="53.25" customHeight="1">
      <c r="A88" s="177" t="s">
        <v>64</v>
      </c>
      <c r="B88" s="179" t="s">
        <v>155</v>
      </c>
      <c r="C88" s="173" t="s">
        <v>322</v>
      </c>
      <c r="D88" s="173" t="s">
        <v>30</v>
      </c>
      <c r="E88" s="173"/>
      <c r="F88" s="182">
        <f>F83</f>
        <v>5</v>
      </c>
      <c r="G88" s="45"/>
      <c r="H88" s="184">
        <f>SUM(H89:H93)</f>
        <v>0</v>
      </c>
    </row>
    <row r="89" spans="1:8" ht="31.5" customHeight="1">
      <c r="A89" s="195"/>
      <c r="B89" s="212" t="s">
        <v>2</v>
      </c>
      <c r="C89" s="35" t="s">
        <v>106</v>
      </c>
      <c r="D89" s="145" t="s">
        <v>3</v>
      </c>
      <c r="E89" s="145">
        <v>0.68</v>
      </c>
      <c r="F89" s="180">
        <f>E89*F88</f>
        <v>3.4000000000000004</v>
      </c>
      <c r="G89" s="144"/>
      <c r="H89" s="174">
        <f>G89*F89</f>
        <v>0</v>
      </c>
    </row>
    <row r="90" spans="1:8" ht="22.5" customHeight="1">
      <c r="A90" s="195"/>
      <c r="B90" s="212" t="s">
        <v>2</v>
      </c>
      <c r="C90" s="145" t="s">
        <v>98</v>
      </c>
      <c r="D90" s="145" t="s">
        <v>14</v>
      </c>
      <c r="E90" s="145">
        <v>0.0003</v>
      </c>
      <c r="F90" s="180">
        <f>E90*F88</f>
        <v>0.0014999999999999998</v>
      </c>
      <c r="G90" s="144"/>
      <c r="H90" s="174">
        <f>G90*F90</f>
        <v>0</v>
      </c>
    </row>
    <row r="91" spans="1:8" ht="37.5" customHeight="1">
      <c r="A91" s="195"/>
      <c r="B91" s="213" t="s">
        <v>216</v>
      </c>
      <c r="C91" s="145" t="s">
        <v>187</v>
      </c>
      <c r="D91" s="145" t="s">
        <v>40</v>
      </c>
      <c r="E91" s="145">
        <v>0.246</v>
      </c>
      <c r="F91" s="180">
        <f>E91*F88</f>
        <v>1.23</v>
      </c>
      <c r="G91" s="144"/>
      <c r="H91" s="174">
        <f>G91*F91</f>
        <v>0</v>
      </c>
    </row>
    <row r="92" spans="1:8" ht="22.5" customHeight="1">
      <c r="A92" s="195"/>
      <c r="B92" s="211" t="s">
        <v>200</v>
      </c>
      <c r="C92" s="145" t="s">
        <v>156</v>
      </c>
      <c r="D92" s="145" t="s">
        <v>40</v>
      </c>
      <c r="E92" s="145">
        <v>0.027</v>
      </c>
      <c r="F92" s="180">
        <f>E92*F88</f>
        <v>0.135</v>
      </c>
      <c r="G92" s="144"/>
      <c r="H92" s="174">
        <f>G92*F92</f>
        <v>0</v>
      </c>
    </row>
    <row r="93" spans="1:8" ht="24" customHeight="1">
      <c r="A93" s="195"/>
      <c r="B93" s="212" t="s">
        <v>2</v>
      </c>
      <c r="C93" s="144" t="s">
        <v>25</v>
      </c>
      <c r="D93" s="145" t="s">
        <v>14</v>
      </c>
      <c r="E93" s="145">
        <v>0.0019</v>
      </c>
      <c r="F93" s="180">
        <f>E93*F88</f>
        <v>0.0095</v>
      </c>
      <c r="G93" s="144"/>
      <c r="H93" s="174">
        <f>G93*F93</f>
        <v>0</v>
      </c>
    </row>
    <row r="94" spans="1:8" ht="98.25" customHeight="1">
      <c r="A94" s="72" t="s">
        <v>71</v>
      </c>
      <c r="B94" s="44" t="s">
        <v>116</v>
      </c>
      <c r="C94" s="45" t="s">
        <v>449</v>
      </c>
      <c r="D94" s="45" t="s">
        <v>20</v>
      </c>
      <c r="E94" s="45"/>
      <c r="F94" s="71">
        <v>4</v>
      </c>
      <c r="G94" s="45"/>
      <c r="H94" s="184">
        <f>SUM(H95:H98)</f>
        <v>0</v>
      </c>
    </row>
    <row r="95" spans="1:8" ht="30.75" customHeight="1">
      <c r="A95" s="73"/>
      <c r="B95" s="73" t="s">
        <v>2</v>
      </c>
      <c r="C95" s="35" t="s">
        <v>97</v>
      </c>
      <c r="D95" s="35" t="s">
        <v>3</v>
      </c>
      <c r="E95" s="103">
        <v>1.56</v>
      </c>
      <c r="F95" s="42">
        <f>F94*E95</f>
        <v>6.24</v>
      </c>
      <c r="G95" s="35"/>
      <c r="H95" s="178">
        <f>F95*G95</f>
        <v>0</v>
      </c>
    </row>
    <row r="96" spans="1:8" ht="28.5" customHeight="1">
      <c r="A96" s="73"/>
      <c r="B96" s="73" t="s">
        <v>2</v>
      </c>
      <c r="C96" s="35" t="s">
        <v>98</v>
      </c>
      <c r="D96" s="35" t="s">
        <v>14</v>
      </c>
      <c r="E96" s="103">
        <v>0.0217</v>
      </c>
      <c r="F96" s="42">
        <f>F94*E96</f>
        <v>0.0868</v>
      </c>
      <c r="G96" s="39"/>
      <c r="H96" s="178">
        <f>F96*G96</f>
        <v>0</v>
      </c>
    </row>
    <row r="97" spans="1:8" ht="33.75" customHeight="1">
      <c r="A97" s="73"/>
      <c r="B97" s="73" t="s">
        <v>243</v>
      </c>
      <c r="C97" s="35" t="s">
        <v>274</v>
      </c>
      <c r="D97" s="35" t="s">
        <v>20</v>
      </c>
      <c r="E97" s="36">
        <v>1</v>
      </c>
      <c r="F97" s="42">
        <f>E97*F94</f>
        <v>4</v>
      </c>
      <c r="G97" s="42"/>
      <c r="H97" s="178">
        <f>F97*G97</f>
        <v>0</v>
      </c>
    </row>
    <row r="98" spans="1:8" ht="25.5" customHeight="1">
      <c r="A98" s="73"/>
      <c r="B98" s="39" t="s">
        <v>2</v>
      </c>
      <c r="C98" s="35" t="s">
        <v>16</v>
      </c>
      <c r="D98" s="35" t="s">
        <v>14</v>
      </c>
      <c r="E98" s="111">
        <v>0.0708</v>
      </c>
      <c r="F98" s="42">
        <f>F94*E98</f>
        <v>0.2832</v>
      </c>
      <c r="G98" s="39"/>
      <c r="H98" s="178">
        <f>F98*G98</f>
        <v>0</v>
      </c>
    </row>
    <row r="99" spans="1:8" ht="93.75" customHeight="1">
      <c r="A99" s="72" t="s">
        <v>72</v>
      </c>
      <c r="B99" s="44" t="s">
        <v>117</v>
      </c>
      <c r="C99" s="45" t="s">
        <v>450</v>
      </c>
      <c r="D99" s="45" t="s">
        <v>20</v>
      </c>
      <c r="E99" s="45"/>
      <c r="F99" s="71">
        <v>4</v>
      </c>
      <c r="G99" s="45"/>
      <c r="H99" s="184">
        <f>SUM(H100:H103)</f>
        <v>0</v>
      </c>
    </row>
    <row r="100" spans="1:8" ht="24.75" customHeight="1">
      <c r="A100" s="73"/>
      <c r="B100" s="73" t="s">
        <v>2</v>
      </c>
      <c r="C100" s="35" t="s">
        <v>97</v>
      </c>
      <c r="D100" s="35" t="s">
        <v>3</v>
      </c>
      <c r="E100" s="103">
        <v>1.56</v>
      </c>
      <c r="F100" s="42">
        <f>F99*E100</f>
        <v>6.24</v>
      </c>
      <c r="G100" s="35"/>
      <c r="H100" s="178">
        <f>F100*G100</f>
        <v>0</v>
      </c>
    </row>
    <row r="101" spans="1:8" ht="28.5" customHeight="1">
      <c r="A101" s="73"/>
      <c r="B101" s="73" t="s">
        <v>2</v>
      </c>
      <c r="C101" s="35" t="s">
        <v>98</v>
      </c>
      <c r="D101" s="35" t="s">
        <v>14</v>
      </c>
      <c r="E101" s="103">
        <v>0.0217</v>
      </c>
      <c r="F101" s="42">
        <f>F99*E101</f>
        <v>0.0868</v>
      </c>
      <c r="G101" s="39"/>
      <c r="H101" s="178">
        <f>F101*G101</f>
        <v>0</v>
      </c>
    </row>
    <row r="102" spans="1:8" ht="29.25" customHeight="1">
      <c r="A102" s="73"/>
      <c r="B102" s="73" t="s">
        <v>234</v>
      </c>
      <c r="C102" s="35" t="s">
        <v>274</v>
      </c>
      <c r="D102" s="35" t="s">
        <v>20</v>
      </c>
      <c r="E102" s="36">
        <v>1</v>
      </c>
      <c r="F102" s="42">
        <f>E102*F99</f>
        <v>4</v>
      </c>
      <c r="G102" s="42"/>
      <c r="H102" s="178">
        <f>F102*G102</f>
        <v>0</v>
      </c>
    </row>
    <row r="103" spans="1:8" ht="35.25" customHeight="1">
      <c r="A103" s="73"/>
      <c r="B103" s="39" t="s">
        <v>2</v>
      </c>
      <c r="C103" s="35" t="s">
        <v>16</v>
      </c>
      <c r="D103" s="35" t="s">
        <v>14</v>
      </c>
      <c r="E103" s="111">
        <v>0.0708</v>
      </c>
      <c r="F103" s="42">
        <f>F99*E103</f>
        <v>0.2832</v>
      </c>
      <c r="G103" s="39"/>
      <c r="H103" s="178">
        <f>F103*G103</f>
        <v>0</v>
      </c>
    </row>
    <row r="104" spans="1:8" ht="96" customHeight="1">
      <c r="A104" s="72" t="s">
        <v>53</v>
      </c>
      <c r="B104" s="44" t="s">
        <v>118</v>
      </c>
      <c r="C104" s="45" t="s">
        <v>451</v>
      </c>
      <c r="D104" s="45" t="s">
        <v>20</v>
      </c>
      <c r="E104" s="45"/>
      <c r="F104" s="71">
        <v>12</v>
      </c>
      <c r="G104" s="45"/>
      <c r="H104" s="184">
        <f>SUM(H105:H108)</f>
        <v>0</v>
      </c>
    </row>
    <row r="105" spans="1:8" ht="30" customHeight="1">
      <c r="A105" s="73"/>
      <c r="B105" s="73" t="s">
        <v>2</v>
      </c>
      <c r="C105" s="35" t="s">
        <v>97</v>
      </c>
      <c r="D105" s="35" t="s">
        <v>3</v>
      </c>
      <c r="E105" s="103">
        <v>1.57</v>
      </c>
      <c r="F105" s="42">
        <f>F104*E105</f>
        <v>18.84</v>
      </c>
      <c r="G105" s="35"/>
      <c r="H105" s="178">
        <f>F105*G105</f>
        <v>0</v>
      </c>
    </row>
    <row r="106" spans="1:8" ht="30.75" customHeight="1">
      <c r="A106" s="73"/>
      <c r="B106" s="73" t="s">
        <v>2</v>
      </c>
      <c r="C106" s="35" t="s">
        <v>98</v>
      </c>
      <c r="D106" s="35" t="s">
        <v>14</v>
      </c>
      <c r="E106" s="103">
        <v>0.525</v>
      </c>
      <c r="F106" s="42">
        <f>F104*E106</f>
        <v>6.300000000000001</v>
      </c>
      <c r="G106" s="39"/>
      <c r="H106" s="178">
        <f>F106*G106</f>
        <v>0</v>
      </c>
    </row>
    <row r="107" spans="1:8" ht="33" customHeight="1">
      <c r="A107" s="73"/>
      <c r="B107" s="73" t="s">
        <v>240</v>
      </c>
      <c r="C107" s="35" t="s">
        <v>452</v>
      </c>
      <c r="D107" s="35" t="s">
        <v>20</v>
      </c>
      <c r="E107" s="36">
        <v>1</v>
      </c>
      <c r="F107" s="42">
        <f>E107*F104</f>
        <v>12</v>
      </c>
      <c r="G107" s="178"/>
      <c r="H107" s="178">
        <f>F107*G107</f>
        <v>0</v>
      </c>
    </row>
    <row r="108" spans="1:8" ht="34.5" customHeight="1">
      <c r="A108" s="73"/>
      <c r="B108" s="39" t="s">
        <v>2</v>
      </c>
      <c r="C108" s="35" t="s">
        <v>16</v>
      </c>
      <c r="D108" s="35" t="s">
        <v>14</v>
      </c>
      <c r="E108" s="111">
        <v>0.0478</v>
      </c>
      <c r="F108" s="42">
        <f>F104*E108</f>
        <v>0.5736</v>
      </c>
      <c r="G108" s="39"/>
      <c r="H108" s="178">
        <f>F108*G108</f>
        <v>0</v>
      </c>
    </row>
    <row r="109" spans="1:8" ht="74.25" customHeight="1">
      <c r="A109" s="177" t="s">
        <v>39</v>
      </c>
      <c r="B109" s="179" t="s">
        <v>103</v>
      </c>
      <c r="C109" s="173" t="s">
        <v>245</v>
      </c>
      <c r="D109" s="170" t="s">
        <v>13</v>
      </c>
      <c r="E109" s="173"/>
      <c r="F109" s="182">
        <v>1</v>
      </c>
      <c r="G109" s="173"/>
      <c r="H109" s="184">
        <f>SUM(H110:H113)</f>
        <v>0</v>
      </c>
    </row>
    <row r="110" spans="1:8" ht="24" customHeight="1">
      <c r="A110" s="250"/>
      <c r="B110" s="250" t="s">
        <v>2</v>
      </c>
      <c r="C110" s="249" t="s">
        <v>97</v>
      </c>
      <c r="D110" s="249" t="s">
        <v>3</v>
      </c>
      <c r="E110" s="249">
        <v>1.51</v>
      </c>
      <c r="F110" s="178">
        <f>F109*E110</f>
        <v>1.51</v>
      </c>
      <c r="G110" s="249"/>
      <c r="H110" s="178">
        <f>F110*G110</f>
        <v>0</v>
      </c>
    </row>
    <row r="111" spans="1:8" ht="29.25" customHeight="1">
      <c r="A111" s="250"/>
      <c r="B111" s="250" t="s">
        <v>2</v>
      </c>
      <c r="C111" s="249" t="s">
        <v>98</v>
      </c>
      <c r="D111" s="249" t="s">
        <v>14</v>
      </c>
      <c r="E111" s="154">
        <v>0.13</v>
      </c>
      <c r="F111" s="178">
        <f>F109*E111</f>
        <v>0.13</v>
      </c>
      <c r="G111" s="169"/>
      <c r="H111" s="178">
        <f>F111*G111</f>
        <v>0</v>
      </c>
    </row>
    <row r="112" spans="1:8" ht="25.5" customHeight="1">
      <c r="A112" s="250"/>
      <c r="B112" s="250" t="s">
        <v>267</v>
      </c>
      <c r="C112" s="249" t="s">
        <v>170</v>
      </c>
      <c r="D112" s="249" t="s">
        <v>13</v>
      </c>
      <c r="E112" s="69">
        <v>1</v>
      </c>
      <c r="F112" s="178">
        <f>E112*F109</f>
        <v>1</v>
      </c>
      <c r="G112" s="169"/>
      <c r="H112" s="178">
        <f>F112*G112</f>
        <v>0</v>
      </c>
    </row>
    <row r="113" spans="1:8" ht="20.25" customHeight="1">
      <c r="A113" s="250"/>
      <c r="B113" s="169" t="s">
        <v>2</v>
      </c>
      <c r="C113" s="249" t="s">
        <v>16</v>
      </c>
      <c r="D113" s="249" t="s">
        <v>14</v>
      </c>
      <c r="E113" s="169">
        <v>0.07</v>
      </c>
      <c r="F113" s="178">
        <f>F109*E113</f>
        <v>0.07</v>
      </c>
      <c r="G113" s="169"/>
      <c r="H113" s="178">
        <f>F113*G113</f>
        <v>0</v>
      </c>
    </row>
    <row r="114" spans="1:8" ht="60" customHeight="1">
      <c r="A114" s="177" t="s">
        <v>65</v>
      </c>
      <c r="B114" s="179" t="s">
        <v>103</v>
      </c>
      <c r="C114" s="173" t="s">
        <v>266</v>
      </c>
      <c r="D114" s="170" t="s">
        <v>13</v>
      </c>
      <c r="E114" s="173"/>
      <c r="F114" s="182">
        <v>1</v>
      </c>
      <c r="G114" s="173"/>
      <c r="H114" s="184">
        <f>SUM(H115:H118)</f>
        <v>0</v>
      </c>
    </row>
    <row r="115" spans="1:8" ht="24.75" customHeight="1">
      <c r="A115" s="250"/>
      <c r="B115" s="250" t="s">
        <v>2</v>
      </c>
      <c r="C115" s="249" t="s">
        <v>97</v>
      </c>
      <c r="D115" s="249" t="s">
        <v>3</v>
      </c>
      <c r="E115" s="249">
        <v>1.51</v>
      </c>
      <c r="F115" s="178">
        <f>F114*E115</f>
        <v>1.51</v>
      </c>
      <c r="G115" s="249"/>
      <c r="H115" s="178">
        <f>F115*G115</f>
        <v>0</v>
      </c>
    </row>
    <row r="116" spans="1:8" ht="28.5" customHeight="1">
      <c r="A116" s="250"/>
      <c r="B116" s="250" t="s">
        <v>2</v>
      </c>
      <c r="C116" s="249" t="s">
        <v>98</v>
      </c>
      <c r="D116" s="249" t="s">
        <v>14</v>
      </c>
      <c r="E116" s="154">
        <v>0.13</v>
      </c>
      <c r="F116" s="178">
        <f>F114*E116</f>
        <v>0.13</v>
      </c>
      <c r="G116" s="169"/>
      <c r="H116" s="178">
        <f>F116*G116</f>
        <v>0</v>
      </c>
    </row>
    <row r="117" spans="1:8" ht="34.5" customHeight="1">
      <c r="A117" s="250"/>
      <c r="B117" s="250" t="s">
        <v>235</v>
      </c>
      <c r="C117" s="249" t="s">
        <v>244</v>
      </c>
      <c r="D117" s="249" t="s">
        <v>13</v>
      </c>
      <c r="E117" s="69">
        <v>1</v>
      </c>
      <c r="F117" s="178">
        <f>E117*F114</f>
        <v>1</v>
      </c>
      <c r="G117" s="169"/>
      <c r="H117" s="178">
        <f>F117*G117</f>
        <v>0</v>
      </c>
    </row>
    <row r="118" spans="1:8" ht="32.25" customHeight="1">
      <c r="A118" s="250"/>
      <c r="B118" s="169" t="s">
        <v>2</v>
      </c>
      <c r="C118" s="249" t="s">
        <v>16</v>
      </c>
      <c r="D118" s="249" t="s">
        <v>14</v>
      </c>
      <c r="E118" s="169">
        <v>0.07</v>
      </c>
      <c r="F118" s="178">
        <f>F114*E118</f>
        <v>0.07</v>
      </c>
      <c r="G118" s="169"/>
      <c r="H118" s="178">
        <f>F118*G118</f>
        <v>0</v>
      </c>
    </row>
    <row r="119" spans="1:8" ht="55.5" customHeight="1">
      <c r="A119" s="177" t="s">
        <v>54</v>
      </c>
      <c r="B119" s="179" t="s">
        <v>275</v>
      </c>
      <c r="C119" s="173" t="s">
        <v>441</v>
      </c>
      <c r="D119" s="170" t="s">
        <v>13</v>
      </c>
      <c r="E119" s="173"/>
      <c r="F119" s="182">
        <v>6</v>
      </c>
      <c r="G119" s="173"/>
      <c r="H119" s="184">
        <f>SUM(H120:H123)</f>
        <v>0</v>
      </c>
    </row>
    <row r="120" spans="1:8" ht="29.25" customHeight="1">
      <c r="A120" s="250"/>
      <c r="B120" s="250" t="s">
        <v>2</v>
      </c>
      <c r="C120" s="249" t="s">
        <v>97</v>
      </c>
      <c r="D120" s="249" t="s">
        <v>3</v>
      </c>
      <c r="E120" s="249">
        <v>2.67</v>
      </c>
      <c r="F120" s="178">
        <f>F119*E120</f>
        <v>16.02</v>
      </c>
      <c r="G120" s="249"/>
      <c r="H120" s="178">
        <f>F120*G120</f>
        <v>0</v>
      </c>
    </row>
    <row r="121" spans="1:8" ht="29.25" customHeight="1">
      <c r="A121" s="250"/>
      <c r="B121" s="250" t="s">
        <v>2</v>
      </c>
      <c r="C121" s="249" t="s">
        <v>98</v>
      </c>
      <c r="D121" s="249" t="s">
        <v>14</v>
      </c>
      <c r="E121" s="154">
        <v>0.29</v>
      </c>
      <c r="F121" s="178">
        <f>F119*E121</f>
        <v>1.7399999999999998</v>
      </c>
      <c r="G121" s="169"/>
      <c r="H121" s="178">
        <f>F121*G121</f>
        <v>0</v>
      </c>
    </row>
    <row r="122" spans="1:8" ht="29.25" customHeight="1">
      <c r="A122" s="250"/>
      <c r="B122" s="250" t="s">
        <v>443</v>
      </c>
      <c r="C122" s="249" t="s">
        <v>442</v>
      </c>
      <c r="D122" s="249" t="s">
        <v>13</v>
      </c>
      <c r="E122" s="69">
        <v>1</v>
      </c>
      <c r="F122" s="178">
        <f>E122*F119</f>
        <v>6</v>
      </c>
      <c r="G122" s="169"/>
      <c r="H122" s="178">
        <f>F122*G122</f>
        <v>0</v>
      </c>
    </row>
    <row r="123" spans="1:8" ht="29.25" customHeight="1">
      <c r="A123" s="250"/>
      <c r="B123" s="169" t="s">
        <v>2</v>
      </c>
      <c r="C123" s="249" t="s">
        <v>16</v>
      </c>
      <c r="D123" s="249" t="s">
        <v>14</v>
      </c>
      <c r="E123" s="169">
        <v>0.27</v>
      </c>
      <c r="F123" s="178">
        <f>F119*E123</f>
        <v>1.62</v>
      </c>
      <c r="G123" s="169"/>
      <c r="H123" s="178">
        <f>F123*G123</f>
        <v>0</v>
      </c>
    </row>
    <row r="124" spans="1:8" ht="53.25" customHeight="1">
      <c r="A124" s="177" t="s">
        <v>172</v>
      </c>
      <c r="B124" s="179" t="s">
        <v>458</v>
      </c>
      <c r="C124" s="173" t="s">
        <v>455</v>
      </c>
      <c r="D124" s="170" t="s">
        <v>13</v>
      </c>
      <c r="E124" s="173"/>
      <c r="F124" s="182">
        <v>6</v>
      </c>
      <c r="G124" s="173"/>
      <c r="H124" s="184">
        <f>SUM(H125:H128)</f>
        <v>0</v>
      </c>
    </row>
    <row r="125" spans="1:8" ht="29.25" customHeight="1">
      <c r="A125" s="250"/>
      <c r="B125" s="250" t="s">
        <v>2</v>
      </c>
      <c r="C125" s="249" t="s">
        <v>97</v>
      </c>
      <c r="D125" s="249" t="s">
        <v>3</v>
      </c>
      <c r="E125" s="249">
        <v>0.389</v>
      </c>
      <c r="F125" s="178">
        <f>F124*E125</f>
        <v>2.334</v>
      </c>
      <c r="G125" s="249"/>
      <c r="H125" s="178">
        <f>F125*G125</f>
        <v>0</v>
      </c>
    </row>
    <row r="126" spans="1:8" ht="29.25" customHeight="1">
      <c r="A126" s="250"/>
      <c r="B126" s="250" t="s">
        <v>2</v>
      </c>
      <c r="C126" s="249" t="s">
        <v>98</v>
      </c>
      <c r="D126" s="249" t="s">
        <v>14</v>
      </c>
      <c r="E126" s="154">
        <v>0.151</v>
      </c>
      <c r="F126" s="178">
        <f>F124*E126</f>
        <v>0.9059999999999999</v>
      </c>
      <c r="G126" s="169"/>
      <c r="H126" s="178">
        <f>F126*G126</f>
        <v>0</v>
      </c>
    </row>
    <row r="127" spans="1:8" ht="29.25" customHeight="1">
      <c r="A127" s="250"/>
      <c r="B127" s="250" t="s">
        <v>457</v>
      </c>
      <c r="C127" s="249" t="s">
        <v>456</v>
      </c>
      <c r="D127" s="249" t="s">
        <v>13</v>
      </c>
      <c r="E127" s="69">
        <v>1</v>
      </c>
      <c r="F127" s="178">
        <f>E127*F124</f>
        <v>6</v>
      </c>
      <c r="G127" s="169"/>
      <c r="H127" s="178">
        <f>F127*G127</f>
        <v>0</v>
      </c>
    </row>
    <row r="128" spans="1:8" ht="29.25" customHeight="1">
      <c r="A128" s="250"/>
      <c r="B128" s="169" t="s">
        <v>2</v>
      </c>
      <c r="C128" s="249" t="s">
        <v>16</v>
      </c>
      <c r="D128" s="249" t="s">
        <v>14</v>
      </c>
      <c r="E128" s="169">
        <v>0.024</v>
      </c>
      <c r="F128" s="178">
        <f>F124*E128</f>
        <v>0.14400000000000002</v>
      </c>
      <c r="G128" s="169"/>
      <c r="H128" s="178">
        <f>F128*G128</f>
        <v>0</v>
      </c>
    </row>
    <row r="129" spans="1:8" ht="46.5" customHeight="1">
      <c r="A129" s="72" t="s">
        <v>207</v>
      </c>
      <c r="B129" s="44" t="s">
        <v>103</v>
      </c>
      <c r="C129" s="45" t="s">
        <v>278</v>
      </c>
      <c r="D129" s="104" t="s">
        <v>13</v>
      </c>
      <c r="E129" s="104"/>
      <c r="F129" s="105">
        <v>1</v>
      </c>
      <c r="G129" s="104"/>
      <c r="H129" s="185">
        <f>SUM(H130:H133)</f>
        <v>0</v>
      </c>
    </row>
    <row r="130" spans="1:8" ht="29.25" customHeight="1">
      <c r="A130" s="73"/>
      <c r="B130" s="37" t="s">
        <v>2</v>
      </c>
      <c r="C130" s="35" t="s">
        <v>97</v>
      </c>
      <c r="D130" s="39" t="s">
        <v>3</v>
      </c>
      <c r="E130" s="39">
        <v>1.51</v>
      </c>
      <c r="F130" s="42">
        <f>F129*E130</f>
        <v>1.51</v>
      </c>
      <c r="G130" s="39"/>
      <c r="H130" s="178">
        <f>F130*G130</f>
        <v>0</v>
      </c>
    </row>
    <row r="131" spans="1:8" ht="29.25" customHeight="1">
      <c r="A131" s="73"/>
      <c r="B131" s="37" t="s">
        <v>2</v>
      </c>
      <c r="C131" s="35" t="s">
        <v>98</v>
      </c>
      <c r="D131" s="39" t="s">
        <v>14</v>
      </c>
      <c r="E131" s="83">
        <v>0.13</v>
      </c>
      <c r="F131" s="42">
        <f>F129*E131</f>
        <v>0.13</v>
      </c>
      <c r="G131" s="39"/>
      <c r="H131" s="42">
        <f>F131*G131</f>
        <v>0</v>
      </c>
    </row>
    <row r="132" spans="1:8" ht="29.25" customHeight="1">
      <c r="A132" s="73"/>
      <c r="B132" s="40" t="s">
        <v>286</v>
      </c>
      <c r="C132" s="35" t="s">
        <v>279</v>
      </c>
      <c r="D132" s="39" t="s">
        <v>13</v>
      </c>
      <c r="E132" s="39">
        <v>1</v>
      </c>
      <c r="F132" s="74">
        <f>F129*E132</f>
        <v>1</v>
      </c>
      <c r="G132" s="169"/>
      <c r="H132" s="42">
        <f>F132*G132</f>
        <v>0</v>
      </c>
    </row>
    <row r="133" spans="1:8" ht="29.25" customHeight="1">
      <c r="A133" s="73"/>
      <c r="B133" s="82" t="s">
        <v>2</v>
      </c>
      <c r="C133" s="35" t="s">
        <v>56</v>
      </c>
      <c r="D133" s="39" t="s">
        <v>14</v>
      </c>
      <c r="E133" s="39">
        <v>0.07</v>
      </c>
      <c r="F133" s="42">
        <f>F129*E133</f>
        <v>0.07</v>
      </c>
      <c r="G133" s="39"/>
      <c r="H133" s="42">
        <f>F133*G133</f>
        <v>0</v>
      </c>
    </row>
    <row r="134" spans="1:8" ht="62.25" customHeight="1">
      <c r="A134" s="72" t="s">
        <v>173</v>
      </c>
      <c r="B134" s="44" t="s">
        <v>103</v>
      </c>
      <c r="C134" s="45" t="s">
        <v>276</v>
      </c>
      <c r="D134" s="104" t="s">
        <v>13</v>
      </c>
      <c r="E134" s="104"/>
      <c r="F134" s="105">
        <v>1</v>
      </c>
      <c r="G134" s="104"/>
      <c r="H134" s="185">
        <f>SUM(H135:H138)</f>
        <v>0</v>
      </c>
    </row>
    <row r="135" spans="1:8" ht="31.5" customHeight="1">
      <c r="A135" s="73"/>
      <c r="B135" s="37" t="s">
        <v>2</v>
      </c>
      <c r="C135" s="35" t="s">
        <v>97</v>
      </c>
      <c r="D135" s="39" t="s">
        <v>3</v>
      </c>
      <c r="E135" s="39">
        <v>1.51</v>
      </c>
      <c r="F135" s="42">
        <f>F134*E135</f>
        <v>1.51</v>
      </c>
      <c r="G135" s="39"/>
      <c r="H135" s="178">
        <f>F135*G135</f>
        <v>0</v>
      </c>
    </row>
    <row r="136" spans="1:8" ht="28.5" customHeight="1">
      <c r="A136" s="73"/>
      <c r="B136" s="37" t="s">
        <v>2</v>
      </c>
      <c r="C136" s="35" t="s">
        <v>98</v>
      </c>
      <c r="D136" s="39" t="s">
        <v>14</v>
      </c>
      <c r="E136" s="83">
        <v>0.13</v>
      </c>
      <c r="F136" s="42">
        <f>F134*E136</f>
        <v>0.13</v>
      </c>
      <c r="G136" s="39"/>
      <c r="H136" s="42">
        <f>F136*G136</f>
        <v>0</v>
      </c>
    </row>
    <row r="137" spans="1:8" ht="29.25" customHeight="1">
      <c r="A137" s="250"/>
      <c r="B137" s="183" t="s">
        <v>324</v>
      </c>
      <c r="C137" s="249" t="s">
        <v>277</v>
      </c>
      <c r="D137" s="169" t="s">
        <v>13</v>
      </c>
      <c r="E137" s="169">
        <v>1</v>
      </c>
      <c r="F137" s="81">
        <v>1</v>
      </c>
      <c r="G137" s="169"/>
      <c r="H137" s="178">
        <f>F137*G137</f>
        <v>0</v>
      </c>
    </row>
    <row r="138" spans="1:8" ht="30" customHeight="1">
      <c r="A138" s="73"/>
      <c r="B138" s="82" t="s">
        <v>2</v>
      </c>
      <c r="C138" s="35" t="s">
        <v>56</v>
      </c>
      <c r="D138" s="39" t="s">
        <v>14</v>
      </c>
      <c r="E138" s="39">
        <v>0.07</v>
      </c>
      <c r="F138" s="42">
        <f>F134*E138</f>
        <v>0.07</v>
      </c>
      <c r="G138" s="39"/>
      <c r="H138" s="42">
        <f>F138*G138</f>
        <v>0</v>
      </c>
    </row>
    <row r="139" spans="1:8" ht="42" customHeight="1">
      <c r="A139" s="109">
        <v>28</v>
      </c>
      <c r="B139" s="44" t="s">
        <v>280</v>
      </c>
      <c r="C139" s="45" t="s">
        <v>281</v>
      </c>
      <c r="D139" s="104" t="s">
        <v>13</v>
      </c>
      <c r="E139" s="104"/>
      <c r="F139" s="105">
        <v>3</v>
      </c>
      <c r="G139" s="104"/>
      <c r="H139" s="185">
        <f>SUM(H140:H143)</f>
        <v>0</v>
      </c>
    </row>
    <row r="140" spans="1:8" ht="30.75" customHeight="1">
      <c r="A140" s="73"/>
      <c r="B140" s="34" t="s">
        <v>2</v>
      </c>
      <c r="C140" s="35" t="s">
        <v>97</v>
      </c>
      <c r="D140" s="39" t="s">
        <v>3</v>
      </c>
      <c r="E140" s="39">
        <v>1.59</v>
      </c>
      <c r="F140" s="42">
        <f>F139*E140</f>
        <v>4.7700000000000005</v>
      </c>
      <c r="G140" s="39"/>
      <c r="H140" s="178">
        <f>F140*G140</f>
        <v>0</v>
      </c>
    </row>
    <row r="141" spans="1:8" ht="30.75" customHeight="1">
      <c r="A141" s="73"/>
      <c r="B141" s="34" t="s">
        <v>2</v>
      </c>
      <c r="C141" s="35" t="s">
        <v>108</v>
      </c>
      <c r="D141" s="39" t="s">
        <v>14</v>
      </c>
      <c r="E141" s="42">
        <v>0.06</v>
      </c>
      <c r="F141" s="42">
        <f>F139*E141</f>
        <v>0.18</v>
      </c>
      <c r="G141" s="39"/>
      <c r="H141" s="42">
        <f>F141*G141</f>
        <v>0</v>
      </c>
    </row>
    <row r="142" spans="1:8" ht="33.75" customHeight="1">
      <c r="A142" s="73"/>
      <c r="B142" s="40" t="s">
        <v>1</v>
      </c>
      <c r="C142" s="35" t="s">
        <v>282</v>
      </c>
      <c r="D142" s="39" t="s">
        <v>13</v>
      </c>
      <c r="E142" s="39">
        <v>1</v>
      </c>
      <c r="F142" s="74">
        <f>F139*E142</f>
        <v>3</v>
      </c>
      <c r="G142" s="39"/>
      <c r="H142" s="178">
        <f>F142*G142</f>
        <v>0</v>
      </c>
    </row>
    <row r="143" spans="1:8" ht="36.75" customHeight="1">
      <c r="A143" s="73"/>
      <c r="B143" s="34" t="s">
        <v>2</v>
      </c>
      <c r="C143" s="35" t="s">
        <v>22</v>
      </c>
      <c r="D143" s="39" t="s">
        <v>14</v>
      </c>
      <c r="E143" s="39">
        <v>0.66</v>
      </c>
      <c r="F143" s="42">
        <f>F139*E143</f>
        <v>1.98</v>
      </c>
      <c r="G143" s="39"/>
      <c r="H143" s="42">
        <f>F143*G143</f>
        <v>0</v>
      </c>
    </row>
    <row r="144" spans="1:8" ht="45.75" customHeight="1">
      <c r="A144" s="168">
        <v>29</v>
      </c>
      <c r="B144" s="179" t="s">
        <v>283</v>
      </c>
      <c r="C144" s="173" t="s">
        <v>284</v>
      </c>
      <c r="D144" s="170" t="s">
        <v>41</v>
      </c>
      <c r="E144" s="170"/>
      <c r="F144" s="92">
        <v>2</v>
      </c>
      <c r="G144" s="104"/>
      <c r="H144" s="185">
        <f>SUM(H145:H147)</f>
        <v>0</v>
      </c>
    </row>
    <row r="145" spans="1:8" ht="36.75" customHeight="1">
      <c r="A145" s="73"/>
      <c r="B145" s="34" t="s">
        <v>2</v>
      </c>
      <c r="C145" s="35" t="s">
        <v>97</v>
      </c>
      <c r="D145" s="39" t="s">
        <v>3</v>
      </c>
      <c r="E145" s="39">
        <v>0.31</v>
      </c>
      <c r="F145" s="42">
        <f>F144*E145</f>
        <v>0.62</v>
      </c>
      <c r="G145" s="39"/>
      <c r="H145" s="178">
        <f>F145*G145</f>
        <v>0</v>
      </c>
    </row>
    <row r="146" spans="1:8" ht="36.75" customHeight="1">
      <c r="A146" s="73"/>
      <c r="B146" s="40" t="s">
        <v>287</v>
      </c>
      <c r="C146" s="35" t="s">
        <v>285</v>
      </c>
      <c r="D146" s="39" t="s">
        <v>95</v>
      </c>
      <c r="E146" s="39">
        <v>1</v>
      </c>
      <c r="F146" s="74">
        <f>F144*E146</f>
        <v>2</v>
      </c>
      <c r="G146" s="39"/>
      <c r="H146" s="42">
        <f>F146*G146</f>
        <v>0</v>
      </c>
    </row>
    <row r="147" spans="1:8" ht="36.75" customHeight="1">
      <c r="A147" s="73"/>
      <c r="B147" s="34" t="s">
        <v>2</v>
      </c>
      <c r="C147" s="35" t="s">
        <v>22</v>
      </c>
      <c r="D147" s="39" t="s">
        <v>14</v>
      </c>
      <c r="E147" s="39">
        <v>0.04</v>
      </c>
      <c r="F147" s="42">
        <f>F144*E147</f>
        <v>0.08</v>
      </c>
      <c r="G147" s="39"/>
      <c r="H147" s="42">
        <f>F147*G147</f>
        <v>0</v>
      </c>
    </row>
    <row r="148" spans="1:8" ht="55.5" customHeight="1">
      <c r="A148" s="109">
        <v>30</v>
      </c>
      <c r="B148" s="44" t="s">
        <v>332</v>
      </c>
      <c r="C148" s="45" t="s">
        <v>454</v>
      </c>
      <c r="D148" s="45" t="s">
        <v>18</v>
      </c>
      <c r="E148" s="35"/>
      <c r="F148" s="71">
        <v>0.8</v>
      </c>
      <c r="G148" s="35"/>
      <c r="H148" s="184">
        <f>SUM(H149:H153)</f>
        <v>0</v>
      </c>
    </row>
    <row r="149" spans="1:8" ht="29.25" customHeight="1">
      <c r="A149" s="73"/>
      <c r="B149" s="34" t="s">
        <v>2</v>
      </c>
      <c r="C149" s="35" t="s">
        <v>97</v>
      </c>
      <c r="D149" s="35" t="s">
        <v>3</v>
      </c>
      <c r="E149" s="35">
        <v>13.8</v>
      </c>
      <c r="F149" s="36">
        <f>E149*F148</f>
        <v>11.040000000000001</v>
      </c>
      <c r="G149" s="35"/>
      <c r="H149" s="174">
        <f>F149*G149</f>
        <v>0</v>
      </c>
    </row>
    <row r="150" spans="1:8" ht="21.75" customHeight="1">
      <c r="A150" s="73"/>
      <c r="B150" s="34" t="s">
        <v>2</v>
      </c>
      <c r="C150" s="35" t="s">
        <v>98</v>
      </c>
      <c r="D150" s="35" t="s">
        <v>14</v>
      </c>
      <c r="E150" s="35">
        <v>0.17</v>
      </c>
      <c r="F150" s="36">
        <f>E150*F148</f>
        <v>0.136</v>
      </c>
      <c r="G150" s="35"/>
      <c r="H150" s="36">
        <f>F150*G150</f>
        <v>0</v>
      </c>
    </row>
    <row r="151" spans="1:8" ht="24.75" customHeight="1">
      <c r="A151" s="73"/>
      <c r="B151" s="40" t="s">
        <v>334</v>
      </c>
      <c r="C151" s="35" t="s">
        <v>335</v>
      </c>
      <c r="D151" s="39" t="s">
        <v>336</v>
      </c>
      <c r="E151" s="39">
        <v>1.25</v>
      </c>
      <c r="F151" s="42">
        <f>F148*E151</f>
        <v>1</v>
      </c>
      <c r="G151" s="39"/>
      <c r="H151" s="42">
        <f>F151*G151</f>
        <v>0</v>
      </c>
    </row>
    <row r="152" spans="1:8" ht="27.75" customHeight="1">
      <c r="A152" s="73"/>
      <c r="B152" s="40" t="s">
        <v>337</v>
      </c>
      <c r="C152" s="35" t="s">
        <v>453</v>
      </c>
      <c r="D152" s="35" t="s">
        <v>13</v>
      </c>
      <c r="E152" s="39" t="s">
        <v>120</v>
      </c>
      <c r="F152" s="42">
        <v>5</v>
      </c>
      <c r="G152" s="39"/>
      <c r="H152" s="42">
        <f>F152*G152</f>
        <v>0</v>
      </c>
    </row>
    <row r="153" spans="1:8" ht="33" customHeight="1">
      <c r="A153" s="73"/>
      <c r="B153" s="34" t="s">
        <v>2</v>
      </c>
      <c r="C153" s="35" t="s">
        <v>22</v>
      </c>
      <c r="D153" s="35" t="s">
        <v>14</v>
      </c>
      <c r="E153" s="35">
        <v>0.9</v>
      </c>
      <c r="F153" s="36">
        <f>E153*F148</f>
        <v>0.7200000000000001</v>
      </c>
      <c r="G153" s="35"/>
      <c r="H153" s="36">
        <f>F153*G153</f>
        <v>0</v>
      </c>
    </row>
    <row r="154" spans="1:8" ht="57.75" customHeight="1">
      <c r="A154" s="61">
        <v>31</v>
      </c>
      <c r="B154" s="44" t="s">
        <v>496</v>
      </c>
      <c r="C154" s="45" t="s">
        <v>498</v>
      </c>
      <c r="D154" s="104" t="s">
        <v>497</v>
      </c>
      <c r="E154" s="104"/>
      <c r="F154" s="283">
        <v>1</v>
      </c>
      <c r="G154" s="104"/>
      <c r="H154" s="185">
        <f>SUM(H155:H157)</f>
        <v>0</v>
      </c>
    </row>
    <row r="155" spans="1:8" ht="31.5" customHeight="1">
      <c r="A155" s="73"/>
      <c r="B155" s="37" t="s">
        <v>2</v>
      </c>
      <c r="C155" s="35" t="s">
        <v>97</v>
      </c>
      <c r="D155" s="39" t="s">
        <v>3</v>
      </c>
      <c r="E155" s="39">
        <v>1.24</v>
      </c>
      <c r="F155" s="42">
        <f>E155*F154</f>
        <v>1.24</v>
      </c>
      <c r="G155" s="39"/>
      <c r="H155" s="178">
        <f>G155*F155</f>
        <v>0</v>
      </c>
    </row>
    <row r="156" spans="1:8" ht="29.25" customHeight="1">
      <c r="A156" s="73"/>
      <c r="B156" s="37" t="s">
        <v>2</v>
      </c>
      <c r="C156" s="35" t="s">
        <v>94</v>
      </c>
      <c r="D156" s="39" t="s">
        <v>14</v>
      </c>
      <c r="E156" s="39">
        <v>26</v>
      </c>
      <c r="F156" s="42">
        <f>E156*F154</f>
        <v>26</v>
      </c>
      <c r="G156" s="39"/>
      <c r="H156" s="178">
        <f>G156*F156</f>
        <v>0</v>
      </c>
    </row>
    <row r="157" spans="1:8" ht="27" customHeight="1">
      <c r="A157" s="73"/>
      <c r="B157" s="37" t="s">
        <v>2</v>
      </c>
      <c r="C157" s="35" t="s">
        <v>22</v>
      </c>
      <c r="D157" s="39" t="s">
        <v>14</v>
      </c>
      <c r="E157" s="39">
        <v>0.14</v>
      </c>
      <c r="F157" s="42">
        <f>E157*F154</f>
        <v>0.14</v>
      </c>
      <c r="G157" s="39"/>
      <c r="H157" s="178">
        <f>G157*F157</f>
        <v>0</v>
      </c>
    </row>
    <row r="158" spans="1:8" ht="33.75" customHeight="1">
      <c r="A158" s="62"/>
      <c r="B158" s="37"/>
      <c r="C158" s="45" t="s">
        <v>68</v>
      </c>
      <c r="D158" s="45" t="s">
        <v>14</v>
      </c>
      <c r="E158" s="35"/>
      <c r="F158" s="36"/>
      <c r="G158" s="35"/>
      <c r="H158" s="106">
        <f>H7+H9+H14+H19+H24+H31+H33+H38+H43+H48+H53+H58+H60+H67+H72+H74+H83+H88+H94+H99+H104+H109+H114+H119+H124+H129+H134+H139+H144+H148+H154</f>
        <v>0</v>
      </c>
    </row>
    <row r="159" spans="1:8" ht="31.5" customHeight="1">
      <c r="A159" s="73"/>
      <c r="B159" s="37"/>
      <c r="C159" s="35" t="s">
        <v>152</v>
      </c>
      <c r="D159" s="35" t="s">
        <v>14</v>
      </c>
      <c r="E159" s="35"/>
      <c r="F159" s="43">
        <v>0.1</v>
      </c>
      <c r="G159" s="35"/>
      <c r="H159" s="42">
        <f>H158*F159</f>
        <v>0</v>
      </c>
    </row>
    <row r="160" spans="1:8" ht="27.75" customHeight="1">
      <c r="A160" s="73"/>
      <c r="B160" s="44"/>
      <c r="C160" s="45" t="s">
        <v>92</v>
      </c>
      <c r="D160" s="45" t="s">
        <v>14</v>
      </c>
      <c r="E160" s="45"/>
      <c r="F160" s="45"/>
      <c r="G160" s="45"/>
      <c r="H160" s="106">
        <f>H158+H159</f>
        <v>0</v>
      </c>
    </row>
    <row r="161" spans="1:8" ht="29.25" customHeight="1">
      <c r="A161" s="73"/>
      <c r="B161" s="37"/>
      <c r="C161" s="35" t="s">
        <v>26</v>
      </c>
      <c r="D161" s="35" t="s">
        <v>14</v>
      </c>
      <c r="E161" s="35"/>
      <c r="F161" s="43">
        <v>0.08</v>
      </c>
      <c r="G161" s="35"/>
      <c r="H161" s="42">
        <f>H160*F161</f>
        <v>0</v>
      </c>
    </row>
    <row r="162" spans="1:8" ht="31.5" customHeight="1">
      <c r="A162" s="62"/>
      <c r="B162" s="44"/>
      <c r="C162" s="45" t="s">
        <v>19</v>
      </c>
      <c r="D162" s="45" t="s">
        <v>14</v>
      </c>
      <c r="E162" s="45"/>
      <c r="F162" s="108"/>
      <c r="G162" s="45"/>
      <c r="H162" s="106">
        <f>SUM(H160:H161)</f>
        <v>0</v>
      </c>
    </row>
    <row r="163" spans="1:8" ht="15.75">
      <c r="A163" s="14"/>
      <c r="B163" s="15"/>
      <c r="C163" s="1"/>
      <c r="D163" s="1"/>
      <c r="E163" s="1"/>
      <c r="F163" s="1"/>
      <c r="G163" s="1"/>
      <c r="H163" s="11"/>
    </row>
    <row r="164" spans="1:8" ht="15.75">
      <c r="A164" s="14"/>
      <c r="B164" s="15"/>
      <c r="C164" s="1"/>
      <c r="D164" s="1"/>
      <c r="E164" s="1"/>
      <c r="F164" s="1"/>
      <c r="G164" s="1"/>
      <c r="H164" s="11"/>
    </row>
    <row r="165" spans="1:8" ht="15.75">
      <c r="A165" s="14"/>
      <c r="B165" s="15"/>
      <c r="C165" s="1"/>
      <c r="D165" s="1"/>
      <c r="E165" s="1"/>
      <c r="F165" s="1"/>
      <c r="G165" s="1"/>
      <c r="H165" s="11"/>
    </row>
    <row r="166" spans="1:8" ht="15.75">
      <c r="A166" s="14"/>
      <c r="B166" s="15"/>
      <c r="C166" s="1"/>
      <c r="D166" s="1"/>
      <c r="E166" s="1"/>
      <c r="F166" s="1"/>
      <c r="G166" s="1"/>
      <c r="H166" s="11"/>
    </row>
    <row r="167" spans="1:8" ht="15.75">
      <c r="A167" s="14"/>
      <c r="B167" s="15"/>
      <c r="C167" s="1"/>
      <c r="D167" s="1"/>
      <c r="E167" s="1"/>
      <c r="F167" s="1"/>
      <c r="G167" s="1"/>
      <c r="H167" s="11"/>
    </row>
    <row r="168" spans="1:8" ht="15.75">
      <c r="A168" s="14"/>
      <c r="B168" s="15"/>
      <c r="C168" s="1"/>
      <c r="D168" s="1"/>
      <c r="E168" s="1"/>
      <c r="F168" s="1"/>
      <c r="G168" s="1"/>
      <c r="H168" s="11"/>
    </row>
    <row r="169" spans="1:8" ht="15.75">
      <c r="A169" s="14"/>
      <c r="B169" s="15"/>
      <c r="C169" s="1"/>
      <c r="D169" s="1"/>
      <c r="E169" s="1"/>
      <c r="F169" s="1"/>
      <c r="G169" s="1"/>
      <c r="H169" s="11"/>
    </row>
    <row r="170" spans="1:8" ht="15.75">
      <c r="A170" s="14"/>
      <c r="B170" s="15"/>
      <c r="C170" s="1"/>
      <c r="D170" s="1"/>
      <c r="E170" s="1"/>
      <c r="F170" s="1"/>
      <c r="G170" s="1"/>
      <c r="H170" s="11"/>
    </row>
    <row r="171" spans="1:8" ht="15.75">
      <c r="A171" s="14"/>
      <c r="B171" s="15"/>
      <c r="C171" s="1"/>
      <c r="D171" s="1"/>
      <c r="E171" s="1"/>
      <c r="F171" s="1"/>
      <c r="G171" s="1"/>
      <c r="H171" s="11"/>
    </row>
    <row r="172" spans="1:8" ht="15.75">
      <c r="A172" s="14"/>
      <c r="B172" s="15"/>
      <c r="C172" s="1"/>
      <c r="D172" s="1"/>
      <c r="E172" s="1"/>
      <c r="F172" s="1"/>
      <c r="G172" s="1"/>
      <c r="H172" s="11"/>
    </row>
    <row r="173" spans="1:8" ht="15.75">
      <c r="A173" s="14"/>
      <c r="B173" s="15"/>
      <c r="C173" s="1"/>
      <c r="D173" s="1"/>
      <c r="E173" s="1"/>
      <c r="F173" s="1"/>
      <c r="G173" s="1"/>
      <c r="H173" s="11"/>
    </row>
    <row r="174" spans="1:8" ht="15.75">
      <c r="A174" s="14"/>
      <c r="B174" s="15"/>
      <c r="C174" s="1"/>
      <c r="D174" s="1"/>
      <c r="E174" s="1"/>
      <c r="F174" s="1"/>
      <c r="G174" s="1"/>
      <c r="H174" s="11"/>
    </row>
    <row r="175" spans="1:8" ht="15.75">
      <c r="A175" s="14"/>
      <c r="B175" s="15"/>
      <c r="C175" s="1"/>
      <c r="D175" s="1"/>
      <c r="E175" s="1"/>
      <c r="F175" s="1"/>
      <c r="G175" s="1"/>
      <c r="H175" s="11"/>
    </row>
    <row r="176" spans="1:8" ht="15.75">
      <c r="A176" s="14"/>
      <c r="B176" s="15"/>
      <c r="C176" s="1"/>
      <c r="D176" s="1"/>
      <c r="E176" s="1"/>
      <c r="F176" s="1"/>
      <c r="G176" s="1"/>
      <c r="H176" s="11"/>
    </row>
    <row r="177" spans="1:8" ht="15.75">
      <c r="A177" s="14"/>
      <c r="B177" s="15"/>
      <c r="C177" s="1"/>
      <c r="D177" s="1"/>
      <c r="E177" s="1"/>
      <c r="F177" s="1"/>
      <c r="G177" s="1"/>
      <c r="H177" s="11"/>
    </row>
    <row r="178" spans="1:8" ht="15.75">
      <c r="A178" s="14"/>
      <c r="B178" s="15"/>
      <c r="C178" s="1"/>
      <c r="D178" s="1"/>
      <c r="E178" s="1"/>
      <c r="F178" s="1"/>
      <c r="G178" s="1"/>
      <c r="H178" s="11"/>
    </row>
    <row r="179" spans="1:8" ht="15.75">
      <c r="A179" s="14"/>
      <c r="B179" s="15"/>
      <c r="C179" s="1"/>
      <c r="D179" s="1"/>
      <c r="E179" s="1"/>
      <c r="F179" s="1"/>
      <c r="G179" s="1"/>
      <c r="H179" s="11"/>
    </row>
    <row r="180" spans="1:8" ht="15.75">
      <c r="A180" s="14"/>
      <c r="B180" s="15"/>
      <c r="C180" s="1"/>
      <c r="D180" s="1"/>
      <c r="E180" s="1"/>
      <c r="F180" s="1"/>
      <c r="G180" s="1"/>
      <c r="H180" s="11"/>
    </row>
    <row r="181" spans="1:8" ht="15.75">
      <c r="A181" s="14"/>
      <c r="B181" s="15"/>
      <c r="C181" s="1"/>
      <c r="D181" s="1"/>
      <c r="E181" s="1"/>
      <c r="F181" s="1"/>
      <c r="G181" s="1"/>
      <c r="H181" s="11"/>
    </row>
    <row r="182" spans="1:8" ht="15.75">
      <c r="A182" s="14"/>
      <c r="B182" s="15"/>
      <c r="C182" s="1"/>
      <c r="D182" s="1"/>
      <c r="E182" s="1"/>
      <c r="F182" s="1"/>
      <c r="G182" s="1"/>
      <c r="H182" s="11"/>
    </row>
    <row r="183" spans="1:8" ht="15.75">
      <c r="A183" s="14"/>
      <c r="B183" s="15"/>
      <c r="C183" s="1"/>
      <c r="D183" s="1"/>
      <c r="E183" s="1"/>
      <c r="F183" s="1"/>
      <c r="G183" s="1"/>
      <c r="H183" s="11"/>
    </row>
  </sheetData>
  <sheetProtection/>
  <protectedRanges>
    <protectedRange sqref="G74:G82" name="Range1_2"/>
  </protectedRanges>
  <autoFilter ref="A6:H161"/>
  <mergeCells count="9">
    <mergeCell ref="A1:H1"/>
    <mergeCell ref="A2:H2"/>
    <mergeCell ref="A3:H3"/>
    <mergeCell ref="A4:A5"/>
    <mergeCell ref="B4:B5"/>
    <mergeCell ref="C4:C5"/>
    <mergeCell ref="D4:D5"/>
    <mergeCell ref="E4:F4"/>
    <mergeCell ref="G4:H4"/>
  </mergeCells>
  <printOptions/>
  <pageMargins left="0.6" right="0.51" top="0.2" bottom="0.49" header="0.16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4"/>
  <sheetViews>
    <sheetView zoomScalePageLayoutView="0" workbookViewId="0" topLeftCell="A67">
      <selection activeCell="G75" sqref="G10:G75"/>
    </sheetView>
  </sheetViews>
  <sheetFormatPr defaultColWidth="9.140625" defaultRowHeight="12.75"/>
  <cols>
    <col min="1" max="1" width="4.140625" style="14" customWidth="1"/>
    <col min="2" max="2" width="9.8515625" style="15" customWidth="1"/>
    <col min="3" max="3" width="43.8515625" style="1" customWidth="1"/>
    <col min="4" max="4" width="6.7109375" style="1" customWidth="1"/>
    <col min="5" max="5" width="7.28125" style="1" customWidth="1"/>
    <col min="6" max="6" width="8.421875" style="1" customWidth="1"/>
    <col min="7" max="7" width="6.8515625" style="1" customWidth="1"/>
    <col min="8" max="8" width="10.28125" style="11" customWidth="1"/>
    <col min="9" max="9" width="9.00390625" style="11" hidden="1" customWidth="1"/>
    <col min="10" max="10" width="10.57421875" style="7" hidden="1" customWidth="1"/>
    <col min="11" max="11" width="7.57421875" style="3" hidden="1" customWidth="1"/>
    <col min="12" max="12" width="9.140625" style="3" hidden="1" customWidth="1"/>
    <col min="13" max="14" width="0" style="3" hidden="1" customWidth="1"/>
    <col min="15" max="15" width="14.57421875" style="1" customWidth="1"/>
    <col min="16" max="16384" width="9.140625" style="1" customWidth="1"/>
  </cols>
  <sheetData>
    <row r="1" spans="1:10" ht="46.5" customHeight="1">
      <c r="A1" s="312" t="s">
        <v>432</v>
      </c>
      <c r="B1" s="326"/>
      <c r="C1" s="326"/>
      <c r="D1" s="326"/>
      <c r="E1" s="326"/>
      <c r="F1" s="326"/>
      <c r="G1" s="326"/>
      <c r="H1" s="326"/>
      <c r="I1" s="3"/>
      <c r="J1" s="2"/>
    </row>
    <row r="2" spans="1:10" ht="18.75" customHeight="1">
      <c r="A2" s="313" t="s">
        <v>466</v>
      </c>
      <c r="B2" s="313"/>
      <c r="C2" s="313"/>
      <c r="D2" s="313"/>
      <c r="E2" s="313"/>
      <c r="F2" s="313"/>
      <c r="G2" s="313"/>
      <c r="H2" s="313"/>
      <c r="I2" s="3"/>
      <c r="J2" s="2"/>
    </row>
    <row r="3" spans="1:10" ht="6.75" customHeight="1">
      <c r="A3" s="314"/>
      <c r="B3" s="314"/>
      <c r="C3" s="314"/>
      <c r="D3" s="314"/>
      <c r="E3" s="314"/>
      <c r="F3" s="314"/>
      <c r="G3" s="314"/>
      <c r="H3" s="314"/>
      <c r="I3" s="3"/>
      <c r="J3" s="2"/>
    </row>
    <row r="4" spans="1:10" ht="16.5" customHeight="1">
      <c r="A4" s="314" t="s">
        <v>473</v>
      </c>
      <c r="B4" s="314"/>
      <c r="C4" s="314"/>
      <c r="D4" s="314"/>
      <c r="E4" s="314"/>
      <c r="F4" s="314"/>
      <c r="G4" s="314"/>
      <c r="H4" s="314"/>
      <c r="I4" s="3"/>
      <c r="J4" s="2"/>
    </row>
    <row r="5" spans="1:11" ht="31.5" customHeight="1">
      <c r="A5" s="315" t="s">
        <v>5</v>
      </c>
      <c r="B5" s="327" t="s">
        <v>6</v>
      </c>
      <c r="C5" s="316" t="s">
        <v>7</v>
      </c>
      <c r="D5" s="317" t="s">
        <v>4</v>
      </c>
      <c r="E5" s="318" t="s">
        <v>8</v>
      </c>
      <c r="F5" s="318"/>
      <c r="G5" s="318" t="s">
        <v>0</v>
      </c>
      <c r="H5" s="318"/>
      <c r="I5" s="10"/>
      <c r="J5" s="17"/>
      <c r="K5" s="10"/>
    </row>
    <row r="6" spans="1:11" ht="54" customHeight="1">
      <c r="A6" s="315"/>
      <c r="B6" s="327"/>
      <c r="C6" s="316"/>
      <c r="D6" s="317"/>
      <c r="E6" s="33" t="s">
        <v>9</v>
      </c>
      <c r="F6" s="33" t="s">
        <v>10</v>
      </c>
      <c r="G6" s="33" t="s">
        <v>9</v>
      </c>
      <c r="H6" s="101" t="s">
        <v>10</v>
      </c>
      <c r="I6" s="12"/>
      <c r="J6" s="8"/>
      <c r="K6" s="10"/>
    </row>
    <row r="7" spans="1:14" s="5" customFormat="1" ht="24" customHeight="1">
      <c r="A7" s="72" t="s">
        <v>11</v>
      </c>
      <c r="B7" s="72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61">
        <v>8</v>
      </c>
      <c r="I7" s="9"/>
      <c r="J7" s="9"/>
      <c r="K7" s="16"/>
      <c r="L7" s="6"/>
      <c r="M7" s="6"/>
      <c r="N7" s="6"/>
    </row>
    <row r="8" spans="1:256" s="5" customFormat="1" ht="24" customHeight="1">
      <c r="A8" s="73"/>
      <c r="B8" s="37"/>
      <c r="C8" s="171" t="s">
        <v>185</v>
      </c>
      <c r="D8" s="35"/>
      <c r="E8" s="35"/>
      <c r="F8" s="35"/>
      <c r="G8" s="35"/>
      <c r="H8" s="6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5" customFormat="1" ht="39.75" customHeight="1">
      <c r="A9" s="172">
        <v>1</v>
      </c>
      <c r="B9" s="179" t="s">
        <v>430</v>
      </c>
      <c r="C9" s="173" t="s">
        <v>88</v>
      </c>
      <c r="D9" s="173" t="s">
        <v>18</v>
      </c>
      <c r="E9" s="186"/>
      <c r="F9" s="182">
        <v>12</v>
      </c>
      <c r="G9" s="173"/>
      <c r="H9" s="184">
        <f>H10+0</f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5" customFormat="1" ht="24" customHeight="1">
      <c r="A10" s="278"/>
      <c r="B10" s="176" t="s">
        <v>2</v>
      </c>
      <c r="C10" s="277" t="s">
        <v>97</v>
      </c>
      <c r="D10" s="277" t="s">
        <v>3</v>
      </c>
      <c r="E10" s="277">
        <v>2.78</v>
      </c>
      <c r="F10" s="174">
        <f>F9*E10</f>
        <v>33.36</v>
      </c>
      <c r="G10" s="277"/>
      <c r="H10" s="174">
        <f>F10*G10</f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5" customFormat="1" ht="52.5" customHeight="1">
      <c r="A11" s="172">
        <v>2</v>
      </c>
      <c r="B11" s="179" t="s">
        <v>90</v>
      </c>
      <c r="C11" s="173" t="s">
        <v>227</v>
      </c>
      <c r="D11" s="173" t="s">
        <v>20</v>
      </c>
      <c r="E11" s="173"/>
      <c r="F11" s="182">
        <v>10</v>
      </c>
      <c r="G11" s="173"/>
      <c r="H11" s="184">
        <f>H12+H13+H14</f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5" customFormat="1" ht="24" customHeight="1">
      <c r="A12" s="278"/>
      <c r="B12" s="176" t="s">
        <v>2</v>
      </c>
      <c r="C12" s="277" t="s">
        <v>97</v>
      </c>
      <c r="D12" s="277" t="s">
        <v>3</v>
      </c>
      <c r="E12" s="277">
        <v>0.139</v>
      </c>
      <c r="F12" s="41">
        <f>E12*F11</f>
        <v>1.3900000000000001</v>
      </c>
      <c r="G12" s="277"/>
      <c r="H12" s="174">
        <f>F12*G12</f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5" customFormat="1" ht="24" customHeight="1">
      <c r="A13" s="278"/>
      <c r="B13" s="183" t="s">
        <v>304</v>
      </c>
      <c r="C13" s="277" t="s">
        <v>228</v>
      </c>
      <c r="D13" s="277" t="s">
        <v>34</v>
      </c>
      <c r="E13" s="277">
        <v>1.02</v>
      </c>
      <c r="F13" s="83">
        <v>1</v>
      </c>
      <c r="G13" s="277"/>
      <c r="H13" s="174">
        <f>F13*G13</f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5" customFormat="1" ht="24" customHeight="1">
      <c r="A14" s="278"/>
      <c r="B14" s="176" t="s">
        <v>2</v>
      </c>
      <c r="C14" s="277" t="s">
        <v>25</v>
      </c>
      <c r="D14" s="277" t="s">
        <v>14</v>
      </c>
      <c r="E14" s="180">
        <v>0.00365</v>
      </c>
      <c r="F14" s="41">
        <f>F11*E14</f>
        <v>0.0365</v>
      </c>
      <c r="G14" s="277"/>
      <c r="H14" s="174">
        <f>F14*G14</f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5" customFormat="1" ht="49.5" customHeight="1">
      <c r="A15" s="61">
        <v>3</v>
      </c>
      <c r="B15" s="44" t="s">
        <v>180</v>
      </c>
      <c r="C15" s="45" t="s">
        <v>226</v>
      </c>
      <c r="D15" s="45" t="s">
        <v>181</v>
      </c>
      <c r="E15" s="45"/>
      <c r="F15" s="71">
        <v>60</v>
      </c>
      <c r="G15" s="45"/>
      <c r="H15" s="184">
        <f>SUM(H16:H20)</f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5" customFormat="1" ht="24" customHeight="1">
      <c r="A16" s="73"/>
      <c r="B16" s="37" t="s">
        <v>2</v>
      </c>
      <c r="C16" s="35" t="s">
        <v>182</v>
      </c>
      <c r="D16" s="35" t="s">
        <v>3</v>
      </c>
      <c r="E16" s="35">
        <v>0.1</v>
      </c>
      <c r="F16" s="36">
        <f>F15*E16</f>
        <v>6</v>
      </c>
      <c r="G16" s="35"/>
      <c r="H16" s="174">
        <f>G16*F16</f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5" customFormat="1" ht="24" customHeight="1">
      <c r="A17" s="73"/>
      <c r="B17" s="37" t="s">
        <v>2</v>
      </c>
      <c r="C17" s="35" t="s">
        <v>79</v>
      </c>
      <c r="D17" s="35" t="s">
        <v>14</v>
      </c>
      <c r="E17" s="35">
        <v>0.0696</v>
      </c>
      <c r="F17" s="36">
        <f>F15*E17</f>
        <v>4.176</v>
      </c>
      <c r="G17" s="35"/>
      <c r="H17" s="174">
        <f>G17*F17</f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5" customFormat="1" ht="24" customHeight="1">
      <c r="A18" s="73"/>
      <c r="B18" s="37" t="s">
        <v>1</v>
      </c>
      <c r="C18" s="35" t="s">
        <v>186</v>
      </c>
      <c r="D18" s="35" t="s">
        <v>12</v>
      </c>
      <c r="E18" s="35">
        <v>0.04</v>
      </c>
      <c r="F18" s="42">
        <f>E18*F15</f>
        <v>2.4</v>
      </c>
      <c r="G18" s="277"/>
      <c r="H18" s="42">
        <f>F18*G18</f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5" customFormat="1" ht="24" customHeight="1">
      <c r="A19" s="73"/>
      <c r="B19" s="37" t="s">
        <v>1</v>
      </c>
      <c r="C19" s="35" t="s">
        <v>183</v>
      </c>
      <c r="D19" s="35" t="s">
        <v>34</v>
      </c>
      <c r="E19" s="35">
        <v>1</v>
      </c>
      <c r="F19" s="36">
        <f>F15*E19</f>
        <v>60</v>
      </c>
      <c r="G19" s="35"/>
      <c r="H19" s="36">
        <f>F19*G19</f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5" customFormat="1" ht="24" customHeight="1">
      <c r="A20" s="73"/>
      <c r="B20" s="37" t="s">
        <v>2</v>
      </c>
      <c r="C20" s="35" t="s">
        <v>25</v>
      </c>
      <c r="D20" s="35" t="s">
        <v>14</v>
      </c>
      <c r="E20" s="35">
        <v>0.0005</v>
      </c>
      <c r="F20" s="36">
        <f>F15*E20</f>
        <v>0.03</v>
      </c>
      <c r="G20" s="35"/>
      <c r="H20" s="36">
        <f>F20*G20</f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5" customFormat="1" ht="52.5" customHeight="1">
      <c r="A21" s="72" t="s">
        <v>49</v>
      </c>
      <c r="B21" s="44" t="s">
        <v>57</v>
      </c>
      <c r="C21" s="45" t="s">
        <v>91</v>
      </c>
      <c r="D21" s="45" t="s">
        <v>18</v>
      </c>
      <c r="E21" s="102"/>
      <c r="F21" s="71">
        <f>F9</f>
        <v>12</v>
      </c>
      <c r="G21" s="45"/>
      <c r="H21" s="184">
        <f>H22</f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5" customFormat="1" ht="27" customHeight="1">
      <c r="A22" s="73"/>
      <c r="B22" s="37" t="s">
        <v>2</v>
      </c>
      <c r="C22" s="35" t="s">
        <v>106</v>
      </c>
      <c r="D22" s="35" t="s">
        <v>3</v>
      </c>
      <c r="E22" s="35">
        <v>1.21</v>
      </c>
      <c r="F22" s="36">
        <f>F21*E22</f>
        <v>14.52</v>
      </c>
      <c r="G22" s="35"/>
      <c r="H22" s="174">
        <f>F22*G22</f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5" customFormat="1" ht="24" customHeight="1">
      <c r="A23" s="62"/>
      <c r="B23" s="37"/>
      <c r="C23" s="104" t="s">
        <v>66</v>
      </c>
      <c r="D23" s="45" t="s">
        <v>14</v>
      </c>
      <c r="E23" s="35"/>
      <c r="F23" s="36"/>
      <c r="G23" s="35"/>
      <c r="H23" s="106">
        <f>H9+H11+H15+H21</f>
        <v>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5" customFormat="1" ht="30" customHeight="1">
      <c r="A24" s="73"/>
      <c r="B24" s="37"/>
      <c r="C24" s="35" t="s">
        <v>152</v>
      </c>
      <c r="D24" s="35" t="s">
        <v>14</v>
      </c>
      <c r="E24" s="35"/>
      <c r="F24" s="43">
        <v>0.1</v>
      </c>
      <c r="G24" s="35"/>
      <c r="H24" s="42">
        <f>H23*F24</f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5" customFormat="1" ht="31.5" customHeight="1">
      <c r="A25" s="73"/>
      <c r="B25" s="44"/>
      <c r="C25" s="45" t="s">
        <v>92</v>
      </c>
      <c r="D25" s="45" t="s">
        <v>14</v>
      </c>
      <c r="E25" s="45"/>
      <c r="F25" s="45"/>
      <c r="G25" s="45"/>
      <c r="H25" s="106">
        <f>H23+H24</f>
        <v>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5" customFormat="1" ht="32.25" customHeight="1">
      <c r="A26" s="73"/>
      <c r="B26" s="37"/>
      <c r="C26" s="35" t="s">
        <v>26</v>
      </c>
      <c r="D26" s="35" t="s">
        <v>14</v>
      </c>
      <c r="E26" s="35"/>
      <c r="F26" s="43">
        <v>0.08</v>
      </c>
      <c r="G26" s="35"/>
      <c r="H26" s="42">
        <f>H25*F26</f>
        <v>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5" customFormat="1" ht="27.75" customHeight="1">
      <c r="A27" s="62"/>
      <c r="B27" s="44"/>
      <c r="C27" s="171" t="s">
        <v>188</v>
      </c>
      <c r="D27" s="45" t="s">
        <v>14</v>
      </c>
      <c r="E27" s="45"/>
      <c r="F27" s="108"/>
      <c r="G27" s="45"/>
      <c r="H27" s="106">
        <f>H25+H26</f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5" customFormat="1" ht="27" customHeight="1">
      <c r="A28" s="72"/>
      <c r="B28" s="44"/>
      <c r="C28" s="78" t="s">
        <v>189</v>
      </c>
      <c r="D28" s="78"/>
      <c r="E28" s="78"/>
      <c r="F28" s="78"/>
      <c r="G28" s="78"/>
      <c r="H28" s="60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14" s="5" customFormat="1" ht="45" customHeight="1">
      <c r="A29" s="61">
        <v>1</v>
      </c>
      <c r="B29" s="44" t="s">
        <v>60</v>
      </c>
      <c r="C29" s="45" t="s">
        <v>264</v>
      </c>
      <c r="D29" s="104" t="s">
        <v>20</v>
      </c>
      <c r="E29" s="104"/>
      <c r="F29" s="187">
        <v>60</v>
      </c>
      <c r="G29" s="104"/>
      <c r="H29" s="184">
        <f>H30+H31+H32</f>
        <v>0</v>
      </c>
      <c r="I29" s="9"/>
      <c r="J29" s="9"/>
      <c r="K29" s="16"/>
      <c r="L29" s="6"/>
      <c r="M29" s="6"/>
      <c r="N29" s="6"/>
    </row>
    <row r="30" spans="1:14" s="5" customFormat="1" ht="24" customHeight="1">
      <c r="A30" s="73"/>
      <c r="B30" s="37" t="s">
        <v>2</v>
      </c>
      <c r="C30" s="35" t="s">
        <v>97</v>
      </c>
      <c r="D30" s="39" t="s">
        <v>3</v>
      </c>
      <c r="E30" s="35">
        <v>0.139</v>
      </c>
      <c r="F30" s="36">
        <f>F29*E30</f>
        <v>8.34</v>
      </c>
      <c r="G30" s="39"/>
      <c r="H30" s="174">
        <f>F30*G30</f>
        <v>0</v>
      </c>
      <c r="I30" s="9"/>
      <c r="J30" s="9"/>
      <c r="K30" s="16"/>
      <c r="L30" s="6"/>
      <c r="M30" s="6"/>
      <c r="N30" s="6"/>
    </row>
    <row r="31" spans="1:14" s="5" customFormat="1" ht="28.5" customHeight="1">
      <c r="A31" s="73"/>
      <c r="B31" s="37" t="s">
        <v>1</v>
      </c>
      <c r="C31" s="35" t="s">
        <v>265</v>
      </c>
      <c r="D31" s="39" t="s">
        <v>20</v>
      </c>
      <c r="E31" s="169">
        <v>1.02</v>
      </c>
      <c r="F31" s="42">
        <f>E31*F29</f>
        <v>61.2</v>
      </c>
      <c r="G31" s="39"/>
      <c r="H31" s="174">
        <f>F31*G31</f>
        <v>0</v>
      </c>
      <c r="I31" s="9"/>
      <c r="J31" s="9"/>
      <c r="K31" s="16"/>
      <c r="L31" s="6"/>
      <c r="M31" s="6"/>
      <c r="N31" s="6"/>
    </row>
    <row r="32" spans="1:14" s="5" customFormat="1" ht="24" customHeight="1">
      <c r="A32" s="73"/>
      <c r="B32" s="37" t="s">
        <v>2</v>
      </c>
      <c r="C32" s="35" t="s">
        <v>16</v>
      </c>
      <c r="D32" s="39" t="s">
        <v>14</v>
      </c>
      <c r="E32" s="103">
        <v>0.0097</v>
      </c>
      <c r="F32" s="36">
        <f>E32*F29</f>
        <v>0.5820000000000001</v>
      </c>
      <c r="G32" s="39"/>
      <c r="H32" s="174">
        <f>F32*G32</f>
        <v>0</v>
      </c>
      <c r="I32" s="9"/>
      <c r="J32" s="9"/>
      <c r="K32" s="16"/>
      <c r="L32" s="6"/>
      <c r="M32" s="6"/>
      <c r="N32" s="6"/>
    </row>
    <row r="33" spans="1:14" s="5" customFormat="1" ht="54.75" customHeight="1">
      <c r="A33" s="61">
        <v>2</v>
      </c>
      <c r="B33" s="44" t="s">
        <v>110</v>
      </c>
      <c r="C33" s="45" t="s">
        <v>468</v>
      </c>
      <c r="D33" s="45" t="s">
        <v>13</v>
      </c>
      <c r="E33" s="45"/>
      <c r="F33" s="60">
        <v>1</v>
      </c>
      <c r="G33" s="45"/>
      <c r="H33" s="184">
        <f>SUM(H34:H35)</f>
        <v>0</v>
      </c>
      <c r="I33" s="9"/>
      <c r="J33" s="9"/>
      <c r="K33" s="16"/>
      <c r="L33" s="6"/>
      <c r="M33" s="6"/>
      <c r="N33" s="6"/>
    </row>
    <row r="34" spans="1:14" s="5" customFormat="1" ht="26.25" customHeight="1">
      <c r="A34" s="73"/>
      <c r="B34" s="37" t="s">
        <v>2</v>
      </c>
      <c r="C34" s="35" t="s">
        <v>97</v>
      </c>
      <c r="D34" s="35" t="s">
        <v>3</v>
      </c>
      <c r="E34" s="35">
        <v>2</v>
      </c>
      <c r="F34" s="36">
        <f>E34*F33</f>
        <v>2</v>
      </c>
      <c r="G34" s="35"/>
      <c r="H34" s="174">
        <f>G34*F34</f>
        <v>0</v>
      </c>
      <c r="I34" s="9"/>
      <c r="J34" s="9"/>
      <c r="K34" s="16"/>
      <c r="L34" s="6"/>
      <c r="M34" s="6"/>
      <c r="N34" s="6"/>
    </row>
    <row r="35" spans="1:14" s="5" customFormat="1" ht="30" customHeight="1">
      <c r="A35" s="73"/>
      <c r="B35" s="183" t="s">
        <v>263</v>
      </c>
      <c r="C35" s="35" t="s">
        <v>224</v>
      </c>
      <c r="D35" s="35" t="s">
        <v>13</v>
      </c>
      <c r="E35" s="39">
        <v>1</v>
      </c>
      <c r="F35" s="42">
        <f>E35*F33</f>
        <v>1</v>
      </c>
      <c r="G35" s="169"/>
      <c r="H35" s="36">
        <f>F35*G35</f>
        <v>0</v>
      </c>
      <c r="I35" s="9"/>
      <c r="J35" s="9"/>
      <c r="K35" s="16"/>
      <c r="L35" s="6"/>
      <c r="M35" s="6"/>
      <c r="N35" s="6"/>
    </row>
    <row r="36" spans="1:14" s="5" customFormat="1" ht="64.5" customHeight="1">
      <c r="A36" s="61">
        <v>3</v>
      </c>
      <c r="B36" s="44" t="s">
        <v>114</v>
      </c>
      <c r="C36" s="45" t="s">
        <v>465</v>
      </c>
      <c r="D36" s="45" t="s">
        <v>80</v>
      </c>
      <c r="E36" s="45"/>
      <c r="F36" s="119">
        <v>2</v>
      </c>
      <c r="G36" s="45"/>
      <c r="H36" s="184">
        <f>H37+H38+H39</f>
        <v>0</v>
      </c>
      <c r="I36" s="9"/>
      <c r="J36" s="9"/>
      <c r="K36" s="16"/>
      <c r="L36" s="6"/>
      <c r="M36" s="6"/>
      <c r="N36" s="6"/>
    </row>
    <row r="37" spans="1:14" s="5" customFormat="1" ht="28.5" customHeight="1">
      <c r="A37" s="73"/>
      <c r="B37" s="37" t="s">
        <v>2</v>
      </c>
      <c r="C37" s="35" t="s">
        <v>97</v>
      </c>
      <c r="D37" s="35" t="s">
        <v>3</v>
      </c>
      <c r="E37" s="35">
        <v>1.99</v>
      </c>
      <c r="F37" s="36">
        <f>E37*F36</f>
        <v>3.98</v>
      </c>
      <c r="G37" s="36"/>
      <c r="H37" s="174">
        <f>G37*F37</f>
        <v>0</v>
      </c>
      <c r="I37" s="9"/>
      <c r="J37" s="9"/>
      <c r="K37" s="16"/>
      <c r="L37" s="6"/>
      <c r="M37" s="6"/>
      <c r="N37" s="6"/>
    </row>
    <row r="38" spans="1:14" s="5" customFormat="1" ht="24" customHeight="1">
      <c r="A38" s="73"/>
      <c r="B38" s="176" t="s">
        <v>159</v>
      </c>
      <c r="C38" s="276" t="s">
        <v>303</v>
      </c>
      <c r="D38" s="276" t="s">
        <v>13</v>
      </c>
      <c r="E38" s="169">
        <v>1</v>
      </c>
      <c r="F38" s="81">
        <f>F36*E38</f>
        <v>2</v>
      </c>
      <c r="G38" s="178"/>
      <c r="H38" s="42">
        <f>F38*G38</f>
        <v>0</v>
      </c>
      <c r="I38" s="9"/>
      <c r="J38" s="9"/>
      <c r="K38" s="16"/>
      <c r="L38" s="6"/>
      <c r="M38" s="6"/>
      <c r="N38" s="6"/>
    </row>
    <row r="39" spans="1:14" s="5" customFormat="1" ht="30" customHeight="1">
      <c r="A39" s="73"/>
      <c r="B39" s="37" t="s">
        <v>2</v>
      </c>
      <c r="C39" s="35" t="s">
        <v>16</v>
      </c>
      <c r="D39" s="35" t="s">
        <v>14</v>
      </c>
      <c r="E39" s="35">
        <v>1.39</v>
      </c>
      <c r="F39" s="36">
        <f>E39*F36</f>
        <v>2.78</v>
      </c>
      <c r="G39" s="36"/>
      <c r="H39" s="174">
        <f>G39*F39</f>
        <v>0</v>
      </c>
      <c r="I39" s="9"/>
      <c r="J39" s="9"/>
      <c r="K39" s="16"/>
      <c r="L39" s="6"/>
      <c r="M39" s="6"/>
      <c r="N39" s="6"/>
    </row>
    <row r="40" spans="1:14" s="5" customFormat="1" ht="51.75" customHeight="1">
      <c r="A40" s="61">
        <v>4</v>
      </c>
      <c r="B40" s="44" t="s">
        <v>114</v>
      </c>
      <c r="C40" s="45" t="s">
        <v>467</v>
      </c>
      <c r="D40" s="45" t="s">
        <v>13</v>
      </c>
      <c r="E40" s="45"/>
      <c r="F40" s="181">
        <v>1</v>
      </c>
      <c r="G40" s="45"/>
      <c r="H40" s="184">
        <f>H41+H42+H43</f>
        <v>0</v>
      </c>
      <c r="I40" s="9"/>
      <c r="J40" s="9"/>
      <c r="K40" s="16"/>
      <c r="L40" s="6"/>
      <c r="M40" s="6"/>
      <c r="N40" s="6"/>
    </row>
    <row r="41" spans="1:14" s="5" customFormat="1" ht="30" customHeight="1">
      <c r="A41" s="73"/>
      <c r="B41" s="37" t="s">
        <v>2</v>
      </c>
      <c r="C41" s="35" t="s">
        <v>97</v>
      </c>
      <c r="D41" s="35" t="s">
        <v>3</v>
      </c>
      <c r="E41" s="35">
        <v>1.99</v>
      </c>
      <c r="F41" s="36">
        <f>E41*F40</f>
        <v>1.99</v>
      </c>
      <c r="G41" s="35"/>
      <c r="H41" s="174">
        <f>G41*F41</f>
        <v>0</v>
      </c>
      <c r="I41" s="9"/>
      <c r="J41" s="9"/>
      <c r="K41" s="16"/>
      <c r="L41" s="6"/>
      <c r="M41" s="6"/>
      <c r="N41" s="6"/>
    </row>
    <row r="42" spans="1:14" s="5" customFormat="1" ht="32.25" customHeight="1">
      <c r="A42" s="73"/>
      <c r="B42" s="176" t="s">
        <v>157</v>
      </c>
      <c r="C42" s="276" t="s">
        <v>158</v>
      </c>
      <c r="D42" s="276" t="s">
        <v>13</v>
      </c>
      <c r="E42" s="169">
        <v>1</v>
      </c>
      <c r="F42" s="81">
        <f>F40*E42</f>
        <v>1</v>
      </c>
      <c r="G42" s="169"/>
      <c r="H42" s="42">
        <f>F42*G42</f>
        <v>0</v>
      </c>
      <c r="I42" s="9"/>
      <c r="J42" s="9"/>
      <c r="K42" s="16"/>
      <c r="L42" s="6"/>
      <c r="M42" s="6"/>
      <c r="N42" s="6"/>
    </row>
    <row r="43" spans="1:14" s="5" customFormat="1" ht="30" customHeight="1">
      <c r="A43" s="73"/>
      <c r="B43" s="37" t="s">
        <v>2</v>
      </c>
      <c r="C43" s="35" t="s">
        <v>16</v>
      </c>
      <c r="D43" s="35" t="s">
        <v>14</v>
      </c>
      <c r="E43" s="35">
        <v>1.39</v>
      </c>
      <c r="F43" s="36">
        <f>E43*F40</f>
        <v>1.39</v>
      </c>
      <c r="G43" s="35"/>
      <c r="H43" s="174">
        <f>G43*F43</f>
        <v>0</v>
      </c>
      <c r="I43" s="9"/>
      <c r="J43" s="9"/>
      <c r="K43" s="16"/>
      <c r="L43" s="6"/>
      <c r="M43" s="6"/>
      <c r="N43" s="6"/>
    </row>
    <row r="44" spans="1:14" s="5" customFormat="1" ht="56.25" customHeight="1">
      <c r="A44" s="61">
        <v>5</v>
      </c>
      <c r="B44" s="44" t="s">
        <v>114</v>
      </c>
      <c r="C44" s="45" t="s">
        <v>469</v>
      </c>
      <c r="D44" s="45" t="s">
        <v>13</v>
      </c>
      <c r="E44" s="45"/>
      <c r="F44" s="181">
        <v>1</v>
      </c>
      <c r="G44" s="45"/>
      <c r="H44" s="184">
        <f>H45+H46+H47</f>
        <v>0</v>
      </c>
      <c r="I44" s="9"/>
      <c r="J44" s="9"/>
      <c r="K44" s="16"/>
      <c r="L44" s="6"/>
      <c r="M44" s="6"/>
      <c r="N44" s="6"/>
    </row>
    <row r="45" spans="1:14" s="5" customFormat="1" ht="34.5" customHeight="1">
      <c r="A45" s="73"/>
      <c r="B45" s="37" t="s">
        <v>2</v>
      </c>
      <c r="C45" s="35" t="s">
        <v>97</v>
      </c>
      <c r="D45" s="35" t="s">
        <v>3</v>
      </c>
      <c r="E45" s="35">
        <v>1.99</v>
      </c>
      <c r="F45" s="36">
        <f>E45*F44</f>
        <v>1.99</v>
      </c>
      <c r="G45" s="35"/>
      <c r="H45" s="174">
        <f>G45*F45</f>
        <v>0</v>
      </c>
      <c r="I45" s="9"/>
      <c r="J45" s="9"/>
      <c r="K45" s="16"/>
      <c r="L45" s="6"/>
      <c r="M45" s="6"/>
      <c r="N45" s="6"/>
    </row>
    <row r="46" spans="1:14" s="5" customFormat="1" ht="30" customHeight="1">
      <c r="A46" s="73"/>
      <c r="B46" s="176" t="s">
        <v>472</v>
      </c>
      <c r="C46" s="276" t="s">
        <v>470</v>
      </c>
      <c r="D46" s="276" t="s">
        <v>13</v>
      </c>
      <c r="E46" s="169">
        <v>1</v>
      </c>
      <c r="F46" s="81">
        <f>F44*E46</f>
        <v>1</v>
      </c>
      <c r="G46" s="169"/>
      <c r="H46" s="42">
        <f>F46*G46</f>
        <v>0</v>
      </c>
      <c r="I46" s="9"/>
      <c r="J46" s="9"/>
      <c r="K46" s="16"/>
      <c r="L46" s="6"/>
      <c r="M46" s="6"/>
      <c r="N46" s="6"/>
    </row>
    <row r="47" spans="1:14" s="5" customFormat="1" ht="30" customHeight="1">
      <c r="A47" s="73"/>
      <c r="B47" s="37" t="s">
        <v>2</v>
      </c>
      <c r="C47" s="35" t="s">
        <v>16</v>
      </c>
      <c r="D47" s="35" t="s">
        <v>14</v>
      </c>
      <c r="E47" s="35">
        <v>1.39</v>
      </c>
      <c r="F47" s="36">
        <f>E47*F44</f>
        <v>1.39</v>
      </c>
      <c r="G47" s="35"/>
      <c r="H47" s="174">
        <f>G47*F47</f>
        <v>0</v>
      </c>
      <c r="I47" s="9"/>
      <c r="J47" s="9"/>
      <c r="K47" s="16"/>
      <c r="L47" s="6"/>
      <c r="M47" s="6"/>
      <c r="N47" s="6"/>
    </row>
    <row r="48" spans="1:14" s="5" customFormat="1" ht="59.25" customHeight="1">
      <c r="A48" s="61">
        <v>6</v>
      </c>
      <c r="B48" s="179" t="s">
        <v>162</v>
      </c>
      <c r="C48" s="45" t="s">
        <v>111</v>
      </c>
      <c r="D48" s="45" t="s">
        <v>13</v>
      </c>
      <c r="E48" s="45"/>
      <c r="F48" s="60">
        <v>2</v>
      </c>
      <c r="G48" s="45"/>
      <c r="H48" s="184">
        <f>H49+H51+H52+H50</f>
        <v>0</v>
      </c>
      <c r="I48" s="9"/>
      <c r="J48" s="9"/>
      <c r="K48" s="16"/>
      <c r="L48" s="6"/>
      <c r="M48" s="6"/>
      <c r="N48" s="6"/>
    </row>
    <row r="49" spans="1:14" s="5" customFormat="1" ht="30" customHeight="1">
      <c r="A49" s="73"/>
      <c r="B49" s="37" t="s">
        <v>2</v>
      </c>
      <c r="C49" s="35" t="s">
        <v>97</v>
      </c>
      <c r="D49" s="35" t="s">
        <v>3</v>
      </c>
      <c r="E49" s="35">
        <v>0.22</v>
      </c>
      <c r="F49" s="36">
        <f>F48*E49</f>
        <v>0.44</v>
      </c>
      <c r="G49" s="35"/>
      <c r="H49" s="174">
        <f>G49*F49</f>
        <v>0</v>
      </c>
      <c r="I49" s="9"/>
      <c r="J49" s="9"/>
      <c r="K49" s="16"/>
      <c r="L49" s="6"/>
      <c r="M49" s="6"/>
      <c r="N49" s="6"/>
    </row>
    <row r="50" spans="1:14" s="5" customFormat="1" ht="27" customHeight="1">
      <c r="A50" s="73"/>
      <c r="B50" s="37" t="s">
        <v>2</v>
      </c>
      <c r="C50" s="35" t="s">
        <v>94</v>
      </c>
      <c r="D50" s="35" t="s">
        <v>21</v>
      </c>
      <c r="E50" s="103">
        <v>0.0002</v>
      </c>
      <c r="F50" s="36">
        <f>F48*E50</f>
        <v>0.0004</v>
      </c>
      <c r="G50" s="35"/>
      <c r="H50" s="174">
        <f>G50*F50</f>
        <v>0</v>
      </c>
      <c r="I50" s="9"/>
      <c r="J50" s="9"/>
      <c r="K50" s="16"/>
      <c r="L50" s="6"/>
      <c r="M50" s="6"/>
      <c r="N50" s="6"/>
    </row>
    <row r="51" spans="1:14" s="5" customFormat="1" ht="30" customHeight="1">
      <c r="A51" s="73"/>
      <c r="B51" s="176" t="s">
        <v>160</v>
      </c>
      <c r="C51" s="276" t="s">
        <v>112</v>
      </c>
      <c r="D51" s="276" t="s">
        <v>62</v>
      </c>
      <c r="E51" s="169">
        <v>1</v>
      </c>
      <c r="F51" s="81">
        <f>E51*F48</f>
        <v>2</v>
      </c>
      <c r="G51" s="169"/>
      <c r="H51" s="42">
        <f>F51*G51</f>
        <v>0</v>
      </c>
      <c r="I51" s="9"/>
      <c r="J51" s="9"/>
      <c r="K51" s="16"/>
      <c r="L51" s="6"/>
      <c r="M51" s="6"/>
      <c r="N51" s="6"/>
    </row>
    <row r="52" spans="1:14" s="5" customFormat="1" ht="24" customHeight="1">
      <c r="A52" s="73"/>
      <c r="B52" s="37" t="s">
        <v>2</v>
      </c>
      <c r="C52" s="35" t="s">
        <v>16</v>
      </c>
      <c r="D52" s="35" t="s">
        <v>14</v>
      </c>
      <c r="E52" s="103">
        <v>0.0828</v>
      </c>
      <c r="F52" s="36">
        <f>F48*E52</f>
        <v>0.1656</v>
      </c>
      <c r="G52" s="35"/>
      <c r="H52" s="36">
        <f>F52*G52</f>
        <v>0</v>
      </c>
      <c r="I52" s="9"/>
      <c r="J52" s="9"/>
      <c r="K52" s="16"/>
      <c r="L52" s="6"/>
      <c r="M52" s="6"/>
      <c r="N52" s="6"/>
    </row>
    <row r="53" spans="1:14" s="5" customFormat="1" ht="48.75" customHeight="1">
      <c r="A53" s="61">
        <v>7</v>
      </c>
      <c r="B53" s="179" t="s">
        <v>163</v>
      </c>
      <c r="C53" s="45" t="s">
        <v>113</v>
      </c>
      <c r="D53" s="45" t="s">
        <v>80</v>
      </c>
      <c r="E53" s="45"/>
      <c r="F53" s="60">
        <v>1</v>
      </c>
      <c r="G53" s="45"/>
      <c r="H53" s="184">
        <f>SUM(H54:H57)</f>
        <v>0</v>
      </c>
      <c r="I53" s="9"/>
      <c r="J53" s="9"/>
      <c r="K53" s="16"/>
      <c r="L53" s="6"/>
      <c r="M53" s="6"/>
      <c r="N53" s="6"/>
    </row>
    <row r="54" spans="1:14" s="5" customFormat="1" ht="30.75" customHeight="1">
      <c r="A54" s="73"/>
      <c r="B54" s="37" t="s">
        <v>2</v>
      </c>
      <c r="C54" s="35" t="s">
        <v>97</v>
      </c>
      <c r="D54" s="35" t="s">
        <v>3</v>
      </c>
      <c r="E54" s="35">
        <v>0.2</v>
      </c>
      <c r="F54" s="36">
        <f>F53*E54</f>
        <v>0.2</v>
      </c>
      <c r="G54" s="35"/>
      <c r="H54" s="174">
        <f>G54*F54</f>
        <v>0</v>
      </c>
      <c r="I54" s="9"/>
      <c r="J54" s="9"/>
      <c r="K54" s="16"/>
      <c r="L54" s="6"/>
      <c r="M54" s="6"/>
      <c r="N54" s="6"/>
    </row>
    <row r="55" spans="1:14" s="5" customFormat="1" ht="27" customHeight="1">
      <c r="A55" s="73"/>
      <c r="B55" s="37" t="s">
        <v>2</v>
      </c>
      <c r="C55" s="35" t="s">
        <v>94</v>
      </c>
      <c r="D55" s="35" t="s">
        <v>21</v>
      </c>
      <c r="E55" s="214">
        <v>0.0005</v>
      </c>
      <c r="F55" s="36">
        <f>F53*E55</f>
        <v>0.0005</v>
      </c>
      <c r="G55" s="35"/>
      <c r="H55" s="174">
        <f>G55*F55</f>
        <v>0</v>
      </c>
      <c r="I55" s="9"/>
      <c r="J55" s="9"/>
      <c r="K55" s="16"/>
      <c r="L55" s="6"/>
      <c r="M55" s="6"/>
      <c r="N55" s="6"/>
    </row>
    <row r="56" spans="1:14" s="5" customFormat="1" ht="32.25" customHeight="1">
      <c r="A56" s="73"/>
      <c r="B56" s="37" t="s">
        <v>161</v>
      </c>
      <c r="C56" s="35" t="s">
        <v>59</v>
      </c>
      <c r="D56" s="35" t="s">
        <v>62</v>
      </c>
      <c r="E56" s="39">
        <v>1</v>
      </c>
      <c r="F56" s="74">
        <f>F53*E56</f>
        <v>1</v>
      </c>
      <c r="G56" s="169"/>
      <c r="H56" s="42">
        <f>F56*G56</f>
        <v>0</v>
      </c>
      <c r="I56" s="9"/>
      <c r="J56" s="9"/>
      <c r="K56" s="16"/>
      <c r="L56" s="6"/>
      <c r="M56" s="6"/>
      <c r="N56" s="6"/>
    </row>
    <row r="57" spans="1:14" s="5" customFormat="1" ht="30" customHeight="1">
      <c r="A57" s="73"/>
      <c r="B57" s="37" t="s">
        <v>2</v>
      </c>
      <c r="C57" s="35" t="s">
        <v>16</v>
      </c>
      <c r="D57" s="35" t="s">
        <v>14</v>
      </c>
      <c r="E57" s="103">
        <v>0.0825</v>
      </c>
      <c r="F57" s="36">
        <f>F53*E57</f>
        <v>0.0825</v>
      </c>
      <c r="G57" s="35"/>
      <c r="H57" s="36">
        <f>F57*G57</f>
        <v>0</v>
      </c>
      <c r="I57" s="9"/>
      <c r="J57" s="9"/>
      <c r="K57" s="16"/>
      <c r="L57" s="6"/>
      <c r="M57" s="6"/>
      <c r="N57" s="6"/>
    </row>
    <row r="58" spans="1:14" s="5" customFormat="1" ht="60" customHeight="1">
      <c r="A58" s="72" t="s">
        <v>55</v>
      </c>
      <c r="B58" s="44" t="s">
        <v>164</v>
      </c>
      <c r="C58" s="45" t="s">
        <v>471</v>
      </c>
      <c r="D58" s="45" t="s">
        <v>80</v>
      </c>
      <c r="E58" s="45"/>
      <c r="F58" s="60">
        <v>1</v>
      </c>
      <c r="G58" s="45"/>
      <c r="H58" s="184">
        <f>SUM(H59:H62)</f>
        <v>0</v>
      </c>
      <c r="I58" s="9"/>
      <c r="J58" s="9"/>
      <c r="K58" s="16"/>
      <c r="L58" s="6"/>
      <c r="M58" s="6"/>
      <c r="N58" s="6"/>
    </row>
    <row r="59" spans="1:14" s="5" customFormat="1" ht="30" customHeight="1">
      <c r="A59" s="73"/>
      <c r="B59" s="37" t="s">
        <v>2</v>
      </c>
      <c r="C59" s="35" t="s">
        <v>97</v>
      </c>
      <c r="D59" s="35" t="s">
        <v>3</v>
      </c>
      <c r="E59" s="35">
        <v>1.65</v>
      </c>
      <c r="F59" s="42">
        <f>F58*E59</f>
        <v>1.65</v>
      </c>
      <c r="G59" s="35"/>
      <c r="H59" s="178">
        <f>F59*G59</f>
        <v>0</v>
      </c>
      <c r="I59" s="9"/>
      <c r="J59" s="9"/>
      <c r="K59" s="16"/>
      <c r="L59" s="6"/>
      <c r="M59" s="6"/>
      <c r="N59" s="6"/>
    </row>
    <row r="60" spans="1:14" s="5" customFormat="1" ht="27" customHeight="1">
      <c r="A60" s="73"/>
      <c r="B60" s="37" t="s">
        <v>2</v>
      </c>
      <c r="C60" s="35" t="s">
        <v>94</v>
      </c>
      <c r="D60" s="35" t="s">
        <v>21</v>
      </c>
      <c r="E60" s="214">
        <v>0.022</v>
      </c>
      <c r="F60" s="36">
        <f>F58*E60</f>
        <v>0.022</v>
      </c>
      <c r="G60" s="35"/>
      <c r="H60" s="174">
        <f>G60*F60</f>
        <v>0</v>
      </c>
      <c r="I60" s="9"/>
      <c r="J60" s="9"/>
      <c r="K60" s="16"/>
      <c r="L60" s="6"/>
      <c r="M60" s="6"/>
      <c r="N60" s="6"/>
    </row>
    <row r="61" spans="1:14" s="5" customFormat="1" ht="36" customHeight="1">
      <c r="A61" s="73"/>
      <c r="B61" s="37" t="s">
        <v>1</v>
      </c>
      <c r="C61" s="35" t="s">
        <v>242</v>
      </c>
      <c r="D61" s="35" t="s">
        <v>62</v>
      </c>
      <c r="E61" s="39">
        <v>1</v>
      </c>
      <c r="F61" s="74">
        <f>E61*F58</f>
        <v>1</v>
      </c>
      <c r="G61" s="169"/>
      <c r="H61" s="42">
        <f>F61*G61</f>
        <v>0</v>
      </c>
      <c r="I61" s="9"/>
      <c r="J61" s="9"/>
      <c r="K61" s="16"/>
      <c r="L61" s="6"/>
      <c r="M61" s="6"/>
      <c r="N61" s="6"/>
    </row>
    <row r="62" spans="1:14" s="5" customFormat="1" ht="31.5" customHeight="1">
      <c r="A62" s="73"/>
      <c r="B62" s="37" t="s">
        <v>2</v>
      </c>
      <c r="C62" s="35" t="s">
        <v>16</v>
      </c>
      <c r="D62" s="35" t="s">
        <v>14</v>
      </c>
      <c r="E62" s="39">
        <v>0.306</v>
      </c>
      <c r="F62" s="42">
        <f>F58*E62</f>
        <v>0.306</v>
      </c>
      <c r="G62" s="39"/>
      <c r="H62" s="42">
        <f>F62*G62</f>
        <v>0</v>
      </c>
      <c r="I62" s="9"/>
      <c r="J62" s="9"/>
      <c r="K62" s="16"/>
      <c r="L62" s="6"/>
      <c r="M62" s="6"/>
      <c r="N62" s="6"/>
    </row>
    <row r="63" spans="1:14" s="5" customFormat="1" ht="69" customHeight="1">
      <c r="A63" s="72" t="s">
        <v>50</v>
      </c>
      <c r="B63" s="44" t="s">
        <v>60</v>
      </c>
      <c r="C63" s="45" t="s">
        <v>305</v>
      </c>
      <c r="D63" s="45" t="s">
        <v>20</v>
      </c>
      <c r="E63" s="45"/>
      <c r="F63" s="60">
        <v>10</v>
      </c>
      <c r="G63" s="45"/>
      <c r="H63" s="184">
        <f>SUM(H64:H66)</f>
        <v>0</v>
      </c>
      <c r="I63" s="9"/>
      <c r="J63" s="9"/>
      <c r="K63" s="16"/>
      <c r="L63" s="6"/>
      <c r="M63" s="6"/>
      <c r="N63" s="6"/>
    </row>
    <row r="64" spans="1:14" s="5" customFormat="1" ht="30.75" customHeight="1">
      <c r="A64" s="73"/>
      <c r="B64" s="37" t="s">
        <v>2</v>
      </c>
      <c r="C64" s="35" t="s">
        <v>97</v>
      </c>
      <c r="D64" s="35" t="s">
        <v>3</v>
      </c>
      <c r="E64" s="35">
        <v>0.139</v>
      </c>
      <c r="F64" s="36">
        <f>F63*E64</f>
        <v>1.3900000000000001</v>
      </c>
      <c r="G64" s="35"/>
      <c r="H64" s="174">
        <f>G64*F64</f>
        <v>0</v>
      </c>
      <c r="I64" s="9"/>
      <c r="J64" s="9"/>
      <c r="K64" s="16"/>
      <c r="L64" s="6"/>
      <c r="M64" s="6"/>
      <c r="N64" s="6"/>
    </row>
    <row r="65" spans="1:14" s="5" customFormat="1" ht="28.5" customHeight="1">
      <c r="A65" s="73"/>
      <c r="B65" s="176" t="s">
        <v>225</v>
      </c>
      <c r="C65" s="279" t="s">
        <v>306</v>
      </c>
      <c r="D65" s="279" t="s">
        <v>20</v>
      </c>
      <c r="E65" s="169">
        <v>1.02</v>
      </c>
      <c r="F65" s="81">
        <f>E65*F63</f>
        <v>10.2</v>
      </c>
      <c r="G65" s="169"/>
      <c r="H65" s="42">
        <f>F65*G65</f>
        <v>0</v>
      </c>
      <c r="I65" s="9"/>
      <c r="J65" s="9"/>
      <c r="K65" s="16"/>
      <c r="L65" s="6"/>
      <c r="M65" s="6"/>
      <c r="N65" s="6"/>
    </row>
    <row r="66" spans="1:14" s="5" customFormat="1" ht="31.5" customHeight="1">
      <c r="A66" s="73"/>
      <c r="B66" s="37" t="s">
        <v>2</v>
      </c>
      <c r="C66" s="35" t="s">
        <v>16</v>
      </c>
      <c r="D66" s="35" t="s">
        <v>14</v>
      </c>
      <c r="E66" s="103">
        <v>0.0097</v>
      </c>
      <c r="F66" s="36">
        <f>F63*E66</f>
        <v>0.097</v>
      </c>
      <c r="G66" s="279"/>
      <c r="H66" s="36">
        <f>F66*G66</f>
        <v>0</v>
      </c>
      <c r="I66" s="9"/>
      <c r="J66" s="9"/>
      <c r="K66" s="16"/>
      <c r="L66" s="6"/>
      <c r="M66" s="6"/>
      <c r="N66" s="6"/>
    </row>
    <row r="67" spans="1:14" s="5" customFormat="1" ht="50.25" customHeight="1">
      <c r="A67" s="72" t="s">
        <v>51</v>
      </c>
      <c r="B67" s="44" t="s">
        <v>60</v>
      </c>
      <c r="C67" s="45" t="s">
        <v>307</v>
      </c>
      <c r="D67" s="45" t="s">
        <v>20</v>
      </c>
      <c r="E67" s="45"/>
      <c r="F67" s="60">
        <v>12</v>
      </c>
      <c r="G67" s="173"/>
      <c r="H67" s="184">
        <f>SUM(H68:H70)</f>
        <v>0</v>
      </c>
      <c r="I67" s="9"/>
      <c r="J67" s="9"/>
      <c r="K67" s="16"/>
      <c r="L67" s="6"/>
      <c r="M67" s="6"/>
      <c r="N67" s="6"/>
    </row>
    <row r="68" spans="1:14" s="5" customFormat="1" ht="28.5" customHeight="1">
      <c r="A68" s="73"/>
      <c r="B68" s="37" t="s">
        <v>2</v>
      </c>
      <c r="C68" s="35" t="s">
        <v>97</v>
      </c>
      <c r="D68" s="35" t="s">
        <v>3</v>
      </c>
      <c r="E68" s="35">
        <v>0.139</v>
      </c>
      <c r="F68" s="36">
        <f>F67*E68</f>
        <v>1.6680000000000001</v>
      </c>
      <c r="G68" s="279"/>
      <c r="H68" s="174">
        <f>G68*F68</f>
        <v>0</v>
      </c>
      <c r="I68" s="9"/>
      <c r="J68" s="9"/>
      <c r="K68" s="16"/>
      <c r="L68" s="6"/>
      <c r="M68" s="6"/>
      <c r="N68" s="6"/>
    </row>
    <row r="69" spans="1:14" s="5" customFormat="1" ht="28.5" customHeight="1">
      <c r="A69" s="73"/>
      <c r="B69" s="176" t="s">
        <v>223</v>
      </c>
      <c r="C69" s="279" t="s">
        <v>308</v>
      </c>
      <c r="D69" s="279" t="s">
        <v>20</v>
      </c>
      <c r="E69" s="169">
        <v>1.02</v>
      </c>
      <c r="F69" s="81">
        <f>E69*F67</f>
        <v>12.24</v>
      </c>
      <c r="G69" s="169"/>
      <c r="H69" s="42">
        <f>F69*G69</f>
        <v>0</v>
      </c>
      <c r="I69" s="9"/>
      <c r="J69" s="9"/>
      <c r="K69" s="16"/>
      <c r="L69" s="6"/>
      <c r="M69" s="6"/>
      <c r="N69" s="6"/>
    </row>
    <row r="70" spans="1:14" s="5" customFormat="1" ht="28.5" customHeight="1">
      <c r="A70" s="73"/>
      <c r="B70" s="37" t="s">
        <v>2</v>
      </c>
      <c r="C70" s="35" t="s">
        <v>16</v>
      </c>
      <c r="D70" s="35" t="s">
        <v>14</v>
      </c>
      <c r="E70" s="103">
        <v>0.0097</v>
      </c>
      <c r="F70" s="36">
        <f>F67*E70</f>
        <v>0.1164</v>
      </c>
      <c r="G70" s="279"/>
      <c r="H70" s="36">
        <f>F70*G70</f>
        <v>0</v>
      </c>
      <c r="I70" s="9"/>
      <c r="J70" s="9"/>
      <c r="K70" s="16"/>
      <c r="L70" s="6"/>
      <c r="M70" s="6"/>
      <c r="N70" s="6"/>
    </row>
    <row r="71" spans="1:14" s="5" customFormat="1" ht="48.75" customHeight="1">
      <c r="A71" s="72" t="s">
        <v>63</v>
      </c>
      <c r="B71" s="44" t="s">
        <v>474</v>
      </c>
      <c r="C71" s="45" t="s">
        <v>475</v>
      </c>
      <c r="D71" s="104" t="s">
        <v>41</v>
      </c>
      <c r="E71" s="104"/>
      <c r="F71" s="106">
        <v>1</v>
      </c>
      <c r="G71" s="104"/>
      <c r="H71" s="185">
        <f>SUM(H72:H74)</f>
        <v>0</v>
      </c>
      <c r="I71" s="9"/>
      <c r="J71" s="9"/>
      <c r="K71" s="16"/>
      <c r="L71" s="6"/>
      <c r="M71" s="6"/>
      <c r="N71" s="6"/>
    </row>
    <row r="72" spans="1:14" s="5" customFormat="1" ht="28.5" customHeight="1">
      <c r="A72" s="73"/>
      <c r="B72" s="37" t="s">
        <v>2</v>
      </c>
      <c r="C72" s="35" t="s">
        <v>97</v>
      </c>
      <c r="D72" s="39" t="s">
        <v>3</v>
      </c>
      <c r="E72" s="39">
        <v>1.52</v>
      </c>
      <c r="F72" s="42">
        <f>F71*E72</f>
        <v>1.52</v>
      </c>
      <c r="G72" s="39"/>
      <c r="H72" s="178">
        <f>F72*G72</f>
        <v>0</v>
      </c>
      <c r="I72" s="9"/>
      <c r="J72" s="9"/>
      <c r="K72" s="16"/>
      <c r="L72" s="6"/>
      <c r="M72" s="6"/>
      <c r="N72" s="6"/>
    </row>
    <row r="73" spans="1:14" s="5" customFormat="1" ht="28.5" customHeight="1">
      <c r="A73" s="73"/>
      <c r="B73" s="40" t="s">
        <v>1</v>
      </c>
      <c r="C73" s="35" t="s">
        <v>476</v>
      </c>
      <c r="D73" s="39" t="s">
        <v>95</v>
      </c>
      <c r="E73" s="39">
        <v>1</v>
      </c>
      <c r="F73" s="74">
        <f>F71*E73</f>
        <v>1</v>
      </c>
      <c r="G73" s="39"/>
      <c r="H73" s="42">
        <f>F73*G73</f>
        <v>0</v>
      </c>
      <c r="I73" s="9"/>
      <c r="J73" s="9"/>
      <c r="K73" s="16"/>
      <c r="L73" s="6"/>
      <c r="M73" s="6"/>
      <c r="N73" s="6"/>
    </row>
    <row r="74" spans="1:14" s="5" customFormat="1" ht="28.5" customHeight="1">
      <c r="A74" s="73"/>
      <c r="B74" s="82" t="s">
        <v>2</v>
      </c>
      <c r="C74" s="35" t="s">
        <v>16</v>
      </c>
      <c r="D74" s="39" t="s">
        <v>14</v>
      </c>
      <c r="E74" s="39">
        <v>0.82</v>
      </c>
      <c r="F74" s="42">
        <f>F71*E74</f>
        <v>0.82</v>
      </c>
      <c r="G74" s="39"/>
      <c r="H74" s="42">
        <f>F74*G74</f>
        <v>0</v>
      </c>
      <c r="I74" s="9"/>
      <c r="J74" s="9"/>
      <c r="K74" s="16"/>
      <c r="L74" s="6"/>
      <c r="M74" s="6"/>
      <c r="N74" s="6"/>
    </row>
    <row r="75" spans="1:8" ht="35.25" customHeight="1">
      <c r="A75" s="62"/>
      <c r="B75" s="37"/>
      <c r="C75" s="104" t="s">
        <v>66</v>
      </c>
      <c r="D75" s="35" t="s">
        <v>14</v>
      </c>
      <c r="E75" s="35"/>
      <c r="F75" s="36"/>
      <c r="G75" s="35"/>
      <c r="H75" s="106">
        <f>H33+H36+H48+H53+H58+P75+HH40+H44+H29+H40+H63+H67+H71</f>
        <v>0</v>
      </c>
    </row>
    <row r="76" spans="1:8" ht="33" customHeight="1">
      <c r="A76" s="62"/>
      <c r="B76" s="37"/>
      <c r="C76" s="35" t="s">
        <v>89</v>
      </c>
      <c r="D76" s="35" t="s">
        <v>14</v>
      </c>
      <c r="E76" s="35"/>
      <c r="F76" s="36"/>
      <c r="G76" s="35"/>
      <c r="H76" s="178">
        <f>H34+H37+H49+H54+H59+H41+H45+H30+H72+H68+H64</f>
        <v>0</v>
      </c>
    </row>
    <row r="77" spans="1:8" ht="34.5" customHeight="1">
      <c r="A77" s="62"/>
      <c r="B77" s="37"/>
      <c r="C77" s="35" t="s">
        <v>61</v>
      </c>
      <c r="D77" s="35" t="s">
        <v>14</v>
      </c>
      <c r="E77" s="35"/>
      <c r="F77" s="43">
        <v>0.75</v>
      </c>
      <c r="G77" s="35"/>
      <c r="H77" s="42">
        <f>H76*F77</f>
        <v>0</v>
      </c>
    </row>
    <row r="78" spans="1:8" ht="30" customHeight="1">
      <c r="A78" s="61"/>
      <c r="B78" s="44"/>
      <c r="C78" s="45" t="s">
        <v>15</v>
      </c>
      <c r="D78" s="45" t="s">
        <v>14</v>
      </c>
      <c r="E78" s="45"/>
      <c r="F78" s="45"/>
      <c r="G78" s="45"/>
      <c r="H78" s="106">
        <f>H75+H77</f>
        <v>0</v>
      </c>
    </row>
    <row r="79" spans="1:8" ht="28.5" customHeight="1">
      <c r="A79" s="62"/>
      <c r="B79" s="37"/>
      <c r="C79" s="35" t="s">
        <v>26</v>
      </c>
      <c r="D79" s="35" t="s">
        <v>14</v>
      </c>
      <c r="E79" s="35"/>
      <c r="F79" s="43">
        <v>0.08</v>
      </c>
      <c r="G79" s="35"/>
      <c r="H79" s="42">
        <f>H78*F79</f>
        <v>0</v>
      </c>
    </row>
    <row r="80" spans="1:8" ht="29.25" customHeight="1">
      <c r="A80" s="188"/>
      <c r="B80" s="188"/>
      <c r="C80" s="189" t="s">
        <v>190</v>
      </c>
      <c r="D80" s="190" t="s">
        <v>14</v>
      </c>
      <c r="E80" s="35"/>
      <c r="F80" s="43"/>
      <c r="G80" s="35"/>
      <c r="H80" s="106">
        <f>SUM(H78:H79)</f>
        <v>0</v>
      </c>
    </row>
    <row r="81" spans="1:8" ht="40.5" customHeight="1">
      <c r="A81" s="62"/>
      <c r="B81" s="37"/>
      <c r="C81" s="45" t="s">
        <v>191</v>
      </c>
      <c r="D81" s="35" t="s">
        <v>14</v>
      </c>
      <c r="E81" s="281"/>
      <c r="F81" s="281"/>
      <c r="G81" s="281"/>
      <c r="H81" s="60">
        <f>H80+H27</f>
        <v>0</v>
      </c>
    </row>
    <row r="82" spans="1:7" ht="15.75">
      <c r="A82" s="19"/>
      <c r="C82" s="20"/>
      <c r="E82" s="21"/>
      <c r="F82" s="21"/>
      <c r="G82" s="21"/>
    </row>
    <row r="83" spans="1:8" ht="15.75">
      <c r="A83" s="13"/>
      <c r="C83" s="53"/>
      <c r="D83" s="311"/>
      <c r="E83" s="311"/>
      <c r="F83" s="311"/>
      <c r="G83" s="27"/>
      <c r="H83" s="7"/>
    </row>
    <row r="84" spans="3:8" ht="15.75">
      <c r="C84" s="2"/>
      <c r="D84" s="2"/>
      <c r="E84" s="2"/>
      <c r="F84" s="2"/>
      <c r="G84" s="2"/>
      <c r="H84" s="7"/>
    </row>
  </sheetData>
  <sheetProtection/>
  <mergeCells count="11">
    <mergeCell ref="G5:H5"/>
    <mergeCell ref="A1:H1"/>
    <mergeCell ref="A2:H2"/>
    <mergeCell ref="A3:H3"/>
    <mergeCell ref="A4:H4"/>
    <mergeCell ref="D83:F83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Z114"/>
  <sheetViews>
    <sheetView zoomScalePageLayoutView="0" workbookViewId="0" topLeftCell="A1">
      <selection activeCell="G8" sqref="G8:G109"/>
    </sheetView>
  </sheetViews>
  <sheetFormatPr defaultColWidth="9.140625" defaultRowHeight="12.75"/>
  <cols>
    <col min="1" max="1" width="4.28125" style="25" customWidth="1"/>
    <col min="2" max="2" width="9.7109375" style="25" customWidth="1"/>
    <col min="3" max="3" width="32.00390625" style="25" customWidth="1"/>
    <col min="4" max="4" width="8.57421875" style="25" customWidth="1"/>
    <col min="5" max="5" width="7.7109375" style="25" customWidth="1"/>
    <col min="6" max="6" width="11.140625" style="25" customWidth="1"/>
    <col min="7" max="7" width="8.140625" style="25" customWidth="1"/>
    <col min="8" max="8" width="10.8515625" style="132" customWidth="1"/>
    <col min="9" max="9" width="19.8515625" style="23" customWidth="1"/>
    <col min="10" max="16384" width="9.140625" style="23" customWidth="1"/>
  </cols>
  <sheetData>
    <row r="1" spans="1:8" ht="45.75" customHeight="1">
      <c r="A1" s="312" t="s">
        <v>432</v>
      </c>
      <c r="B1" s="326"/>
      <c r="C1" s="326"/>
      <c r="D1" s="326"/>
      <c r="E1" s="326"/>
      <c r="F1" s="326"/>
      <c r="G1" s="326"/>
      <c r="H1" s="326"/>
    </row>
    <row r="2" spans="1:8" ht="23.25" customHeight="1">
      <c r="A2" s="314" t="s">
        <v>344</v>
      </c>
      <c r="B2" s="314"/>
      <c r="C2" s="314"/>
      <c r="D2" s="314"/>
      <c r="E2" s="314"/>
      <c r="F2" s="314"/>
      <c r="G2" s="314"/>
      <c r="H2" s="314"/>
    </row>
    <row r="3" spans="1:8" ht="30" customHeight="1">
      <c r="A3" s="314" t="s">
        <v>422</v>
      </c>
      <c r="B3" s="314"/>
      <c r="C3" s="314"/>
      <c r="D3" s="314"/>
      <c r="E3" s="314"/>
      <c r="F3" s="314"/>
      <c r="G3" s="314"/>
      <c r="H3" s="314"/>
    </row>
    <row r="4" spans="1:13" s="146" customFormat="1" ht="34.5" customHeight="1">
      <c r="A4" s="330" t="s">
        <v>81</v>
      </c>
      <c r="B4" s="331" t="s">
        <v>6</v>
      </c>
      <c r="C4" s="330" t="s">
        <v>82</v>
      </c>
      <c r="D4" s="331" t="s">
        <v>4</v>
      </c>
      <c r="E4" s="330" t="s">
        <v>8</v>
      </c>
      <c r="F4" s="330"/>
      <c r="G4" s="329" t="s">
        <v>69</v>
      </c>
      <c r="H4" s="329"/>
      <c r="I4" s="23"/>
      <c r="J4" s="23"/>
      <c r="K4" s="23"/>
      <c r="L4" s="23"/>
      <c r="M4" s="23"/>
    </row>
    <row r="5" spans="1:13" s="146" customFormat="1" ht="61.5" customHeight="1">
      <c r="A5" s="330"/>
      <c r="B5" s="331"/>
      <c r="C5" s="330"/>
      <c r="D5" s="331"/>
      <c r="E5" s="57" t="s">
        <v>83</v>
      </c>
      <c r="F5" s="57" t="s">
        <v>84</v>
      </c>
      <c r="G5" s="57" t="s">
        <v>83</v>
      </c>
      <c r="H5" s="148" t="s">
        <v>23</v>
      </c>
      <c r="I5" s="23"/>
      <c r="J5" s="23"/>
      <c r="K5" s="23"/>
      <c r="L5" s="23"/>
      <c r="M5" s="23"/>
    </row>
    <row r="6" spans="1:8" ht="30" customHeight="1">
      <c r="A6" s="35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spans="1:8" ht="30" customHeight="1">
      <c r="A7" s="35"/>
      <c r="B7" s="335" t="s">
        <v>495</v>
      </c>
      <c r="C7" s="336"/>
      <c r="D7" s="336"/>
      <c r="E7" s="337"/>
      <c r="F7" s="59"/>
      <c r="G7" s="59"/>
      <c r="H7" s="59"/>
    </row>
    <row r="8" spans="1:8" ht="96" customHeight="1">
      <c r="A8" s="61">
        <v>1</v>
      </c>
      <c r="B8" s="44" t="s">
        <v>147</v>
      </c>
      <c r="C8" s="45" t="s">
        <v>486</v>
      </c>
      <c r="D8" s="45" t="s">
        <v>18</v>
      </c>
      <c r="E8" s="173"/>
      <c r="F8" s="247">
        <v>136</v>
      </c>
      <c r="G8" s="181"/>
      <c r="H8" s="184">
        <f>SUM(H9:H14)</f>
        <v>0</v>
      </c>
    </row>
    <row r="9" spans="1:8" ht="30" customHeight="1">
      <c r="A9" s="73"/>
      <c r="B9" s="37" t="s">
        <v>2</v>
      </c>
      <c r="C9" s="35" t="s">
        <v>97</v>
      </c>
      <c r="D9" s="35" t="s">
        <v>3</v>
      </c>
      <c r="E9" s="279">
        <v>0.15</v>
      </c>
      <c r="F9" s="174">
        <f>F8*E9</f>
        <v>20.4</v>
      </c>
      <c r="G9" s="174"/>
      <c r="H9" s="174">
        <f>G9*F9</f>
        <v>0</v>
      </c>
    </row>
    <row r="10" spans="1:8" ht="36" customHeight="1">
      <c r="A10" s="73"/>
      <c r="B10" s="248" t="s">
        <v>218</v>
      </c>
      <c r="C10" s="35" t="s">
        <v>148</v>
      </c>
      <c r="D10" s="34" t="s">
        <v>21</v>
      </c>
      <c r="E10" s="279">
        <v>0.0216</v>
      </c>
      <c r="F10" s="174">
        <f>F8*E10</f>
        <v>2.9376</v>
      </c>
      <c r="G10" s="174"/>
      <c r="H10" s="36">
        <f>G10*F10</f>
        <v>0</v>
      </c>
    </row>
    <row r="11" spans="1:8" ht="24" customHeight="1">
      <c r="A11" s="73"/>
      <c r="B11" s="248" t="s">
        <v>219</v>
      </c>
      <c r="C11" s="35" t="s">
        <v>149</v>
      </c>
      <c r="D11" s="34" t="s">
        <v>21</v>
      </c>
      <c r="E11" s="180">
        <v>0.0273</v>
      </c>
      <c r="F11" s="174">
        <f>F8*E11</f>
        <v>3.7128</v>
      </c>
      <c r="G11" s="174"/>
      <c r="H11" s="36">
        <f>G11*F11</f>
        <v>0</v>
      </c>
    </row>
    <row r="12" spans="1:8" ht="24" customHeight="1">
      <c r="A12" s="73"/>
      <c r="B12" s="248" t="s">
        <v>220</v>
      </c>
      <c r="C12" s="35" t="s">
        <v>150</v>
      </c>
      <c r="D12" s="34" t="s">
        <v>21</v>
      </c>
      <c r="E12" s="180">
        <f>0.0097</f>
        <v>0.0097</v>
      </c>
      <c r="F12" s="174">
        <f>F8*E12</f>
        <v>1.3192</v>
      </c>
      <c r="G12" s="174"/>
      <c r="H12" s="36">
        <f>G12*F12</f>
        <v>0</v>
      </c>
    </row>
    <row r="13" spans="1:8" ht="24" customHeight="1">
      <c r="A13" s="73"/>
      <c r="B13" s="37" t="s">
        <v>301</v>
      </c>
      <c r="C13" s="35" t="s">
        <v>202</v>
      </c>
      <c r="D13" s="35" t="s">
        <v>12</v>
      </c>
      <c r="E13" s="174">
        <v>1.22</v>
      </c>
      <c r="F13" s="174">
        <f>F8*E13</f>
        <v>165.92</v>
      </c>
      <c r="G13" s="174"/>
      <c r="H13" s="36">
        <f>G13*F13</f>
        <v>0</v>
      </c>
    </row>
    <row r="14" spans="1:8" ht="32.25" customHeight="1">
      <c r="A14" s="73"/>
      <c r="B14" s="37" t="s">
        <v>1</v>
      </c>
      <c r="C14" s="35" t="s">
        <v>151</v>
      </c>
      <c r="D14" s="35" t="s">
        <v>12</v>
      </c>
      <c r="E14" s="154">
        <v>0.07</v>
      </c>
      <c r="F14" s="174">
        <f>F8*E14</f>
        <v>9.520000000000001</v>
      </c>
      <c r="G14" s="174"/>
      <c r="H14" s="36">
        <f>F14*G14</f>
        <v>0</v>
      </c>
    </row>
    <row r="15" spans="1:8" ht="29.25" customHeight="1">
      <c r="A15" s="73"/>
      <c r="B15" s="332" t="s">
        <v>489</v>
      </c>
      <c r="C15" s="333"/>
      <c r="D15" s="333"/>
      <c r="E15" s="334"/>
      <c r="F15" s="174"/>
      <c r="G15" s="174"/>
      <c r="H15" s="36"/>
    </row>
    <row r="16" spans="1:8" ht="67.5" customHeight="1">
      <c r="A16" s="177" t="s">
        <v>11</v>
      </c>
      <c r="B16" s="67" t="s">
        <v>431</v>
      </c>
      <c r="C16" s="173" t="s">
        <v>487</v>
      </c>
      <c r="D16" s="173" t="s">
        <v>12</v>
      </c>
      <c r="E16" s="173"/>
      <c r="F16" s="181">
        <v>31.2</v>
      </c>
      <c r="G16" s="181"/>
      <c r="H16" s="184">
        <f>H17</f>
        <v>0</v>
      </c>
    </row>
    <row r="17" spans="1:8" ht="33" customHeight="1">
      <c r="A17" s="280"/>
      <c r="B17" s="176" t="s">
        <v>2</v>
      </c>
      <c r="C17" s="279" t="s">
        <v>106</v>
      </c>
      <c r="D17" s="279" t="s">
        <v>3</v>
      </c>
      <c r="E17" s="279">
        <v>2.78</v>
      </c>
      <c r="F17" s="154">
        <f>E17*F16</f>
        <v>86.73599999999999</v>
      </c>
      <c r="G17" s="174"/>
      <c r="H17" s="174">
        <f>G17*F17</f>
        <v>0</v>
      </c>
    </row>
    <row r="18" spans="1:8" ht="56.25" customHeight="1">
      <c r="A18" s="72" t="s">
        <v>24</v>
      </c>
      <c r="B18" s="58" t="s">
        <v>254</v>
      </c>
      <c r="C18" s="45" t="s">
        <v>255</v>
      </c>
      <c r="D18" s="104" t="s">
        <v>18</v>
      </c>
      <c r="E18" s="104"/>
      <c r="F18" s="92">
        <v>39.9</v>
      </c>
      <c r="G18" s="106"/>
      <c r="H18" s="185">
        <f>SUM(H19:H25)</f>
        <v>0</v>
      </c>
    </row>
    <row r="19" spans="1:8" ht="38.25" customHeight="1">
      <c r="A19" s="73"/>
      <c r="B19" s="37" t="s">
        <v>2</v>
      </c>
      <c r="C19" s="35" t="s">
        <v>97</v>
      </c>
      <c r="D19" s="39" t="s">
        <v>3</v>
      </c>
      <c r="E19" s="39">
        <v>2.81</v>
      </c>
      <c r="F19" s="111">
        <f>E19*F18</f>
        <v>112.119</v>
      </c>
      <c r="G19" s="42"/>
      <c r="H19" s="178">
        <f aca="true" t="shared" si="0" ref="H19:H25">G19*F19</f>
        <v>0</v>
      </c>
    </row>
    <row r="20" spans="1:8" ht="29.25" customHeight="1">
      <c r="A20" s="73"/>
      <c r="B20" s="37" t="s">
        <v>2</v>
      </c>
      <c r="C20" s="35" t="s">
        <v>108</v>
      </c>
      <c r="D20" s="39" t="s">
        <v>14</v>
      </c>
      <c r="E20" s="39">
        <v>0.33</v>
      </c>
      <c r="F20" s="111">
        <f>E20*F18</f>
        <v>13.167</v>
      </c>
      <c r="G20" s="42"/>
      <c r="H20" s="178">
        <f t="shared" si="0"/>
        <v>0</v>
      </c>
    </row>
    <row r="21" spans="1:8" ht="30" customHeight="1">
      <c r="A21" s="73"/>
      <c r="B21" s="40" t="s">
        <v>290</v>
      </c>
      <c r="C21" s="35" t="s">
        <v>256</v>
      </c>
      <c r="D21" s="35" t="s">
        <v>12</v>
      </c>
      <c r="E21" s="39">
        <v>1.02</v>
      </c>
      <c r="F21" s="111">
        <f>E21*F18</f>
        <v>40.698</v>
      </c>
      <c r="G21" s="42"/>
      <c r="H21" s="178">
        <f t="shared" si="0"/>
        <v>0</v>
      </c>
    </row>
    <row r="22" spans="1:8" ht="31.5" customHeight="1">
      <c r="A22" s="73"/>
      <c r="B22" s="37" t="s">
        <v>488</v>
      </c>
      <c r="C22" s="35" t="s">
        <v>134</v>
      </c>
      <c r="D22" s="35" t="s">
        <v>35</v>
      </c>
      <c r="E22" s="35">
        <v>0.803</v>
      </c>
      <c r="F22" s="36">
        <f>F18*E22</f>
        <v>32.0397</v>
      </c>
      <c r="G22" s="36"/>
      <c r="H22" s="174">
        <f t="shared" si="0"/>
        <v>0</v>
      </c>
    </row>
    <row r="23" spans="1:8" ht="28.5" customHeight="1">
      <c r="A23" s="73"/>
      <c r="B23" s="37" t="s">
        <v>132</v>
      </c>
      <c r="C23" s="35" t="s">
        <v>247</v>
      </c>
      <c r="D23" s="35" t="s">
        <v>12</v>
      </c>
      <c r="E23" s="35">
        <v>0.0039</v>
      </c>
      <c r="F23" s="36">
        <f>F18*E23</f>
        <v>0.15561</v>
      </c>
      <c r="G23" s="36"/>
      <c r="H23" s="174">
        <f t="shared" si="0"/>
        <v>0</v>
      </c>
    </row>
    <row r="24" spans="1:8" ht="24" customHeight="1">
      <c r="A24" s="73"/>
      <c r="B24" s="40" t="s">
        <v>323</v>
      </c>
      <c r="C24" s="35" t="s">
        <v>257</v>
      </c>
      <c r="D24" s="35" t="s">
        <v>29</v>
      </c>
      <c r="E24" s="35">
        <v>0.0009</v>
      </c>
      <c r="F24" s="103">
        <f>F18*E24</f>
        <v>0.03591</v>
      </c>
      <c r="G24" s="42"/>
      <c r="H24" s="178">
        <f t="shared" si="0"/>
        <v>0</v>
      </c>
    </row>
    <row r="25" spans="1:8" ht="24" customHeight="1">
      <c r="A25" s="73"/>
      <c r="B25" s="34" t="s">
        <v>2</v>
      </c>
      <c r="C25" s="35" t="s">
        <v>16</v>
      </c>
      <c r="D25" s="39" t="s">
        <v>14</v>
      </c>
      <c r="E25" s="39">
        <v>0.16</v>
      </c>
      <c r="F25" s="111">
        <f>E25*F18</f>
        <v>6.384</v>
      </c>
      <c r="G25" s="42"/>
      <c r="H25" s="178">
        <f t="shared" si="0"/>
        <v>0</v>
      </c>
    </row>
    <row r="26" spans="1:8" ht="70.5" customHeight="1">
      <c r="A26" s="72" t="s">
        <v>48</v>
      </c>
      <c r="B26" s="44" t="s">
        <v>57</v>
      </c>
      <c r="C26" s="45" t="s">
        <v>211</v>
      </c>
      <c r="D26" s="45" t="s">
        <v>18</v>
      </c>
      <c r="E26" s="102"/>
      <c r="F26" s="181">
        <v>31.2</v>
      </c>
      <c r="G26" s="45"/>
      <c r="H26" s="184">
        <f>H27</f>
        <v>0</v>
      </c>
    </row>
    <row r="27" spans="1:8" ht="30.75" customHeight="1">
      <c r="A27" s="73"/>
      <c r="B27" s="37" t="s">
        <v>2</v>
      </c>
      <c r="C27" s="35" t="s">
        <v>97</v>
      </c>
      <c r="D27" s="35" t="s">
        <v>3</v>
      </c>
      <c r="E27" s="35">
        <v>1.21</v>
      </c>
      <c r="F27" s="36">
        <f>F26*E27</f>
        <v>37.751999999999995</v>
      </c>
      <c r="G27" s="35"/>
      <c r="H27" s="174">
        <f>G27*F27</f>
        <v>0</v>
      </c>
    </row>
    <row r="28" spans="1:8" ht="57" customHeight="1">
      <c r="A28" s="177" t="s">
        <v>49</v>
      </c>
      <c r="B28" s="179" t="s">
        <v>43</v>
      </c>
      <c r="C28" s="173" t="s">
        <v>490</v>
      </c>
      <c r="D28" s="173" t="s">
        <v>18</v>
      </c>
      <c r="E28" s="173"/>
      <c r="F28" s="181">
        <v>48.1</v>
      </c>
      <c r="G28" s="45"/>
      <c r="H28" s="184">
        <f>SUM(H29:H33)</f>
        <v>0</v>
      </c>
    </row>
    <row r="29" spans="1:8" ht="24" customHeight="1">
      <c r="A29" s="37"/>
      <c r="B29" s="176" t="s">
        <v>2</v>
      </c>
      <c r="C29" s="279" t="s">
        <v>97</v>
      </c>
      <c r="D29" s="35" t="s">
        <v>3</v>
      </c>
      <c r="E29" s="35">
        <v>3.36</v>
      </c>
      <c r="F29" s="103">
        <f>E29*F28</f>
        <v>161.61599999999999</v>
      </c>
      <c r="G29" s="39"/>
      <c r="H29" s="174">
        <f>G29*F29</f>
        <v>0</v>
      </c>
    </row>
    <row r="30" spans="1:8" ht="24" customHeight="1">
      <c r="A30" s="37"/>
      <c r="B30" s="175" t="s">
        <v>2</v>
      </c>
      <c r="C30" s="35" t="s">
        <v>108</v>
      </c>
      <c r="D30" s="35" t="s">
        <v>14</v>
      </c>
      <c r="E30" s="35">
        <v>0.92</v>
      </c>
      <c r="F30" s="103">
        <f>E30*F28</f>
        <v>44.252</v>
      </c>
      <c r="G30" s="35"/>
      <c r="H30" s="174">
        <f>G30*F30</f>
        <v>0</v>
      </c>
    </row>
    <row r="31" spans="1:8" ht="24" customHeight="1">
      <c r="A31" s="37"/>
      <c r="B31" s="176" t="s">
        <v>291</v>
      </c>
      <c r="C31" s="35" t="s">
        <v>44</v>
      </c>
      <c r="D31" s="35" t="s">
        <v>12</v>
      </c>
      <c r="E31" s="35">
        <v>0.11</v>
      </c>
      <c r="F31" s="103">
        <f>E31*F28</f>
        <v>5.291</v>
      </c>
      <c r="G31" s="35"/>
      <c r="H31" s="174">
        <f>G31*F31</f>
        <v>0</v>
      </c>
    </row>
    <row r="32" spans="1:8" ht="29.25" customHeight="1">
      <c r="A32" s="37"/>
      <c r="B32" s="176" t="s">
        <v>346</v>
      </c>
      <c r="C32" s="35" t="s">
        <v>248</v>
      </c>
      <c r="D32" s="35" t="s">
        <v>13</v>
      </c>
      <c r="E32" s="36">
        <v>62.5</v>
      </c>
      <c r="F32" s="36">
        <f>E32*F28</f>
        <v>3006.25</v>
      </c>
      <c r="G32" s="36"/>
      <c r="H32" s="174">
        <f>G32*F32</f>
        <v>0</v>
      </c>
    </row>
    <row r="33" spans="1:8" ht="24" customHeight="1">
      <c r="A33" s="37"/>
      <c r="B33" s="175" t="s">
        <v>2</v>
      </c>
      <c r="C33" s="144" t="s">
        <v>25</v>
      </c>
      <c r="D33" s="35" t="s">
        <v>14</v>
      </c>
      <c r="E33" s="35">
        <v>0.16</v>
      </c>
      <c r="F33" s="103">
        <f>E33*F28</f>
        <v>7.696000000000001</v>
      </c>
      <c r="G33" s="35"/>
      <c r="H33" s="174">
        <f>G33*F33</f>
        <v>0</v>
      </c>
    </row>
    <row r="34" spans="1:8" ht="75.75" customHeight="1">
      <c r="A34" s="168">
        <v>5</v>
      </c>
      <c r="B34" s="179" t="s">
        <v>144</v>
      </c>
      <c r="C34" s="168" t="s">
        <v>491</v>
      </c>
      <c r="D34" s="128" t="s">
        <v>123</v>
      </c>
      <c r="E34" s="168"/>
      <c r="F34" s="181">
        <v>605</v>
      </c>
      <c r="G34" s="168"/>
      <c r="H34" s="184">
        <f>H35+H36+H37+H38</f>
        <v>0</v>
      </c>
    </row>
    <row r="35" spans="1:8" ht="24" customHeight="1">
      <c r="A35" s="129"/>
      <c r="B35" s="125" t="s">
        <v>2</v>
      </c>
      <c r="C35" s="113" t="s">
        <v>93</v>
      </c>
      <c r="D35" s="125" t="s">
        <v>78</v>
      </c>
      <c r="E35" s="125">
        <v>0.574</v>
      </c>
      <c r="F35" s="130">
        <f>F34*E35</f>
        <v>347.27</v>
      </c>
      <c r="G35" s="125"/>
      <c r="H35" s="126">
        <f>F35*G35</f>
        <v>0</v>
      </c>
    </row>
    <row r="36" spans="1:8" ht="26.25" customHeight="1">
      <c r="A36" s="129"/>
      <c r="B36" s="125" t="s">
        <v>2</v>
      </c>
      <c r="C36" s="125" t="s">
        <v>79</v>
      </c>
      <c r="D36" s="125" t="s">
        <v>14</v>
      </c>
      <c r="E36" s="125">
        <v>0.021</v>
      </c>
      <c r="F36" s="130">
        <f>F34*E36</f>
        <v>12.705</v>
      </c>
      <c r="G36" s="131"/>
      <c r="H36" s="126">
        <f>F36*G36</f>
        <v>0</v>
      </c>
    </row>
    <row r="37" spans="1:8" ht="24" customHeight="1">
      <c r="A37" s="129"/>
      <c r="B37" s="125" t="s">
        <v>222</v>
      </c>
      <c r="C37" s="125" t="s">
        <v>128</v>
      </c>
      <c r="D37" s="125" t="s">
        <v>104</v>
      </c>
      <c r="E37" s="125">
        <v>0.024</v>
      </c>
      <c r="F37" s="130">
        <f>F34*E37</f>
        <v>14.52</v>
      </c>
      <c r="G37" s="131"/>
      <c r="H37" s="126">
        <f>F37*G37</f>
        <v>0</v>
      </c>
    </row>
    <row r="38" spans="1:8" ht="24" customHeight="1">
      <c r="A38" s="129"/>
      <c r="B38" s="125" t="s">
        <v>291</v>
      </c>
      <c r="C38" s="125" t="s">
        <v>135</v>
      </c>
      <c r="D38" s="125" t="s">
        <v>126</v>
      </c>
      <c r="E38" s="125">
        <v>0.0189</v>
      </c>
      <c r="F38" s="130">
        <f>F34*E38</f>
        <v>11.4345</v>
      </c>
      <c r="G38" s="131"/>
      <c r="H38" s="126">
        <f>F38*G38</f>
        <v>0</v>
      </c>
    </row>
    <row r="39" spans="1:8" ht="78.75" customHeight="1">
      <c r="A39" s="129">
        <v>6</v>
      </c>
      <c r="B39" s="44" t="s">
        <v>138</v>
      </c>
      <c r="C39" s="45" t="s">
        <v>492</v>
      </c>
      <c r="D39" s="45" t="s">
        <v>30</v>
      </c>
      <c r="E39" s="45"/>
      <c r="F39" s="181">
        <v>102</v>
      </c>
      <c r="G39" s="45"/>
      <c r="H39" s="184">
        <f>H40+H41+H42+H43+H44</f>
        <v>0</v>
      </c>
    </row>
    <row r="40" spans="1:8" ht="32.25" customHeight="1">
      <c r="A40" s="129"/>
      <c r="B40" s="37" t="s">
        <v>139</v>
      </c>
      <c r="C40" s="35" t="s">
        <v>133</v>
      </c>
      <c r="D40" s="35" t="s">
        <v>30</v>
      </c>
      <c r="E40" s="35">
        <v>1</v>
      </c>
      <c r="F40" s="155">
        <f>E40*F39</f>
        <v>102</v>
      </c>
      <c r="G40" s="279"/>
      <c r="H40" s="174">
        <f>G40*F40</f>
        <v>0</v>
      </c>
    </row>
    <row r="41" spans="1:8" ht="24" customHeight="1">
      <c r="A41" s="37"/>
      <c r="B41" s="37" t="s">
        <v>139</v>
      </c>
      <c r="C41" s="279" t="s">
        <v>98</v>
      </c>
      <c r="D41" s="279" t="s">
        <v>14</v>
      </c>
      <c r="E41" s="279">
        <v>0.0037</v>
      </c>
      <c r="F41" s="174">
        <f>E41*F39</f>
        <v>0.3774</v>
      </c>
      <c r="G41" s="279"/>
      <c r="H41" s="174">
        <f>F41*G41</f>
        <v>0</v>
      </c>
    </row>
    <row r="42" spans="1:8" ht="24" customHeight="1">
      <c r="A42" s="37"/>
      <c r="B42" s="37" t="s">
        <v>348</v>
      </c>
      <c r="C42" s="279" t="s">
        <v>140</v>
      </c>
      <c r="D42" s="279" t="s">
        <v>40</v>
      </c>
      <c r="E42" s="279">
        <v>0.87</v>
      </c>
      <c r="F42" s="174">
        <f>E42*F39</f>
        <v>88.74</v>
      </c>
      <c r="G42" s="35"/>
      <c r="H42" s="174">
        <f>F42*G42</f>
        <v>0</v>
      </c>
    </row>
    <row r="43" spans="1:8" ht="24" customHeight="1">
      <c r="A43" s="37"/>
      <c r="B43" s="37" t="s">
        <v>424</v>
      </c>
      <c r="C43" s="279" t="s">
        <v>141</v>
      </c>
      <c r="D43" s="279" t="s">
        <v>12</v>
      </c>
      <c r="E43" s="279">
        <v>0.00726</v>
      </c>
      <c r="F43" s="174">
        <f>F39*E43</f>
        <v>0.74052</v>
      </c>
      <c r="G43" s="279"/>
      <c r="H43" s="42">
        <f>G43*F43</f>
        <v>0</v>
      </c>
    </row>
    <row r="44" spans="1:8" ht="24" customHeight="1">
      <c r="A44" s="37"/>
      <c r="B44" s="37" t="s">
        <v>2</v>
      </c>
      <c r="C44" s="35" t="s">
        <v>142</v>
      </c>
      <c r="D44" s="279" t="s">
        <v>14</v>
      </c>
      <c r="E44" s="279">
        <v>0.8</v>
      </c>
      <c r="F44" s="174">
        <f>E44*F39</f>
        <v>81.60000000000001</v>
      </c>
      <c r="G44" s="279"/>
      <c r="H44" s="174">
        <f>G44*F44</f>
        <v>0</v>
      </c>
    </row>
    <row r="45" spans="1:8" ht="63" customHeight="1">
      <c r="A45" s="193" t="s">
        <v>32</v>
      </c>
      <c r="B45" s="238" t="s">
        <v>493</v>
      </c>
      <c r="C45" s="234" t="s">
        <v>494</v>
      </c>
      <c r="D45" s="234" t="s">
        <v>30</v>
      </c>
      <c r="E45" s="234"/>
      <c r="F45" s="282">
        <v>503</v>
      </c>
      <c r="G45" s="234"/>
      <c r="H45" s="239">
        <f>H46+H47+H48+H49</f>
        <v>0</v>
      </c>
    </row>
    <row r="46" spans="1:8" ht="24" customHeight="1">
      <c r="A46" s="205"/>
      <c r="B46" s="235" t="s">
        <v>2</v>
      </c>
      <c r="C46" s="194" t="s">
        <v>97</v>
      </c>
      <c r="D46" s="194" t="s">
        <v>30</v>
      </c>
      <c r="E46" s="194">
        <v>1</v>
      </c>
      <c r="F46" s="194">
        <f>E46*F45</f>
        <v>503</v>
      </c>
      <c r="G46" s="194"/>
      <c r="H46" s="240">
        <f>F46*G46</f>
        <v>0</v>
      </c>
    </row>
    <row r="47" spans="1:8" ht="27.75" customHeight="1">
      <c r="A47" s="205"/>
      <c r="B47" s="235" t="s">
        <v>2</v>
      </c>
      <c r="C47" s="194" t="s">
        <v>98</v>
      </c>
      <c r="D47" s="194" t="s">
        <v>14</v>
      </c>
      <c r="E47" s="194">
        <v>0.0006</v>
      </c>
      <c r="F47" s="83">
        <f>F45*E47</f>
        <v>0.30179999999999996</v>
      </c>
      <c r="G47" s="194"/>
      <c r="H47" s="240">
        <f>F47*G47</f>
        <v>0</v>
      </c>
    </row>
    <row r="48" spans="1:8" ht="30.75" customHeight="1">
      <c r="A48" s="205"/>
      <c r="B48" s="237" t="s">
        <v>295</v>
      </c>
      <c r="C48" s="194" t="s">
        <v>208</v>
      </c>
      <c r="D48" s="194" t="s">
        <v>40</v>
      </c>
      <c r="E48" s="194">
        <v>0.45</v>
      </c>
      <c r="F48" s="83">
        <f>E48*F45</f>
        <v>226.35</v>
      </c>
      <c r="G48" s="199"/>
      <c r="H48" s="240">
        <f>F48*G48</f>
        <v>0</v>
      </c>
    </row>
    <row r="49" spans="1:8" ht="24" customHeight="1">
      <c r="A49" s="205"/>
      <c r="B49" s="235" t="s">
        <v>2</v>
      </c>
      <c r="C49" s="145" t="s">
        <v>300</v>
      </c>
      <c r="D49" s="194" t="s">
        <v>14</v>
      </c>
      <c r="E49" s="194">
        <v>0.0013</v>
      </c>
      <c r="F49" s="83">
        <f>E49*F45</f>
        <v>0.6538999999999999</v>
      </c>
      <c r="G49" s="194"/>
      <c r="H49" s="240">
        <f>F49*G49</f>
        <v>0</v>
      </c>
    </row>
    <row r="50" spans="1:8" ht="33.75" customHeight="1">
      <c r="A50" s="73"/>
      <c r="B50" s="332" t="s">
        <v>499</v>
      </c>
      <c r="C50" s="333"/>
      <c r="D50" s="333"/>
      <c r="E50" s="334"/>
      <c r="F50" s="174"/>
      <c r="G50" s="174"/>
      <c r="H50" s="36"/>
    </row>
    <row r="51" spans="1:8" ht="47.25" customHeight="1">
      <c r="A51" s="177" t="s">
        <v>11</v>
      </c>
      <c r="B51" s="67" t="s">
        <v>431</v>
      </c>
      <c r="C51" s="173" t="s">
        <v>427</v>
      </c>
      <c r="D51" s="173" t="s">
        <v>12</v>
      </c>
      <c r="E51" s="173"/>
      <c r="F51" s="182">
        <v>29.8</v>
      </c>
      <c r="G51" s="181"/>
      <c r="H51" s="184">
        <f>H52</f>
        <v>0</v>
      </c>
    </row>
    <row r="52" spans="1:8" ht="35.25" customHeight="1">
      <c r="A52" s="246"/>
      <c r="B52" s="176" t="s">
        <v>2</v>
      </c>
      <c r="C52" s="244" t="s">
        <v>106</v>
      </c>
      <c r="D52" s="244" t="s">
        <v>3</v>
      </c>
      <c r="E52" s="244">
        <v>2.78</v>
      </c>
      <c r="F52" s="154">
        <f>E52*F51</f>
        <v>82.844</v>
      </c>
      <c r="G52" s="174"/>
      <c r="H52" s="174">
        <f>G52*F52</f>
        <v>0</v>
      </c>
    </row>
    <row r="53" spans="1:8" ht="55.5" customHeight="1">
      <c r="A53" s="72" t="s">
        <v>24</v>
      </c>
      <c r="B53" s="58" t="s">
        <v>254</v>
      </c>
      <c r="C53" s="45" t="s">
        <v>255</v>
      </c>
      <c r="D53" s="104" t="s">
        <v>18</v>
      </c>
      <c r="E53" s="104"/>
      <c r="F53" s="92">
        <v>33.4</v>
      </c>
      <c r="G53" s="104"/>
      <c r="H53" s="185">
        <f>SUM(H54:H60)</f>
        <v>0</v>
      </c>
    </row>
    <row r="54" spans="1:8" ht="30" customHeight="1">
      <c r="A54" s="73"/>
      <c r="B54" s="37" t="s">
        <v>2</v>
      </c>
      <c r="C54" s="35" t="s">
        <v>97</v>
      </c>
      <c r="D54" s="39" t="s">
        <v>3</v>
      </c>
      <c r="E54" s="39">
        <v>2.81</v>
      </c>
      <c r="F54" s="111">
        <f>E54*F53</f>
        <v>93.854</v>
      </c>
      <c r="G54" s="84"/>
      <c r="H54" s="178">
        <f aca="true" t="shared" si="1" ref="H54:H60">G54*F54</f>
        <v>0</v>
      </c>
    </row>
    <row r="55" spans="1:8" ht="28.5" customHeight="1">
      <c r="A55" s="73"/>
      <c r="B55" s="37" t="s">
        <v>2</v>
      </c>
      <c r="C55" s="35" t="s">
        <v>108</v>
      </c>
      <c r="D55" s="39" t="s">
        <v>14</v>
      </c>
      <c r="E55" s="39">
        <v>0.33</v>
      </c>
      <c r="F55" s="111">
        <f>E55*F53</f>
        <v>11.022</v>
      </c>
      <c r="G55" s="39"/>
      <c r="H55" s="178">
        <f t="shared" si="1"/>
        <v>0</v>
      </c>
    </row>
    <row r="56" spans="1:8" ht="31.5" customHeight="1">
      <c r="A56" s="73"/>
      <c r="B56" s="40" t="s">
        <v>290</v>
      </c>
      <c r="C56" s="35" t="s">
        <v>256</v>
      </c>
      <c r="D56" s="35" t="s">
        <v>12</v>
      </c>
      <c r="E56" s="39">
        <v>1.02</v>
      </c>
      <c r="F56" s="111">
        <f>E56*F53</f>
        <v>34.068</v>
      </c>
      <c r="G56" s="39"/>
      <c r="H56" s="178">
        <f t="shared" si="1"/>
        <v>0</v>
      </c>
    </row>
    <row r="57" spans="1:8" ht="33" customHeight="1">
      <c r="A57" s="73"/>
      <c r="B57" s="37" t="s">
        <v>217</v>
      </c>
      <c r="C57" s="35" t="s">
        <v>134</v>
      </c>
      <c r="D57" s="35" t="s">
        <v>35</v>
      </c>
      <c r="E57" s="35">
        <v>0.803</v>
      </c>
      <c r="F57" s="36">
        <f>F53*E57</f>
        <v>26.8202</v>
      </c>
      <c r="G57" s="35"/>
      <c r="H57" s="174">
        <f t="shared" si="1"/>
        <v>0</v>
      </c>
    </row>
    <row r="58" spans="1:8" ht="34.5" customHeight="1">
      <c r="A58" s="73"/>
      <c r="B58" s="37" t="s">
        <v>132</v>
      </c>
      <c r="C58" s="35" t="s">
        <v>247</v>
      </c>
      <c r="D58" s="35" t="s">
        <v>12</v>
      </c>
      <c r="E58" s="35">
        <v>0.0039</v>
      </c>
      <c r="F58" s="36">
        <f>F53*E58</f>
        <v>0.13026</v>
      </c>
      <c r="G58" s="35"/>
      <c r="H58" s="174">
        <f t="shared" si="1"/>
        <v>0</v>
      </c>
    </row>
    <row r="59" spans="1:8" ht="33" customHeight="1">
      <c r="A59" s="73"/>
      <c r="B59" s="40" t="s">
        <v>323</v>
      </c>
      <c r="C59" s="35" t="s">
        <v>257</v>
      </c>
      <c r="D59" s="35" t="s">
        <v>29</v>
      </c>
      <c r="E59" s="35">
        <v>0.0009</v>
      </c>
      <c r="F59" s="103">
        <f>F53*E59</f>
        <v>0.030059999999999996</v>
      </c>
      <c r="G59" s="39"/>
      <c r="H59" s="178">
        <f t="shared" si="1"/>
        <v>0</v>
      </c>
    </row>
    <row r="60" spans="1:8" ht="39.75" customHeight="1">
      <c r="A60" s="73"/>
      <c r="B60" s="34" t="s">
        <v>2</v>
      </c>
      <c r="C60" s="35" t="s">
        <v>16</v>
      </c>
      <c r="D60" s="39" t="s">
        <v>14</v>
      </c>
      <c r="E60" s="39">
        <v>0.16</v>
      </c>
      <c r="F60" s="111">
        <f>E60*F53</f>
        <v>5.344</v>
      </c>
      <c r="G60" s="39"/>
      <c r="H60" s="178">
        <f t="shared" si="1"/>
        <v>0</v>
      </c>
    </row>
    <row r="61" spans="1:8" ht="59.25" customHeight="1">
      <c r="A61" s="72" t="s">
        <v>48</v>
      </c>
      <c r="B61" s="44" t="s">
        <v>57</v>
      </c>
      <c r="C61" s="45" t="s">
        <v>211</v>
      </c>
      <c r="D61" s="45" t="s">
        <v>18</v>
      </c>
      <c r="E61" s="102"/>
      <c r="F61" s="182">
        <v>29.8</v>
      </c>
      <c r="G61" s="45"/>
      <c r="H61" s="184">
        <f>H62</f>
        <v>0</v>
      </c>
    </row>
    <row r="62" spans="1:8" ht="34.5" customHeight="1">
      <c r="A62" s="73"/>
      <c r="B62" s="37" t="s">
        <v>2</v>
      </c>
      <c r="C62" s="35" t="s">
        <v>97</v>
      </c>
      <c r="D62" s="35" t="s">
        <v>3</v>
      </c>
      <c r="E62" s="35">
        <v>1.21</v>
      </c>
      <c r="F62" s="36">
        <f>F61*E62</f>
        <v>36.058</v>
      </c>
      <c r="G62" s="35"/>
      <c r="H62" s="174">
        <f>G62*F62</f>
        <v>0</v>
      </c>
    </row>
    <row r="63" spans="1:8" ht="88.5" customHeight="1">
      <c r="A63" s="172">
        <v>4</v>
      </c>
      <c r="B63" s="67" t="s">
        <v>87</v>
      </c>
      <c r="C63" s="173" t="s">
        <v>500</v>
      </c>
      <c r="D63" s="173" t="s">
        <v>20</v>
      </c>
      <c r="E63" s="245"/>
      <c r="F63" s="181">
        <v>4.9</v>
      </c>
      <c r="G63" s="244"/>
      <c r="H63" s="184">
        <f>SUM(H64:H68)</f>
        <v>0</v>
      </c>
    </row>
    <row r="64" spans="1:8" ht="31.5" customHeight="1">
      <c r="A64" s="69"/>
      <c r="B64" s="244" t="s">
        <v>2</v>
      </c>
      <c r="C64" s="244" t="s">
        <v>109</v>
      </c>
      <c r="D64" s="63" t="s">
        <v>78</v>
      </c>
      <c r="E64" s="150">
        <v>1.73</v>
      </c>
      <c r="F64" s="174">
        <f>F63*E64</f>
        <v>8.477</v>
      </c>
      <c r="G64" s="63"/>
      <c r="H64" s="174">
        <f>G64*F64</f>
        <v>0</v>
      </c>
    </row>
    <row r="65" spans="1:8" ht="39.75" customHeight="1">
      <c r="A65" s="244"/>
      <c r="B65" s="244" t="s">
        <v>2</v>
      </c>
      <c r="C65" s="244" t="s">
        <v>137</v>
      </c>
      <c r="D65" s="63" t="s">
        <v>85</v>
      </c>
      <c r="E65" s="150">
        <v>0.06</v>
      </c>
      <c r="F65" s="174">
        <f>F63*E65</f>
        <v>0.294</v>
      </c>
      <c r="G65" s="63"/>
      <c r="H65" s="174">
        <f>G65*F65</f>
        <v>0</v>
      </c>
    </row>
    <row r="66" spans="1:8" ht="33.75" customHeight="1">
      <c r="A66" s="244"/>
      <c r="B66" s="152" t="s">
        <v>1</v>
      </c>
      <c r="C66" s="244" t="s">
        <v>212</v>
      </c>
      <c r="D66" s="63" t="s">
        <v>30</v>
      </c>
      <c r="E66" s="151">
        <v>2.1</v>
      </c>
      <c r="F66" s="174">
        <f>F63*E66</f>
        <v>10.290000000000001</v>
      </c>
      <c r="G66" s="63"/>
      <c r="H66" s="174">
        <f>G66*F66</f>
        <v>0</v>
      </c>
    </row>
    <row r="67" spans="1:8" ht="28.5" customHeight="1">
      <c r="A67" s="244"/>
      <c r="B67" s="152" t="s">
        <v>209</v>
      </c>
      <c r="C67" s="244" t="s">
        <v>73</v>
      </c>
      <c r="D67" s="63" t="s">
        <v>40</v>
      </c>
      <c r="E67" s="63">
        <v>0.02</v>
      </c>
      <c r="F67" s="174">
        <f>F63*E67</f>
        <v>0.098</v>
      </c>
      <c r="G67" s="63"/>
      <c r="H67" s="174">
        <f>G67*F67</f>
        <v>0</v>
      </c>
    </row>
    <row r="68" spans="1:8" ht="30" customHeight="1">
      <c r="A68" s="244"/>
      <c r="B68" s="175" t="s">
        <v>2</v>
      </c>
      <c r="C68" s="244" t="s">
        <v>76</v>
      </c>
      <c r="D68" s="244" t="s">
        <v>14</v>
      </c>
      <c r="E68" s="63">
        <v>0.06</v>
      </c>
      <c r="F68" s="174">
        <f>F63*E68</f>
        <v>0.294</v>
      </c>
      <c r="G68" s="63"/>
      <c r="H68" s="174">
        <f>G68*F68</f>
        <v>0</v>
      </c>
    </row>
    <row r="69" spans="1:8" ht="78" customHeight="1">
      <c r="A69" s="172">
        <v>5</v>
      </c>
      <c r="B69" s="67" t="s">
        <v>87</v>
      </c>
      <c r="C69" s="173" t="s">
        <v>501</v>
      </c>
      <c r="D69" s="173" t="s">
        <v>20</v>
      </c>
      <c r="E69" s="245"/>
      <c r="F69" s="181">
        <v>3.8</v>
      </c>
      <c r="G69" s="279"/>
      <c r="H69" s="184">
        <f>SUM(H70:H74)</f>
        <v>0</v>
      </c>
    </row>
    <row r="70" spans="1:8" ht="30" customHeight="1">
      <c r="A70" s="69"/>
      <c r="B70" s="279" t="s">
        <v>2</v>
      </c>
      <c r="C70" s="279" t="s">
        <v>109</v>
      </c>
      <c r="D70" s="63" t="s">
        <v>78</v>
      </c>
      <c r="E70" s="150">
        <v>1.73</v>
      </c>
      <c r="F70" s="174">
        <f>F69*E70</f>
        <v>6.574</v>
      </c>
      <c r="G70" s="63"/>
      <c r="H70" s="174">
        <f>G70*F70</f>
        <v>0</v>
      </c>
    </row>
    <row r="71" spans="1:8" ht="30" customHeight="1">
      <c r="A71" s="279"/>
      <c r="B71" s="279" t="s">
        <v>2</v>
      </c>
      <c r="C71" s="279" t="s">
        <v>137</v>
      </c>
      <c r="D71" s="63" t="s">
        <v>85</v>
      </c>
      <c r="E71" s="150">
        <v>0.06</v>
      </c>
      <c r="F71" s="174">
        <f>F69*E71</f>
        <v>0.22799999999999998</v>
      </c>
      <c r="G71" s="63"/>
      <c r="H71" s="174">
        <f>G71*F71</f>
        <v>0</v>
      </c>
    </row>
    <row r="72" spans="1:8" ht="30.75" customHeight="1">
      <c r="A72" s="279"/>
      <c r="B72" s="152" t="s">
        <v>1</v>
      </c>
      <c r="C72" s="279" t="s">
        <v>212</v>
      </c>
      <c r="D72" s="63" t="s">
        <v>30</v>
      </c>
      <c r="E72" s="151">
        <v>2.1</v>
      </c>
      <c r="F72" s="174">
        <f>F69*E72</f>
        <v>7.9799999999999995</v>
      </c>
      <c r="G72" s="63"/>
      <c r="H72" s="174">
        <f>G72*F72</f>
        <v>0</v>
      </c>
    </row>
    <row r="73" spans="1:8" ht="30" customHeight="1">
      <c r="A73" s="279"/>
      <c r="B73" s="152" t="s">
        <v>209</v>
      </c>
      <c r="C73" s="279" t="s">
        <v>73</v>
      </c>
      <c r="D73" s="63" t="s">
        <v>40</v>
      </c>
      <c r="E73" s="63">
        <v>0.02</v>
      </c>
      <c r="F73" s="174">
        <f>F69*E73</f>
        <v>0.076</v>
      </c>
      <c r="G73" s="63"/>
      <c r="H73" s="174">
        <f>G73*F73</f>
        <v>0</v>
      </c>
    </row>
    <row r="74" spans="1:8" ht="30" customHeight="1">
      <c r="A74" s="279"/>
      <c r="B74" s="175" t="s">
        <v>2</v>
      </c>
      <c r="C74" s="279" t="s">
        <v>76</v>
      </c>
      <c r="D74" s="279" t="s">
        <v>14</v>
      </c>
      <c r="E74" s="63">
        <v>0.06</v>
      </c>
      <c r="F74" s="174">
        <f>F69*E74</f>
        <v>0.22799999999999998</v>
      </c>
      <c r="G74" s="63"/>
      <c r="H74" s="174">
        <f>G74*F74</f>
        <v>0</v>
      </c>
    </row>
    <row r="75" spans="1:8" ht="78.75" customHeight="1">
      <c r="A75" s="172">
        <v>6</v>
      </c>
      <c r="B75" s="67" t="s">
        <v>87</v>
      </c>
      <c r="C75" s="173" t="s">
        <v>502</v>
      </c>
      <c r="D75" s="173" t="s">
        <v>20</v>
      </c>
      <c r="E75" s="245"/>
      <c r="F75" s="181">
        <v>1.2</v>
      </c>
      <c r="G75" s="279"/>
      <c r="H75" s="184">
        <f>SUM(H76:H80)</f>
        <v>0</v>
      </c>
    </row>
    <row r="76" spans="1:8" ht="30" customHeight="1">
      <c r="A76" s="69"/>
      <c r="B76" s="279" t="s">
        <v>2</v>
      </c>
      <c r="C76" s="279" t="s">
        <v>109</v>
      </c>
      <c r="D76" s="63" t="s">
        <v>78</v>
      </c>
      <c r="E76" s="150">
        <v>1.73</v>
      </c>
      <c r="F76" s="174">
        <f>F75*E76</f>
        <v>2.076</v>
      </c>
      <c r="G76" s="63"/>
      <c r="H76" s="174">
        <f>G76*F76</f>
        <v>0</v>
      </c>
    </row>
    <row r="77" spans="1:8" ht="30" customHeight="1">
      <c r="A77" s="279"/>
      <c r="B77" s="279" t="s">
        <v>2</v>
      </c>
      <c r="C77" s="279" t="s">
        <v>137</v>
      </c>
      <c r="D77" s="63" t="s">
        <v>85</v>
      </c>
      <c r="E77" s="150">
        <v>0.06</v>
      </c>
      <c r="F77" s="174">
        <f>F75*E77</f>
        <v>0.072</v>
      </c>
      <c r="G77" s="63"/>
      <c r="H77" s="174">
        <f>G77*F77</f>
        <v>0</v>
      </c>
    </row>
    <row r="78" spans="1:8" ht="30" customHeight="1">
      <c r="A78" s="279"/>
      <c r="B78" s="152" t="s">
        <v>1</v>
      </c>
      <c r="C78" s="279" t="s">
        <v>212</v>
      </c>
      <c r="D78" s="63" t="s">
        <v>30</v>
      </c>
      <c r="E78" s="151">
        <v>2.1</v>
      </c>
      <c r="F78" s="174">
        <f>F75*E78</f>
        <v>2.52</v>
      </c>
      <c r="G78" s="63"/>
      <c r="H78" s="174">
        <f>G78*F78</f>
        <v>0</v>
      </c>
    </row>
    <row r="79" spans="1:8" ht="30" customHeight="1">
      <c r="A79" s="279"/>
      <c r="B79" s="152" t="s">
        <v>209</v>
      </c>
      <c r="C79" s="279" t="s">
        <v>73</v>
      </c>
      <c r="D79" s="63" t="s">
        <v>40</v>
      </c>
      <c r="E79" s="63">
        <v>0.02</v>
      </c>
      <c r="F79" s="174">
        <f>F75*E79</f>
        <v>0.024</v>
      </c>
      <c r="G79" s="63"/>
      <c r="H79" s="174">
        <f>G79*F79</f>
        <v>0</v>
      </c>
    </row>
    <row r="80" spans="1:8" ht="30" customHeight="1">
      <c r="A80" s="279"/>
      <c r="B80" s="175" t="s">
        <v>2</v>
      </c>
      <c r="C80" s="279" t="s">
        <v>76</v>
      </c>
      <c r="D80" s="279" t="s">
        <v>14</v>
      </c>
      <c r="E80" s="63">
        <v>0.06</v>
      </c>
      <c r="F80" s="174">
        <f>F75*E80</f>
        <v>0.072</v>
      </c>
      <c r="G80" s="63"/>
      <c r="H80" s="174">
        <f>G80*F80</f>
        <v>0</v>
      </c>
    </row>
    <row r="81" spans="1:8" ht="87" customHeight="1">
      <c r="A81" s="172">
        <v>7</v>
      </c>
      <c r="B81" s="67" t="s">
        <v>86</v>
      </c>
      <c r="C81" s="173" t="s">
        <v>428</v>
      </c>
      <c r="D81" s="173" t="s">
        <v>20</v>
      </c>
      <c r="E81" s="245"/>
      <c r="F81" s="181">
        <v>119.1</v>
      </c>
      <c r="G81" s="244"/>
      <c r="H81" s="184">
        <f>SUM(H82:H86)</f>
        <v>0</v>
      </c>
    </row>
    <row r="82" spans="1:8" ht="31.5" customHeight="1">
      <c r="A82" s="69"/>
      <c r="B82" s="244" t="s">
        <v>2</v>
      </c>
      <c r="C82" s="244" t="s">
        <v>109</v>
      </c>
      <c r="D82" s="63" t="s">
        <v>30</v>
      </c>
      <c r="E82" s="150">
        <v>1.66</v>
      </c>
      <c r="F82" s="174">
        <f>F81*E82</f>
        <v>197.706</v>
      </c>
      <c r="G82" s="63"/>
      <c r="H82" s="174">
        <f>G82*F82</f>
        <v>0</v>
      </c>
    </row>
    <row r="83" spans="1:8" ht="31.5" customHeight="1">
      <c r="A83" s="244"/>
      <c r="B83" s="244" t="s">
        <v>2</v>
      </c>
      <c r="C83" s="244" t="s">
        <v>137</v>
      </c>
      <c r="D83" s="63" t="s">
        <v>85</v>
      </c>
      <c r="E83" s="150">
        <v>0.05</v>
      </c>
      <c r="F83" s="174">
        <f>F81*E83</f>
        <v>5.955</v>
      </c>
      <c r="G83" s="63"/>
      <c r="H83" s="174">
        <f>G83*F83</f>
        <v>0</v>
      </c>
    </row>
    <row r="84" spans="1:8" ht="33.75" customHeight="1">
      <c r="A84" s="244"/>
      <c r="B84" s="244" t="s">
        <v>1</v>
      </c>
      <c r="C84" s="244" t="s">
        <v>429</v>
      </c>
      <c r="D84" s="63" t="s">
        <v>30</v>
      </c>
      <c r="E84" s="151">
        <v>1.4</v>
      </c>
      <c r="F84" s="174">
        <f>F81*E84</f>
        <v>166.73999999999998</v>
      </c>
      <c r="G84" s="63"/>
      <c r="H84" s="174">
        <f>G84*F84</f>
        <v>0</v>
      </c>
    </row>
    <row r="85" spans="1:8" ht="27.75" customHeight="1">
      <c r="A85" s="244"/>
      <c r="B85" s="152" t="s">
        <v>213</v>
      </c>
      <c r="C85" s="244" t="s">
        <v>73</v>
      </c>
      <c r="D85" s="63" t="s">
        <v>40</v>
      </c>
      <c r="E85" s="63">
        <v>0.02</v>
      </c>
      <c r="F85" s="174">
        <f>F81*E85</f>
        <v>2.382</v>
      </c>
      <c r="G85" s="63"/>
      <c r="H85" s="174">
        <f>G85*F85</f>
        <v>0</v>
      </c>
    </row>
    <row r="86" spans="1:9" ht="28.5" customHeight="1">
      <c r="A86" s="244"/>
      <c r="B86" s="175" t="s">
        <v>2</v>
      </c>
      <c r="C86" s="244" t="s">
        <v>76</v>
      </c>
      <c r="D86" s="244" t="s">
        <v>14</v>
      </c>
      <c r="E86" s="63">
        <v>0.06</v>
      </c>
      <c r="F86" s="174">
        <f>F81*E86</f>
        <v>7.145999999999999</v>
      </c>
      <c r="G86" s="63"/>
      <c r="H86" s="174">
        <f>G86*F86</f>
        <v>0</v>
      </c>
      <c r="I86" s="90"/>
    </row>
    <row r="87" spans="1:9" ht="60" customHeight="1">
      <c r="A87" s="168">
        <v>8</v>
      </c>
      <c r="B87" s="179" t="s">
        <v>144</v>
      </c>
      <c r="C87" s="168" t="s">
        <v>426</v>
      </c>
      <c r="D87" s="128" t="s">
        <v>123</v>
      </c>
      <c r="E87" s="168"/>
      <c r="F87" s="181">
        <v>167</v>
      </c>
      <c r="G87" s="168"/>
      <c r="H87" s="184">
        <f>H88+H89+H90+H91</f>
        <v>0</v>
      </c>
      <c r="I87" s="90"/>
    </row>
    <row r="88" spans="1:9" ht="28.5" customHeight="1">
      <c r="A88" s="129"/>
      <c r="B88" s="125" t="s">
        <v>2</v>
      </c>
      <c r="C88" s="113" t="s">
        <v>93</v>
      </c>
      <c r="D88" s="125" t="s">
        <v>78</v>
      </c>
      <c r="E88" s="125">
        <v>0.574</v>
      </c>
      <c r="F88" s="130">
        <f>F87*E88</f>
        <v>95.85799999999999</v>
      </c>
      <c r="G88" s="125"/>
      <c r="H88" s="126">
        <f>F88*G88</f>
        <v>0</v>
      </c>
      <c r="I88" s="90"/>
    </row>
    <row r="89" spans="1:9" ht="28.5" customHeight="1">
      <c r="A89" s="129"/>
      <c r="B89" s="125" t="s">
        <v>2</v>
      </c>
      <c r="C89" s="125" t="s">
        <v>79</v>
      </c>
      <c r="D89" s="125" t="s">
        <v>14</v>
      </c>
      <c r="E89" s="125">
        <v>0.021</v>
      </c>
      <c r="F89" s="130">
        <f>F87*E89</f>
        <v>3.507</v>
      </c>
      <c r="G89" s="131"/>
      <c r="H89" s="126">
        <f>F89*G89</f>
        <v>0</v>
      </c>
      <c r="I89" s="90"/>
    </row>
    <row r="90" spans="1:9" ht="28.5" customHeight="1">
      <c r="A90" s="129"/>
      <c r="B90" s="125" t="s">
        <v>222</v>
      </c>
      <c r="C90" s="125" t="s">
        <v>128</v>
      </c>
      <c r="D90" s="125" t="s">
        <v>104</v>
      </c>
      <c r="E90" s="125">
        <v>0.024</v>
      </c>
      <c r="F90" s="130">
        <f>F87*E90</f>
        <v>4.008</v>
      </c>
      <c r="G90" s="131"/>
      <c r="H90" s="126">
        <f>F90*G90</f>
        <v>0</v>
      </c>
      <c r="I90" s="90"/>
    </row>
    <row r="91" spans="1:9" ht="28.5" customHeight="1">
      <c r="A91" s="129"/>
      <c r="B91" s="125" t="s">
        <v>291</v>
      </c>
      <c r="C91" s="125" t="s">
        <v>135</v>
      </c>
      <c r="D91" s="125" t="s">
        <v>126</v>
      </c>
      <c r="E91" s="125">
        <v>0.0189</v>
      </c>
      <c r="F91" s="130">
        <f>F87*E91</f>
        <v>3.1563</v>
      </c>
      <c r="G91" s="131"/>
      <c r="H91" s="126">
        <f>F91*G91</f>
        <v>0</v>
      </c>
      <c r="I91" s="90"/>
    </row>
    <row r="92" spans="1:9" ht="63" customHeight="1">
      <c r="A92" s="177" t="s">
        <v>50</v>
      </c>
      <c r="B92" s="179" t="s">
        <v>258</v>
      </c>
      <c r="C92" s="173" t="s">
        <v>425</v>
      </c>
      <c r="D92" s="173" t="s">
        <v>30</v>
      </c>
      <c r="E92" s="173"/>
      <c r="F92" s="182">
        <v>209</v>
      </c>
      <c r="G92" s="45"/>
      <c r="H92" s="184">
        <f>SUM(H93:H96)</f>
        <v>0</v>
      </c>
      <c r="I92" s="90"/>
    </row>
    <row r="93" spans="1:9" ht="28.5" customHeight="1">
      <c r="A93" s="246"/>
      <c r="B93" s="196" t="s">
        <v>2</v>
      </c>
      <c r="C93" s="244" t="s">
        <v>97</v>
      </c>
      <c r="D93" s="244" t="s">
        <v>3</v>
      </c>
      <c r="E93" s="244">
        <v>0.031</v>
      </c>
      <c r="F93" s="174">
        <f>E93*F92</f>
        <v>6.479</v>
      </c>
      <c r="G93" s="144"/>
      <c r="H93" s="174">
        <f>G93*F93</f>
        <v>0</v>
      </c>
      <c r="I93" s="90"/>
    </row>
    <row r="94" spans="1:9" ht="28.5" customHeight="1">
      <c r="A94" s="246"/>
      <c r="B94" s="196" t="s">
        <v>2</v>
      </c>
      <c r="C94" s="244" t="s">
        <v>98</v>
      </c>
      <c r="D94" s="244" t="s">
        <v>14</v>
      </c>
      <c r="E94" s="244">
        <v>0.002</v>
      </c>
      <c r="F94" s="174">
        <f>E94*F92</f>
        <v>0.418</v>
      </c>
      <c r="G94" s="144"/>
      <c r="H94" s="36">
        <f>G94*F94</f>
        <v>0</v>
      </c>
      <c r="I94" s="90"/>
    </row>
    <row r="95" spans="1:9" ht="28.5" customHeight="1">
      <c r="A95" s="246"/>
      <c r="B95" s="196" t="s">
        <v>203</v>
      </c>
      <c r="C95" s="244" t="s">
        <v>259</v>
      </c>
      <c r="D95" s="244" t="s">
        <v>40</v>
      </c>
      <c r="E95" s="244">
        <v>0.101</v>
      </c>
      <c r="F95" s="174">
        <f>E95*F92</f>
        <v>21.109</v>
      </c>
      <c r="G95" s="144"/>
      <c r="H95" s="36">
        <f>G95*F95</f>
        <v>0</v>
      </c>
      <c r="I95" s="90"/>
    </row>
    <row r="96" spans="1:9" ht="30" customHeight="1">
      <c r="A96" s="246"/>
      <c r="B96" s="196" t="s">
        <v>201</v>
      </c>
      <c r="C96" s="244" t="s">
        <v>16</v>
      </c>
      <c r="D96" s="244" t="s">
        <v>14</v>
      </c>
      <c r="E96" s="244">
        <v>0.0019</v>
      </c>
      <c r="F96" s="174">
        <f>E96*F92</f>
        <v>0.3971</v>
      </c>
      <c r="G96" s="144"/>
      <c r="H96" s="36">
        <f>G96*F96</f>
        <v>0</v>
      </c>
      <c r="I96" s="90"/>
    </row>
    <row r="97" spans="1:9" ht="61.5" customHeight="1">
      <c r="A97" s="177" t="s">
        <v>51</v>
      </c>
      <c r="B97" s="179" t="s">
        <v>155</v>
      </c>
      <c r="C97" s="173" t="s">
        <v>210</v>
      </c>
      <c r="D97" s="173" t="s">
        <v>30</v>
      </c>
      <c r="E97" s="173"/>
      <c r="F97" s="182">
        <f>F92</f>
        <v>209</v>
      </c>
      <c r="G97" s="45"/>
      <c r="H97" s="184">
        <f>SUM(H98:H102)</f>
        <v>0</v>
      </c>
      <c r="I97" s="90"/>
    </row>
    <row r="98" spans="1:9" ht="28.5" customHeight="1">
      <c r="A98" s="246"/>
      <c r="B98" s="196" t="s">
        <v>2</v>
      </c>
      <c r="C98" s="145" t="s">
        <v>106</v>
      </c>
      <c r="D98" s="145" t="s">
        <v>3</v>
      </c>
      <c r="E98" s="145">
        <v>0.68</v>
      </c>
      <c r="F98" s="180">
        <f>E98*F97</f>
        <v>142.12</v>
      </c>
      <c r="G98" s="144"/>
      <c r="H98" s="174">
        <f>G98*F98</f>
        <v>0</v>
      </c>
      <c r="I98" s="90"/>
    </row>
    <row r="99" spans="1:9" ht="29.25" customHeight="1">
      <c r="A99" s="246"/>
      <c r="B99" s="196" t="s">
        <v>2</v>
      </c>
      <c r="C99" s="145" t="s">
        <v>98</v>
      </c>
      <c r="D99" s="145" t="s">
        <v>14</v>
      </c>
      <c r="E99" s="145">
        <v>0.0003</v>
      </c>
      <c r="F99" s="180">
        <f>E99*F97</f>
        <v>0.06269999999999999</v>
      </c>
      <c r="G99" s="144"/>
      <c r="H99" s="174">
        <f>G99*F99</f>
        <v>0</v>
      </c>
      <c r="I99" s="90"/>
    </row>
    <row r="100" spans="1:26" s="53" customFormat="1" ht="40.5" customHeight="1">
      <c r="A100" s="246"/>
      <c r="B100" s="197" t="s">
        <v>216</v>
      </c>
      <c r="C100" s="145" t="s">
        <v>187</v>
      </c>
      <c r="D100" s="145" t="s">
        <v>40</v>
      </c>
      <c r="E100" s="145">
        <v>0.246</v>
      </c>
      <c r="F100" s="180">
        <f>E100*F97</f>
        <v>51.414</v>
      </c>
      <c r="G100" s="144"/>
      <c r="H100" s="174">
        <f>G100*F100</f>
        <v>0</v>
      </c>
      <c r="I100" s="2"/>
      <c r="J100" s="9"/>
      <c r="K100" s="9"/>
      <c r="L100" s="17"/>
      <c r="M100" s="17"/>
      <c r="N100" s="17"/>
      <c r="O100" s="17"/>
      <c r="P100" s="17"/>
      <c r="Q100" s="17"/>
      <c r="R100" s="17"/>
      <c r="S100" s="2"/>
      <c r="T100" s="2"/>
      <c r="U100" s="2"/>
      <c r="V100" s="2"/>
      <c r="W100" s="2"/>
      <c r="X100" s="2"/>
      <c r="Y100" s="2"/>
      <c r="Z100" s="2"/>
    </row>
    <row r="101" spans="1:26" s="53" customFormat="1" ht="26.25" customHeight="1">
      <c r="A101" s="246"/>
      <c r="B101" s="37" t="s">
        <v>200</v>
      </c>
      <c r="C101" s="145" t="s">
        <v>156</v>
      </c>
      <c r="D101" s="145" t="s">
        <v>40</v>
      </c>
      <c r="E101" s="145">
        <v>0.027</v>
      </c>
      <c r="F101" s="180">
        <f>E101*F97</f>
        <v>5.643</v>
      </c>
      <c r="G101" s="144"/>
      <c r="H101" s="174">
        <f>G101*F101</f>
        <v>0</v>
      </c>
      <c r="I101" s="2"/>
      <c r="J101" s="9"/>
      <c r="K101" s="31"/>
      <c r="L101" s="8"/>
      <c r="M101" s="17"/>
      <c r="N101" s="17"/>
      <c r="O101" s="17"/>
      <c r="P101" s="17"/>
      <c r="Q101" s="17"/>
      <c r="R101" s="17"/>
      <c r="S101" s="2"/>
      <c r="T101" s="2"/>
      <c r="U101" s="2"/>
      <c r="V101" s="2"/>
      <c r="W101" s="2"/>
      <c r="X101" s="2"/>
      <c r="Y101" s="2"/>
      <c r="Z101" s="2"/>
    </row>
    <row r="102" spans="1:26" s="53" customFormat="1" ht="36.75" customHeight="1">
      <c r="A102" s="246"/>
      <c r="B102" s="196" t="s">
        <v>2</v>
      </c>
      <c r="C102" s="145" t="s">
        <v>16</v>
      </c>
      <c r="D102" s="145" t="s">
        <v>14</v>
      </c>
      <c r="E102" s="145">
        <v>0.0019</v>
      </c>
      <c r="F102" s="180">
        <f>E102*F97</f>
        <v>0.3971</v>
      </c>
      <c r="G102" s="144"/>
      <c r="H102" s="174">
        <f>G102*F102</f>
        <v>0</v>
      </c>
      <c r="I102" s="2"/>
      <c r="J102" s="9"/>
      <c r="K102" s="31"/>
      <c r="L102" s="8"/>
      <c r="M102" s="17"/>
      <c r="N102" s="17"/>
      <c r="O102" s="17"/>
      <c r="P102" s="17"/>
      <c r="Q102" s="17"/>
      <c r="R102" s="17"/>
      <c r="S102" s="2"/>
      <c r="T102" s="2"/>
      <c r="U102" s="2"/>
      <c r="V102" s="2"/>
      <c r="W102" s="2"/>
      <c r="X102" s="2"/>
      <c r="Y102" s="2"/>
      <c r="Z102" s="2"/>
    </row>
    <row r="103" spans="1:26" s="53" customFormat="1" ht="78.75" customHeight="1">
      <c r="A103" s="61">
        <v>11</v>
      </c>
      <c r="B103" s="44" t="s">
        <v>138</v>
      </c>
      <c r="C103" s="45" t="s">
        <v>423</v>
      </c>
      <c r="D103" s="45" t="s">
        <v>30</v>
      </c>
      <c r="E103" s="45"/>
      <c r="F103" s="181">
        <v>167</v>
      </c>
      <c r="G103" s="45"/>
      <c r="H103" s="184">
        <f>H104+H105+H106+H107+H108</f>
        <v>0</v>
      </c>
      <c r="I103" s="2"/>
      <c r="J103" s="9"/>
      <c r="K103" s="31"/>
      <c r="L103" s="8"/>
      <c r="M103" s="17"/>
      <c r="N103" s="17"/>
      <c r="O103" s="17"/>
      <c r="P103" s="17"/>
      <c r="Q103" s="17"/>
      <c r="R103" s="17"/>
      <c r="S103" s="2"/>
      <c r="T103" s="2"/>
      <c r="U103" s="2"/>
      <c r="V103" s="2"/>
      <c r="W103" s="2"/>
      <c r="X103" s="2"/>
      <c r="Y103" s="2"/>
      <c r="Z103" s="2"/>
    </row>
    <row r="104" spans="1:26" s="53" customFormat="1" ht="26.25" customHeight="1">
      <c r="A104" s="37"/>
      <c r="B104" s="37" t="s">
        <v>139</v>
      </c>
      <c r="C104" s="35" t="s">
        <v>133</v>
      </c>
      <c r="D104" s="35" t="s">
        <v>30</v>
      </c>
      <c r="E104" s="35">
        <v>1</v>
      </c>
      <c r="F104" s="155">
        <f>E104*F103</f>
        <v>167</v>
      </c>
      <c r="G104" s="244"/>
      <c r="H104" s="174">
        <f>G104*F104</f>
        <v>0</v>
      </c>
      <c r="I104" s="2"/>
      <c r="J104" s="9"/>
      <c r="K104" s="31"/>
      <c r="L104" s="8"/>
      <c r="M104" s="17"/>
      <c r="N104" s="17"/>
      <c r="O104" s="17"/>
      <c r="P104" s="17"/>
      <c r="Q104" s="17"/>
      <c r="R104" s="17"/>
      <c r="S104" s="2"/>
      <c r="T104" s="2"/>
      <c r="U104" s="2"/>
      <c r="V104" s="2"/>
      <c r="W104" s="2"/>
      <c r="X104" s="2"/>
      <c r="Y104" s="2"/>
      <c r="Z104" s="2"/>
    </row>
    <row r="105" spans="1:26" s="53" customFormat="1" ht="26.25" customHeight="1">
      <c r="A105" s="37"/>
      <c r="B105" s="37" t="s">
        <v>139</v>
      </c>
      <c r="C105" s="244" t="s">
        <v>98</v>
      </c>
      <c r="D105" s="244" t="s">
        <v>14</v>
      </c>
      <c r="E105" s="244">
        <v>0.0037</v>
      </c>
      <c r="F105" s="174">
        <f>E105*F103</f>
        <v>0.6179</v>
      </c>
      <c r="G105" s="244"/>
      <c r="H105" s="174">
        <f>F105*G105</f>
        <v>0</v>
      </c>
      <c r="I105" s="2"/>
      <c r="J105" s="9"/>
      <c r="K105" s="31"/>
      <c r="L105" s="8"/>
      <c r="M105" s="17"/>
      <c r="N105" s="17"/>
      <c r="O105" s="17"/>
      <c r="P105" s="17"/>
      <c r="Q105" s="17"/>
      <c r="R105" s="17"/>
      <c r="S105" s="2"/>
      <c r="T105" s="2"/>
      <c r="U105" s="2"/>
      <c r="V105" s="2"/>
      <c r="W105" s="2"/>
      <c r="X105" s="2"/>
      <c r="Y105" s="2"/>
      <c r="Z105" s="2"/>
    </row>
    <row r="106" spans="1:26" s="53" customFormat="1" ht="22.5" customHeight="1">
      <c r="A106" s="37"/>
      <c r="B106" s="37" t="s">
        <v>348</v>
      </c>
      <c r="C106" s="244" t="s">
        <v>140</v>
      </c>
      <c r="D106" s="244" t="s">
        <v>40</v>
      </c>
      <c r="E106" s="244">
        <v>0.87</v>
      </c>
      <c r="F106" s="174">
        <f>E106*F103</f>
        <v>145.29</v>
      </c>
      <c r="G106" s="35"/>
      <c r="H106" s="174">
        <f>F106*G106</f>
        <v>0</v>
      </c>
      <c r="I106" s="2"/>
      <c r="J106" s="9"/>
      <c r="K106" s="31"/>
      <c r="L106" s="8"/>
      <c r="M106" s="17"/>
      <c r="N106" s="17"/>
      <c r="O106" s="17"/>
      <c r="P106" s="17"/>
      <c r="Q106" s="17"/>
      <c r="R106" s="17"/>
      <c r="S106" s="2"/>
      <c r="T106" s="2"/>
      <c r="U106" s="2"/>
      <c r="V106" s="2"/>
      <c r="W106" s="2"/>
      <c r="X106" s="2"/>
      <c r="Y106" s="2"/>
      <c r="Z106" s="2"/>
    </row>
    <row r="107" spans="1:26" s="53" customFormat="1" ht="31.5" customHeight="1">
      <c r="A107" s="37"/>
      <c r="B107" s="37" t="s">
        <v>424</v>
      </c>
      <c r="C107" s="244" t="s">
        <v>141</v>
      </c>
      <c r="D107" s="244" t="s">
        <v>12</v>
      </c>
      <c r="E107" s="244">
        <v>0.00726</v>
      </c>
      <c r="F107" s="174">
        <f>F103*E107</f>
        <v>1.21242</v>
      </c>
      <c r="G107" s="244"/>
      <c r="H107" s="42">
        <f>G107*F107</f>
        <v>0</v>
      </c>
      <c r="I107" s="2"/>
      <c r="J107" s="9"/>
      <c r="K107" s="31"/>
      <c r="L107" s="8"/>
      <c r="M107" s="17"/>
      <c r="N107" s="17"/>
      <c r="O107" s="17"/>
      <c r="P107" s="17"/>
      <c r="Q107" s="17"/>
      <c r="R107" s="17"/>
      <c r="S107" s="2"/>
      <c r="T107" s="2"/>
      <c r="U107" s="2"/>
      <c r="V107" s="2"/>
      <c r="W107" s="2"/>
      <c r="X107" s="2"/>
      <c r="Y107" s="2"/>
      <c r="Z107" s="2"/>
    </row>
    <row r="108" spans="1:26" s="56" customFormat="1" ht="33" customHeight="1">
      <c r="A108" s="37"/>
      <c r="B108" s="37" t="s">
        <v>2</v>
      </c>
      <c r="C108" s="35" t="s">
        <v>142</v>
      </c>
      <c r="D108" s="244" t="s">
        <v>14</v>
      </c>
      <c r="E108" s="244">
        <v>0.8</v>
      </c>
      <c r="F108" s="174">
        <f>E108*F103</f>
        <v>133.6</v>
      </c>
      <c r="G108" s="244"/>
      <c r="H108" s="174">
        <f>G108*F108</f>
        <v>0</v>
      </c>
      <c r="I108" s="2"/>
      <c r="J108" s="9"/>
      <c r="K108" s="31"/>
      <c r="L108" s="8"/>
      <c r="M108" s="17"/>
      <c r="N108" s="17"/>
      <c r="O108" s="17"/>
      <c r="P108" s="17"/>
      <c r="Q108" s="17"/>
      <c r="R108" s="17"/>
      <c r="S108" s="2"/>
      <c r="T108" s="2"/>
      <c r="U108" s="2"/>
      <c r="V108" s="2"/>
      <c r="W108" s="2"/>
      <c r="X108" s="2"/>
      <c r="Y108" s="2"/>
      <c r="Z108" s="2"/>
    </row>
    <row r="109" spans="1:8" ht="30" customHeight="1">
      <c r="A109" s="44"/>
      <c r="B109" s="149"/>
      <c r="C109" s="70" t="s">
        <v>77</v>
      </c>
      <c r="D109" s="45" t="s">
        <v>14</v>
      </c>
      <c r="E109" s="45"/>
      <c r="F109" s="66"/>
      <c r="G109" s="45"/>
      <c r="H109" s="60">
        <f>H8+H16+H18+H26+H28+H34+H39+H45+H51+H53+H61+H63+H69+H75+H81+H87+H92+H97+H103</f>
        <v>0</v>
      </c>
    </row>
    <row r="110" spans="1:8" ht="33" customHeight="1">
      <c r="A110" s="73"/>
      <c r="B110" s="37"/>
      <c r="C110" s="35" t="s">
        <v>152</v>
      </c>
      <c r="D110" s="35" t="s">
        <v>14</v>
      </c>
      <c r="E110" s="35"/>
      <c r="F110" s="43">
        <v>0.1</v>
      </c>
      <c r="G110" s="35"/>
      <c r="H110" s="42">
        <f>H109*F110</f>
        <v>0</v>
      </c>
    </row>
    <row r="111" spans="1:8" ht="33" customHeight="1">
      <c r="A111" s="73"/>
      <c r="B111" s="44"/>
      <c r="C111" s="45" t="s">
        <v>92</v>
      </c>
      <c r="D111" s="45" t="s">
        <v>14</v>
      </c>
      <c r="E111" s="45"/>
      <c r="F111" s="45"/>
      <c r="G111" s="45"/>
      <c r="H111" s="106">
        <f>H109+H110</f>
        <v>0</v>
      </c>
    </row>
    <row r="112" spans="1:8" ht="27.75" customHeight="1">
      <c r="A112" s="73"/>
      <c r="B112" s="37"/>
      <c r="C112" s="35" t="s">
        <v>26</v>
      </c>
      <c r="D112" s="35" t="s">
        <v>14</v>
      </c>
      <c r="E112" s="35"/>
      <c r="F112" s="43">
        <v>0.08</v>
      </c>
      <c r="G112" s="35"/>
      <c r="H112" s="42">
        <f>H111*F112</f>
        <v>0</v>
      </c>
    </row>
    <row r="113" spans="1:8" ht="30" customHeight="1">
      <c r="A113" s="62"/>
      <c r="B113" s="44"/>
      <c r="C113" s="45" t="s">
        <v>19</v>
      </c>
      <c r="D113" s="45" t="s">
        <v>14</v>
      </c>
      <c r="E113" s="45"/>
      <c r="F113" s="108"/>
      <c r="G113" s="45"/>
      <c r="H113" s="106">
        <f>SUM(H111:H112)</f>
        <v>0</v>
      </c>
    </row>
    <row r="114" spans="1:8" ht="54" customHeight="1">
      <c r="A114" s="52"/>
      <c r="B114" s="47"/>
      <c r="C114" s="53"/>
      <c r="D114" s="328"/>
      <c r="E114" s="328"/>
      <c r="F114" s="328"/>
      <c r="G114" s="328"/>
      <c r="H114" s="54"/>
    </row>
  </sheetData>
  <sheetProtection/>
  <protectedRanges>
    <protectedRange sqref="G87:G91" name="Range2_5_1"/>
    <protectedRange sqref="G35:G38" name="Range2_5_1_1"/>
    <protectedRange sqref="G34" name="Range2_5_1_1_1"/>
  </protectedRanges>
  <mergeCells count="13">
    <mergeCell ref="E4:F4"/>
    <mergeCell ref="B15:E15"/>
    <mergeCell ref="B7:E7"/>
    <mergeCell ref="D114:G114"/>
    <mergeCell ref="G4:H4"/>
    <mergeCell ref="A4:A5"/>
    <mergeCell ref="B4:B5"/>
    <mergeCell ref="A1:H1"/>
    <mergeCell ref="A2:H2"/>
    <mergeCell ref="A3:H3"/>
    <mergeCell ref="B50:E50"/>
    <mergeCell ref="C4:C5"/>
    <mergeCell ref="D4:D5"/>
  </mergeCells>
  <printOptions/>
  <pageMargins left="0.7" right="0.42" top="0.29" bottom="0.5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Admin</cp:lastModifiedBy>
  <cp:lastPrinted>2019-08-14T14:25:31Z</cp:lastPrinted>
  <dcterms:created xsi:type="dcterms:W3CDTF">1996-10-14T23:33:28Z</dcterms:created>
  <dcterms:modified xsi:type="dcterms:W3CDTF">2019-08-14T14:45:33Z</dcterms:modified>
  <cp:category/>
  <cp:version/>
  <cp:contentType/>
  <cp:contentStatus/>
</cp:coreProperties>
</file>