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fasebis gareshe" sheetId="8" r:id="rId1"/>
  </sheets>
  <definedNames>
    <definedName name="_xlnm._FilterDatabase" localSheetId="0" hidden="1">'fasebis gareshe'!$A$4:$G$97</definedName>
  </definedNames>
  <calcPr calcId="162913"/>
</workbook>
</file>

<file path=xl/calcChain.xml><?xml version="1.0" encoding="utf-8"?>
<calcChain xmlns="http://schemas.openxmlformats.org/spreadsheetml/2006/main">
  <c r="D49" i="8" l="1"/>
  <c r="D50" i="8" s="1"/>
  <c r="D47" i="8"/>
  <c r="D43" i="8"/>
  <c r="D44" i="8" s="1"/>
  <c r="D42" i="8"/>
  <c r="D41" i="8"/>
  <c r="D40" i="8"/>
  <c r="D39" i="8"/>
  <c r="D38" i="8"/>
  <c r="D37" i="8"/>
  <c r="D36" i="8"/>
  <c r="D35" i="8"/>
  <c r="D33" i="8"/>
  <c r="D34" i="8" s="1"/>
  <c r="D32" i="8"/>
  <c r="D26" i="8"/>
  <c r="D27" i="8" s="1"/>
  <c r="D22" i="8"/>
  <c r="D23" i="8" s="1"/>
  <c r="D21" i="8"/>
  <c r="D20" i="8"/>
  <c r="D18" i="8"/>
  <c r="D17" i="8"/>
  <c r="D19" i="8" s="1"/>
  <c r="D16" i="8"/>
  <c r="D14" i="8"/>
  <c r="D15" i="8" s="1"/>
  <c r="D13" i="8"/>
  <c r="D8" i="8"/>
  <c r="D9" i="8" s="1"/>
  <c r="D6" i="8"/>
  <c r="D48" i="8" l="1"/>
  <c r="D45" i="8"/>
  <c r="D10" i="8"/>
  <c r="D29" i="8"/>
  <c r="D24" i="8"/>
  <c r="D28" i="8"/>
  <c r="D46" i="8" l="1"/>
  <c r="D25" i="8"/>
  <c r="D11" i="8"/>
  <c r="F91" i="8"/>
  <c r="D12" i="8"/>
  <c r="F92" i="8" l="1"/>
  <c r="F93" i="8" s="1"/>
  <c r="F94" i="8" l="1"/>
  <c r="F95" i="8" s="1"/>
  <c r="F96" i="8" l="1"/>
  <c r="F97" i="8" s="1"/>
</calcChain>
</file>

<file path=xl/sharedStrings.xml><?xml version="1.0" encoding="utf-8"?>
<sst xmlns="http://schemas.openxmlformats.org/spreadsheetml/2006/main" count="271" uniqueCount="195">
  <si>
    <t>9</t>
  </si>
  <si>
    <t>8</t>
  </si>
  <si>
    <t>3</t>
  </si>
  <si>
    <t>2</t>
  </si>
  <si>
    <t>10</t>
  </si>
  <si>
    <t>11</t>
  </si>
  <si>
    <t>1</t>
  </si>
  <si>
    <t>12</t>
  </si>
  <si>
    <t>13</t>
  </si>
  <si>
    <t>14</t>
  </si>
  <si>
    <t>15</t>
  </si>
  <si>
    <t>16</t>
  </si>
  <si>
    <t>4</t>
  </si>
  <si>
    <t>5</t>
  </si>
  <si>
    <t>6</t>
  </si>
  <si>
    <t>7</t>
  </si>
  <si>
    <t>17</t>
  </si>
  <si>
    <t>18</t>
  </si>
  <si>
    <t>19</t>
  </si>
  <si>
    <t>20</t>
  </si>
  <si>
    <t>21</t>
  </si>
  <si>
    <t>22</t>
  </si>
  <si>
    <t>23</t>
  </si>
  <si>
    <t>25</t>
  </si>
  <si>
    <t>24</t>
  </si>
  <si>
    <t>26</t>
  </si>
  <si>
    <t>27</t>
  </si>
  <si>
    <t>ცალი</t>
  </si>
  <si>
    <t>29</t>
  </si>
  <si>
    <t>30</t>
  </si>
  <si>
    <t>28</t>
  </si>
  <si>
    <t>31</t>
  </si>
  <si>
    <t>32</t>
  </si>
  <si>
    <t>33</t>
  </si>
  <si>
    <t>34</t>
  </si>
  <si>
    <t>36</t>
  </si>
  <si>
    <t>37</t>
  </si>
  <si>
    <t>ჯამი</t>
  </si>
  <si>
    <t>35</t>
  </si>
  <si>
    <t>გრძ.მ</t>
  </si>
  <si>
    <t>დღგ</t>
  </si>
  <si>
    <t>საცხოვრებელი სახლის ბრტყელი (რბილი გადახურვა)</t>
  </si>
  <si>
    <t>ამორტიზებული რბილი სახურავის მოხსნა</t>
  </si>
  <si>
    <t>სახურავის ზედაპირის გასუფთავება</t>
  </si>
  <si>
    <t xml:space="preserve">სამშენებლო მასალის ატანა სახლის სახურავზე </t>
  </si>
  <si>
    <t>დაზიანებული აგურის/ პარაპეტის/საჰაეროს დემონტაჟი</t>
  </si>
  <si>
    <t>აგურით ამოშენების სამუშაოები</t>
  </si>
  <si>
    <t>დაზიანებული ლიფტის გვერდების და პარაპეტის/საჰაეროების  ქვიშა/ცემენტის ხსნარით გალესვა  სისქით 3სმ</t>
  </si>
  <si>
    <t>კგ</t>
  </si>
  <si>
    <t>სახურავის ზედაპირის  ქვედა  ფენის მოწყობა ჰიდროსაიზოლაციო მასალით</t>
  </si>
  <si>
    <t>სახურავის ზედაპირის  ზედა  ფენის მოწყობა ჰიდროსაიზოლაციო მასალით</t>
  </si>
  <si>
    <t>პარაპეტიდან დაზიანებული თუნუქის მოხსნა</t>
  </si>
  <si>
    <t>ქანობიანი სახურავი</t>
  </si>
  <si>
    <t xml:space="preserve">სახურავის ფენილის დაზიანებული ნაწილის დემონტაჟი </t>
  </si>
  <si>
    <t>დაზიანებული ხის კარკასის  დემონტაჟი</t>
  </si>
  <si>
    <t>დემონტირებული მასალების და სამშენებლო ნარჩენების ჩამოტანა</t>
  </si>
  <si>
    <t>სახურავის ფენილის მოწყობა გოფრირებული (პროფილირებული) თუნუქით კეხის გათვალისწინებით (0,5 მმ სისქის) (ფერადი)</t>
  </si>
  <si>
    <t>სჭვალი თვითმჭრელი 6ც</t>
  </si>
  <si>
    <t xml:space="preserve">დაზიანებული ჰორიზონტალური საწვიმარი ღარის დემონტაჟი </t>
  </si>
  <si>
    <t>წყალსაწრეტი მილები</t>
  </si>
  <si>
    <t>ძველი მილების დემონტაჟი</t>
  </si>
  <si>
    <t>ახალი წყალსაწრეტი პოლიმერის მილების მონტაჟი კედელზე გარედან და შიგნით</t>
  </si>
  <si>
    <t>ალპინისტის მომსახურება - 5 სართული</t>
  </si>
  <si>
    <t>დაშვება</t>
  </si>
  <si>
    <t>ალპინისტის მომსახურება - 9 სართული</t>
  </si>
  <si>
    <t>ალპინისტის მომსახურება - 16 სართული</t>
  </si>
  <si>
    <t>ამწე კალათის მომსახურება</t>
  </si>
  <si>
    <t>სთ</t>
  </si>
  <si>
    <t>ძველი საწრეტი შემავალი მილების კედლიდან ამონგრევა/გაბურღვა</t>
  </si>
  <si>
    <t>წერტ.</t>
  </si>
  <si>
    <t>თუჯის მილიზე პოლიმერის მილის დაერთება</t>
  </si>
  <si>
    <t xml:space="preserve">ახალი წყალსაწრეტი მილების მონტაჟი </t>
  </si>
  <si>
    <t>ძაბრების მონტაჟი</t>
  </si>
  <si>
    <t>ძაბრი პატარა</t>
  </si>
  <si>
    <t>ძაბრი დიდი (ფერადი)</t>
  </si>
  <si>
    <t>განაბურღი კედლის ქვიშა ცემენტის ხსნარით ამოვსება   (ზომები)</t>
  </si>
  <si>
    <t>ტონა</t>
  </si>
  <si>
    <t>გაზი (თხევადი)</t>
  </si>
  <si>
    <t>ჟანგბადი</t>
  </si>
  <si>
    <t>ავზი</t>
  </si>
  <si>
    <t>სილიკონი</t>
  </si>
  <si>
    <t>პოლიმერის მილი 100 მმ.</t>
  </si>
  <si>
    <t>პოლიმერის მილი 150 მმ.</t>
  </si>
  <si>
    <t>მუხლი პოლიმერის 100 მმ.</t>
  </si>
  <si>
    <t>მუხლი პოლიმერის 150 მმ.</t>
  </si>
  <si>
    <t>მუხლი თუნუქის 120 მმ. (200*0.20)</t>
  </si>
  <si>
    <t>მუხლი თუნუქის 150 მმ. (ფერადი) (200*0.25)</t>
  </si>
  <si>
    <t>100X100 მმ სამკაპი (პოლიმერის)</t>
  </si>
  <si>
    <t>მცოცავი ქურო</t>
  </si>
  <si>
    <t>წყალსაწრეტი მილის სამაგრი</t>
  </si>
  <si>
    <t>ლითონის სამაგრი</t>
  </si>
  <si>
    <t>პოლიმერის სამაგრი ჩამკეტით</t>
  </si>
  <si>
    <t>გამომწვარი მავთული</t>
  </si>
  <si>
    <t>დუბელი</t>
  </si>
  <si>
    <t>სამშენებლო ნარჩენების დატვირთვა ავტომანქანაზე</t>
  </si>
  <si>
    <t>მ/რ</t>
  </si>
  <si>
    <t>პარაპეტის ქუდის მოწყობა ლითონის ფურცლით ჩამკეტებით და საცრემლეებით</t>
  </si>
  <si>
    <t>სახურავის ზედაპირის დაგრუნტვა პრაიმერით</t>
  </si>
  <si>
    <t>ქვიშა-ცემენტის ხსნარის ადგილზე მომზადება  მ-100</t>
  </si>
  <si>
    <t>ხის კარკასის მოწყობა (დგარი, ირიბანა, ნივნივა, ფიცარი და სხვა)</t>
  </si>
  <si>
    <t>ჰორიზონტალური საწვიმარი ღარები დამზადება და მონტაჟი</t>
  </si>
  <si>
    <t>მასალებისა და სამუშაოთა ჩამონათვალი</t>
  </si>
  <si>
    <t>განზ. ერთ.</t>
  </si>
  <si>
    <t>რაოდ.</t>
  </si>
  <si>
    <t>ერთ. ფასი</t>
  </si>
  <si>
    <t>სახურავის (ვანისებური) ზედაპირის მოწყობა ორი ფენა  ჰიდროსაიზოლაციო მასალით (1,15)</t>
  </si>
  <si>
    <t>დუბელი შურუფი გრძ/მ 6 ცალი</t>
  </si>
  <si>
    <t>ზედნადები ხარჯები</t>
  </si>
  <si>
    <t>გეგმიური დაგროვება</t>
  </si>
  <si>
    <t>N</t>
  </si>
  <si>
    <r>
      <t>მ</t>
    </r>
    <r>
      <rPr>
        <vertAlign val="superscript"/>
        <sz val="11"/>
        <rFont val="AcadNusx"/>
      </rPr>
      <t>3</t>
    </r>
  </si>
  <si>
    <r>
      <t>მ</t>
    </r>
    <r>
      <rPr>
        <vertAlign val="superscript"/>
        <sz val="11"/>
        <rFont val="AcadNusx"/>
      </rPr>
      <t>2</t>
    </r>
  </si>
  <si>
    <t>ქურო 100 მმ (ლითონის მილიდან პოლიმერზე გადამყვანი)</t>
  </si>
  <si>
    <t>ქურო 150 (ლითონის მილიდან პოლიმერზე გადამყვანი)</t>
  </si>
  <si>
    <t>მუხლი თუნუქის 100 მმ. (200*0.20)</t>
  </si>
  <si>
    <t>38</t>
  </si>
  <si>
    <t>39</t>
  </si>
  <si>
    <t>40</t>
  </si>
  <si>
    <t>41</t>
  </si>
  <si>
    <t>ზღვრული ფასები</t>
  </si>
  <si>
    <t>აგური (1კუბ.მ-ში  400ც)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</si>
  <si>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</si>
  <si>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</si>
  <si>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</si>
  <si>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</si>
  <si>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</si>
  <si>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</si>
  <si>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</si>
  <si>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</si>
  <si>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</si>
  <si>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</si>
  <si>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</si>
  <si>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</si>
  <si>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</si>
  <si>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</si>
  <si>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</si>
  <si>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</si>
  <si>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</si>
  <si>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</si>
  <si>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</si>
  <si>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</si>
  <si>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</si>
  <si>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</si>
  <si>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</si>
  <si>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</si>
  <si>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</si>
  <si>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</si>
  <si>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</si>
  <si>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</si>
  <si>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</si>
  <si>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</si>
  <si>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</si>
  <si>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</si>
  <si>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</si>
  <si>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</si>
  <si>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</si>
  <si>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</si>
  <si>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</si>
  <si>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 xml:space="preserve">ღარის სამაგრები </t>
  </si>
  <si>
    <t xml:space="preserve">ჰიდროსაიზოლაციო მასალა არმირებული მინაქსოვილით სისქე არანაკლებ 2.5 მმ (ქვედა ფენა ) </t>
  </si>
  <si>
    <t>მოთუთიებული თუნუქი სისქით  (ფერადი)</t>
  </si>
  <si>
    <t>გოფრირებული თუნუქი (ფერადი)</t>
  </si>
  <si>
    <t xml:space="preserve">თუნუქის მილი 100 მმ. (ფერადი)  </t>
  </si>
  <si>
    <t xml:space="preserve">თუნუქის მილი 120 მმ. (ფერადი)  </t>
  </si>
  <si>
    <t xml:space="preserve">თუნუქის მილი 150 მმ. (ფერადი)  </t>
  </si>
  <si>
    <t xml:space="preserve">ჰიდროსაიზოლაციო მასალა არმირებული მინაქსოვილით სისქე არანაკლებ 2.7 მმ (ზედა  ფენა ) </t>
  </si>
  <si>
    <t>რბილის სახურავის დაზიანებული ადგილების ამოჭრა და დამუშავება</t>
  </si>
  <si>
    <r>
      <t>m</t>
    </r>
    <r>
      <rPr>
        <vertAlign val="superscript"/>
        <sz val="11"/>
        <color theme="1"/>
        <rFont val="AcadNusx"/>
      </rPr>
      <t>2</t>
    </r>
  </si>
  <si>
    <t>სამშენებლო ნარჩენების გატანა 25 კმ მანძილამდის</t>
  </si>
  <si>
    <t xml:space="preserve">თოვლის დამჭერები </t>
  </si>
  <si>
    <t>79</t>
  </si>
  <si>
    <t>სახურავის შეღებვა 2 ფენა ანტიკოროზიული საღებავით</t>
  </si>
  <si>
    <t>ანტიკოროზიული საღებავი  0.273 (მაღალი ხარისხის, ფერი დამკვეთთან შეთანხმებით)</t>
  </si>
  <si>
    <t>80</t>
  </si>
  <si>
    <t>81</t>
  </si>
  <si>
    <t>დანართი N1</t>
  </si>
  <si>
    <t xml:space="preserve"> ქ. თბილისში, დიდუბის რაიონის ტერიტორიაზე ბინათმესაკუთრეთა ამხანაგობების საერთო საკუთრებაში არსებული შენობების სახურავების (ბრტყელი და ქანობიანი) და წყალსაწრეტი მილების შეკეთების  ხარჯთაღრიცხვა</t>
  </si>
  <si>
    <t>დაზიანებულ ზედაპირზე ქვიშა-ცემენტის ხსნარით მოჭიმვის მოწყობა(2–7სმ–ზე)</t>
  </si>
  <si>
    <t xml:space="preserve">ცემენტი  კ-0,3   </t>
  </si>
  <si>
    <t xml:space="preserve">ქვიშა      კ-1,21      </t>
  </si>
  <si>
    <t xml:space="preserve">პრაიმერი კ-0,3  </t>
  </si>
  <si>
    <t>ბიტუმი   კ-0,6</t>
  </si>
  <si>
    <t>თხევადი გაზი კ–0,2</t>
  </si>
  <si>
    <t>ხის მასალა   კ-1,05</t>
  </si>
  <si>
    <t>ლურსმანი   კ-7</t>
  </si>
  <si>
    <t>ანტისეფტიკური ხსნარი კ–0,1</t>
  </si>
  <si>
    <t>ინდაოს, სამერცხლეების, საბუხრეების, პარაპეტების მოწყობა და კედლების შეფუთვა მოთუთიებული თუნუქით</t>
  </si>
  <si>
    <t>თუნუქი მოთუთიებული (ფერადი) კ–1,2</t>
  </si>
  <si>
    <t>თუნუქი მოთუთიებული (ფერადი) ღარისათვის კ–0,45</t>
  </si>
  <si>
    <t>თუნუქი კეხისათვის(ფერადი) კ-1,05(გრძ.მ–ზე)</t>
  </si>
  <si>
    <t>82</t>
  </si>
  <si>
    <t>83</t>
  </si>
  <si>
    <t>ახალი ხის მასალის დამუშავება ანტისეპტიკური ხსნარით</t>
  </si>
  <si>
    <t>%</t>
  </si>
  <si>
    <r>
      <rPr>
        <b/>
        <sz val="11"/>
        <color theme="1"/>
        <rFont val="Calibri"/>
        <family val="2"/>
        <scheme val="minor"/>
      </rPr>
      <t>შენიშვნა: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1.  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  პრეტენდენტის მიერ ხარჯთაღრიცხვა ატვირთული უნდა იქნას Excel-ის ფორმატის ფაილის სახითაც, დანართი N1–ის მიხედვით. (ხარჯთაღრიცხვის  წარმოუდგენლობა, ან განუფასებელი ხარჯთაღრიცხვის წარმოდგენა  დაზუსტებას არ დაექვემდებარება და გამოიწვევს პრეტენდენტის დისკვალიფიკაციას).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</si>
</sst>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cadNusx"/>
    </font>
    <font>
      <sz val="12"/>
      <name val="AcadMtavr"/>
    </font>
    <font>
      <sz val="11"/>
      <name val="Calibri"/>
      <family val="2"/>
      <charset val="204"/>
      <scheme val="minor"/>
    </font>
    <font>
      <sz val="11"/>
      <color theme="1"/>
      <name val="AcadNusx"/>
    </font>
    <font>
      <i/>
      <u/>
      <sz val="11"/>
      <name val="AcadNusx"/>
    </font>
    <font>
      <b/>
      <sz val="11"/>
      <color theme="1"/>
      <name val="AcadNusx"/>
    </font>
    <font>
      <vertAlign val="superscript"/>
      <sz val="11"/>
      <name val="AcadNusx"/>
    </font>
    <font>
      <sz val="11"/>
      <color rgb="FF000000"/>
      <name val="Sylfaen"/>
      <family val="1"/>
    </font>
    <font>
      <vertAlign val="superscript"/>
      <sz val="11"/>
      <color theme="1"/>
      <name val="AcadNusx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cadNusx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right" vertical="center" wrapText="1"/>
    </xf>
    <xf numFmtId="10" fontId="12" fillId="0" borderId="7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right" vertical="center" wrapText="1"/>
    </xf>
    <xf numFmtId="10" fontId="12" fillId="3" borderId="7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1" applyFont="1" applyFill="1" applyBorder="1" applyAlignment="1">
      <alignment horizontal="left" vertical="center" wrapText="1"/>
    </xf>
    <xf numFmtId="9" fontId="2" fillId="0" borderId="3" xfId="1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workbookViewId="0">
      <selection activeCell="B99" sqref="B99:G110"/>
    </sheetView>
  </sheetViews>
  <sheetFormatPr defaultRowHeight="15" x14ac:dyDescent="0.25"/>
  <cols>
    <col min="1" max="1" width="4.7109375" style="31" customWidth="1"/>
    <col min="2" max="2" width="53.5703125" style="31" customWidth="1"/>
    <col min="3" max="3" width="9.7109375" style="31" customWidth="1"/>
    <col min="4" max="4" width="8.5703125" style="64" customWidth="1"/>
    <col min="5" max="5" width="7.5703125" style="31" customWidth="1"/>
    <col min="6" max="6" width="11.85546875" style="31" customWidth="1"/>
    <col min="7" max="7" width="7.42578125" style="43" customWidth="1"/>
    <col min="8" max="9" width="11.5703125" style="31" bestFit="1" customWidth="1"/>
    <col min="10" max="10" width="9.140625" style="31"/>
    <col min="11" max="11" width="11.5703125" style="31" bestFit="1" customWidth="1"/>
    <col min="12" max="12" width="17" style="31" customWidth="1"/>
    <col min="13" max="16384" width="9.140625" style="31"/>
  </cols>
  <sheetData>
    <row r="1" spans="1:7" ht="31.5" customHeight="1" x14ac:dyDescent="0.25">
      <c r="C1" s="65" t="s">
        <v>175</v>
      </c>
      <c r="D1" s="65"/>
      <c r="E1" s="65"/>
      <c r="F1" s="65"/>
      <c r="G1" s="65"/>
    </row>
    <row r="2" spans="1:7" ht="74.25" customHeight="1" x14ac:dyDescent="0.25">
      <c r="A2" s="67" t="s">
        <v>176</v>
      </c>
      <c r="B2" s="67"/>
      <c r="C2" s="67"/>
      <c r="D2" s="67"/>
      <c r="E2" s="67"/>
      <c r="F2" s="67"/>
      <c r="G2" s="67"/>
    </row>
    <row r="3" spans="1:7" ht="16.5" x14ac:dyDescent="0.25">
      <c r="A3" s="32"/>
      <c r="B3" s="33"/>
      <c r="C3" s="34"/>
      <c r="D3" s="34"/>
      <c r="E3" s="34"/>
      <c r="F3" s="34"/>
    </row>
    <row r="4" spans="1:7" s="43" customFormat="1" ht="45" customHeight="1" thickBot="1" x14ac:dyDescent="0.3">
      <c r="A4" s="52" t="s">
        <v>109</v>
      </c>
      <c r="B4" s="53" t="s">
        <v>101</v>
      </c>
      <c r="C4" s="53" t="s">
        <v>102</v>
      </c>
      <c r="D4" s="53" t="s">
        <v>103</v>
      </c>
      <c r="E4" s="53" t="s">
        <v>104</v>
      </c>
      <c r="F4" s="53" t="s">
        <v>37</v>
      </c>
      <c r="G4" s="53" t="s">
        <v>119</v>
      </c>
    </row>
    <row r="5" spans="1:7" ht="33" customHeight="1" thickBot="1" x14ac:dyDescent="0.3">
      <c r="A5" s="68" t="s">
        <v>41</v>
      </c>
      <c r="B5" s="69"/>
      <c r="C5" s="9"/>
      <c r="D5" s="9"/>
      <c r="E5" s="9"/>
      <c r="F5" s="9"/>
      <c r="G5" s="44"/>
    </row>
    <row r="6" spans="1:7" ht="18" x14ac:dyDescent="0.25">
      <c r="A6" s="14" t="s">
        <v>6</v>
      </c>
      <c r="B6" s="15" t="s">
        <v>42</v>
      </c>
      <c r="C6" s="6" t="s">
        <v>111</v>
      </c>
      <c r="D6" s="7">
        <f>D7*0.4</f>
        <v>1080</v>
      </c>
      <c r="E6" s="44"/>
      <c r="F6" s="7"/>
      <c r="G6" s="44">
        <v>0.5</v>
      </c>
    </row>
    <row r="7" spans="1:7" ht="18" x14ac:dyDescent="0.25">
      <c r="A7" s="5" t="s">
        <v>3</v>
      </c>
      <c r="B7" s="8" t="s">
        <v>43</v>
      </c>
      <c r="C7" s="6" t="s">
        <v>111</v>
      </c>
      <c r="D7" s="7">
        <v>2700</v>
      </c>
      <c r="E7" s="44"/>
      <c r="F7" s="7"/>
      <c r="G7" s="44">
        <v>0.15</v>
      </c>
    </row>
    <row r="8" spans="1:7" ht="31.5" x14ac:dyDescent="0.25">
      <c r="A8" s="14" t="s">
        <v>2</v>
      </c>
      <c r="B8" s="48" t="s">
        <v>166</v>
      </c>
      <c r="C8" s="49" t="s">
        <v>167</v>
      </c>
      <c r="D8" s="57">
        <f>D6*0.3</f>
        <v>324</v>
      </c>
      <c r="E8" s="50"/>
      <c r="F8" s="7"/>
      <c r="G8" s="50">
        <v>0.61</v>
      </c>
    </row>
    <row r="9" spans="1:7" ht="31.5" x14ac:dyDescent="0.25">
      <c r="A9" s="5" t="s">
        <v>12</v>
      </c>
      <c r="B9" s="8" t="s">
        <v>177</v>
      </c>
      <c r="C9" s="1" t="s">
        <v>110</v>
      </c>
      <c r="D9" s="7">
        <f>D8*0.04</f>
        <v>12.96</v>
      </c>
      <c r="E9" s="44"/>
      <c r="F9" s="7"/>
      <c r="G9" s="44">
        <v>125</v>
      </c>
    </row>
    <row r="10" spans="1:7" ht="31.5" x14ac:dyDescent="0.25">
      <c r="A10" s="14" t="s">
        <v>13</v>
      </c>
      <c r="B10" s="4" t="s">
        <v>98</v>
      </c>
      <c r="C10" s="1" t="s">
        <v>110</v>
      </c>
      <c r="D10" s="7">
        <f>D9</f>
        <v>12.96</v>
      </c>
      <c r="E10" s="44"/>
      <c r="F10" s="7"/>
      <c r="G10" s="44">
        <v>10</v>
      </c>
    </row>
    <row r="11" spans="1:7" ht="15.75" x14ac:dyDescent="0.25">
      <c r="A11" s="5" t="s">
        <v>14</v>
      </c>
      <c r="B11" s="4" t="s">
        <v>178</v>
      </c>
      <c r="C11" s="1" t="s">
        <v>76</v>
      </c>
      <c r="D11" s="7">
        <f>D10*0.3</f>
        <v>3.8879999999999999</v>
      </c>
      <c r="E11" s="44"/>
      <c r="F11" s="7"/>
      <c r="G11" s="44">
        <v>187</v>
      </c>
    </row>
    <row r="12" spans="1:7" ht="18" x14ac:dyDescent="0.25">
      <c r="A12" s="14" t="s">
        <v>15</v>
      </c>
      <c r="B12" s="4" t="s">
        <v>179</v>
      </c>
      <c r="C12" s="1" t="s">
        <v>110</v>
      </c>
      <c r="D12" s="7">
        <f>D10*1.21</f>
        <v>15.681600000000001</v>
      </c>
      <c r="E12" s="44"/>
      <c r="F12" s="7"/>
      <c r="G12" s="44">
        <v>38</v>
      </c>
    </row>
    <row r="13" spans="1:7" ht="31.5" x14ac:dyDescent="0.25">
      <c r="A13" s="5" t="s">
        <v>1</v>
      </c>
      <c r="B13" s="4" t="s">
        <v>45</v>
      </c>
      <c r="C13" s="1" t="s">
        <v>110</v>
      </c>
      <c r="D13" s="7">
        <f>D7*0.0033</f>
        <v>8.91</v>
      </c>
      <c r="E13" s="44"/>
      <c r="F13" s="7"/>
      <c r="G13" s="44">
        <v>30</v>
      </c>
    </row>
    <row r="14" spans="1:7" ht="18" x14ac:dyDescent="0.25">
      <c r="A14" s="14" t="s">
        <v>0</v>
      </c>
      <c r="B14" s="8" t="s">
        <v>46</v>
      </c>
      <c r="C14" s="1" t="s">
        <v>110</v>
      </c>
      <c r="D14" s="7">
        <f>D13</f>
        <v>8.91</v>
      </c>
      <c r="E14" s="44"/>
      <c r="F14" s="7"/>
      <c r="G14" s="44">
        <v>45</v>
      </c>
    </row>
    <row r="15" spans="1:7" ht="15.75" x14ac:dyDescent="0.25">
      <c r="A15" s="5" t="s">
        <v>4</v>
      </c>
      <c r="B15" s="8" t="s">
        <v>120</v>
      </c>
      <c r="C15" s="6" t="s">
        <v>27</v>
      </c>
      <c r="D15" s="7">
        <f>D14*400</f>
        <v>3564</v>
      </c>
      <c r="E15" s="44"/>
      <c r="F15" s="7"/>
      <c r="G15" s="44">
        <v>0.5</v>
      </c>
    </row>
    <row r="16" spans="1:7" ht="47.25" x14ac:dyDescent="0.25">
      <c r="A16" s="14" t="s">
        <v>5</v>
      </c>
      <c r="B16" s="4" t="s">
        <v>47</v>
      </c>
      <c r="C16" s="6" t="s">
        <v>111</v>
      </c>
      <c r="D16" s="7">
        <f>D7/12.5</f>
        <v>216</v>
      </c>
      <c r="E16" s="44"/>
      <c r="F16" s="7"/>
      <c r="G16" s="44">
        <v>6</v>
      </c>
    </row>
    <row r="17" spans="1:7" ht="18" x14ac:dyDescent="0.25">
      <c r="A17" s="5" t="s">
        <v>7</v>
      </c>
      <c r="B17" s="8" t="s">
        <v>97</v>
      </c>
      <c r="C17" s="6" t="s">
        <v>111</v>
      </c>
      <c r="D17" s="7">
        <f>D7</f>
        <v>2700</v>
      </c>
      <c r="E17" s="44"/>
      <c r="F17" s="7"/>
      <c r="G17" s="44">
        <v>0.5</v>
      </c>
    </row>
    <row r="18" spans="1:7" ht="15.75" x14ac:dyDescent="0.25">
      <c r="A18" s="14" t="s">
        <v>8</v>
      </c>
      <c r="B18" s="4" t="s">
        <v>180</v>
      </c>
      <c r="C18" s="3" t="s">
        <v>48</v>
      </c>
      <c r="D18" s="7">
        <f>D17*0.3</f>
        <v>810</v>
      </c>
      <c r="E18" s="44"/>
      <c r="F18" s="7"/>
      <c r="G18" s="44">
        <v>2.5</v>
      </c>
    </row>
    <row r="19" spans="1:7" ht="15.75" x14ac:dyDescent="0.25">
      <c r="A19" s="5" t="s">
        <v>9</v>
      </c>
      <c r="B19" s="4" t="s">
        <v>181</v>
      </c>
      <c r="C19" s="3" t="s">
        <v>48</v>
      </c>
      <c r="D19" s="7">
        <f>D17*0.2*0.6</f>
        <v>324</v>
      </c>
      <c r="E19" s="44"/>
      <c r="F19" s="7"/>
      <c r="G19" s="44">
        <v>2</v>
      </c>
    </row>
    <row r="20" spans="1:7" ht="15.75" x14ac:dyDescent="0.25">
      <c r="A20" s="14" t="s">
        <v>10</v>
      </c>
      <c r="B20" s="8" t="s">
        <v>182</v>
      </c>
      <c r="C20" s="3" t="s">
        <v>48</v>
      </c>
      <c r="D20" s="7">
        <f>D17*0.2</f>
        <v>540</v>
      </c>
      <c r="E20" s="44"/>
      <c r="F20" s="7"/>
      <c r="G20" s="44">
        <v>3</v>
      </c>
    </row>
    <row r="21" spans="1:7" ht="31.5" x14ac:dyDescent="0.25">
      <c r="A21" s="5" t="s">
        <v>11</v>
      </c>
      <c r="B21" s="4" t="s">
        <v>49</v>
      </c>
      <c r="C21" s="6" t="s">
        <v>111</v>
      </c>
      <c r="D21" s="7">
        <f>D7-500</f>
        <v>2200</v>
      </c>
      <c r="E21" s="44"/>
      <c r="F21" s="7"/>
      <c r="G21" s="44">
        <v>2</v>
      </c>
    </row>
    <row r="22" spans="1:7" ht="31.5" x14ac:dyDescent="0.25">
      <c r="A22" s="14" t="s">
        <v>16</v>
      </c>
      <c r="B22" s="4" t="s">
        <v>50</v>
      </c>
      <c r="C22" s="6" t="s">
        <v>111</v>
      </c>
      <c r="D22" s="7">
        <f>D21</f>
        <v>2200</v>
      </c>
      <c r="E22" s="44"/>
      <c r="F22" s="7"/>
      <c r="G22" s="44">
        <v>1.5</v>
      </c>
    </row>
    <row r="23" spans="1:7" ht="31.5" x14ac:dyDescent="0.25">
      <c r="A23" s="5" t="s">
        <v>17</v>
      </c>
      <c r="B23" s="4" t="s">
        <v>105</v>
      </c>
      <c r="C23" s="6" t="s">
        <v>111</v>
      </c>
      <c r="D23" s="7">
        <f>D7-D22</f>
        <v>500</v>
      </c>
      <c r="E23" s="44"/>
      <c r="F23" s="7"/>
      <c r="G23" s="44">
        <v>4.5</v>
      </c>
    </row>
    <row r="24" spans="1:7" ht="47.25" x14ac:dyDescent="0.25">
      <c r="A24" s="14" t="s">
        <v>18</v>
      </c>
      <c r="B24" s="4" t="s">
        <v>159</v>
      </c>
      <c r="C24" s="6" t="s">
        <v>111</v>
      </c>
      <c r="D24" s="7">
        <f>D22*1.12+D23*1.15</f>
        <v>3039.0000000000005</v>
      </c>
      <c r="E24" s="44"/>
      <c r="F24" s="7"/>
      <c r="G24" s="44">
        <v>4.8</v>
      </c>
    </row>
    <row r="25" spans="1:7" ht="47.25" x14ac:dyDescent="0.25">
      <c r="A25" s="5" t="s">
        <v>19</v>
      </c>
      <c r="B25" s="4" t="s">
        <v>165</v>
      </c>
      <c r="C25" s="6" t="s">
        <v>111</v>
      </c>
      <c r="D25" s="7">
        <f>D24</f>
        <v>3039.0000000000005</v>
      </c>
      <c r="E25" s="44"/>
      <c r="F25" s="7"/>
      <c r="G25" s="44">
        <v>5</v>
      </c>
    </row>
    <row r="26" spans="1:7" ht="18" x14ac:dyDescent="0.25">
      <c r="A26" s="14" t="s">
        <v>20</v>
      </c>
      <c r="B26" s="4" t="s">
        <v>51</v>
      </c>
      <c r="C26" s="6" t="s">
        <v>111</v>
      </c>
      <c r="D26" s="7">
        <f>D7/20</f>
        <v>135</v>
      </c>
      <c r="E26" s="44"/>
      <c r="F26" s="7"/>
      <c r="G26" s="44">
        <v>0.8</v>
      </c>
    </row>
    <row r="27" spans="1:7" ht="31.5" x14ac:dyDescent="0.25">
      <c r="A27" s="5" t="s">
        <v>21</v>
      </c>
      <c r="B27" s="2" t="s">
        <v>96</v>
      </c>
      <c r="C27" s="3" t="s">
        <v>39</v>
      </c>
      <c r="D27" s="7">
        <f>D26*2.5</f>
        <v>337.5</v>
      </c>
      <c r="E27" s="44"/>
      <c r="F27" s="7"/>
      <c r="G27" s="44">
        <v>5</v>
      </c>
    </row>
    <row r="28" spans="1:7" ht="18" x14ac:dyDescent="0.25">
      <c r="A28" s="14" t="s">
        <v>22</v>
      </c>
      <c r="B28" s="2" t="s">
        <v>160</v>
      </c>
      <c r="C28" s="6" t="s">
        <v>111</v>
      </c>
      <c r="D28" s="7">
        <f>D26*1.2</f>
        <v>162</v>
      </c>
      <c r="E28" s="44"/>
      <c r="F28" s="7"/>
      <c r="G28" s="44">
        <v>13.2</v>
      </c>
    </row>
    <row r="29" spans="1:7" ht="16.5" thickBot="1" x14ac:dyDescent="0.3">
      <c r="A29" s="5" t="s">
        <v>24</v>
      </c>
      <c r="B29" s="11" t="s">
        <v>106</v>
      </c>
      <c r="C29" s="6" t="s">
        <v>27</v>
      </c>
      <c r="D29" s="7">
        <f>D27*6</f>
        <v>2025</v>
      </c>
      <c r="E29" s="44"/>
      <c r="F29" s="7"/>
      <c r="G29" s="44">
        <v>0.1</v>
      </c>
    </row>
    <row r="30" spans="1:7" ht="16.5" thickBot="1" x14ac:dyDescent="0.3">
      <c r="A30" s="68" t="s">
        <v>52</v>
      </c>
      <c r="B30" s="69"/>
      <c r="C30" s="30"/>
      <c r="D30" s="54"/>
      <c r="E30" s="44"/>
      <c r="F30" s="7"/>
      <c r="G30" s="44">
        <v>0</v>
      </c>
    </row>
    <row r="31" spans="1:7" ht="31.5" x14ac:dyDescent="0.25">
      <c r="A31" s="12" t="s">
        <v>23</v>
      </c>
      <c r="B31" s="13" t="s">
        <v>53</v>
      </c>
      <c r="C31" s="6" t="s">
        <v>111</v>
      </c>
      <c r="D31" s="7">
        <v>1800</v>
      </c>
      <c r="E31" s="44"/>
      <c r="F31" s="7"/>
      <c r="G31" s="44">
        <v>0.8</v>
      </c>
    </row>
    <row r="32" spans="1:7" ht="18" x14ac:dyDescent="0.25">
      <c r="A32" s="10" t="s">
        <v>25</v>
      </c>
      <c r="B32" s="2" t="s">
        <v>54</v>
      </c>
      <c r="C32" s="1" t="s">
        <v>110</v>
      </c>
      <c r="D32" s="7">
        <f>D31/200</f>
        <v>9</v>
      </c>
      <c r="E32" s="44"/>
      <c r="F32" s="7"/>
      <c r="G32" s="44">
        <v>25</v>
      </c>
    </row>
    <row r="33" spans="1:12" ht="31.5" x14ac:dyDescent="0.25">
      <c r="A33" s="12" t="s">
        <v>26</v>
      </c>
      <c r="B33" s="2" t="s">
        <v>99</v>
      </c>
      <c r="C33" s="1" t="s">
        <v>110</v>
      </c>
      <c r="D33" s="7">
        <f>D32</f>
        <v>9</v>
      </c>
      <c r="E33" s="44"/>
      <c r="F33" s="7"/>
      <c r="G33" s="44">
        <v>70</v>
      </c>
    </row>
    <row r="34" spans="1:12" ht="18" x14ac:dyDescent="0.25">
      <c r="A34" s="10" t="s">
        <v>30</v>
      </c>
      <c r="B34" s="2" t="s">
        <v>183</v>
      </c>
      <c r="C34" s="1" t="s">
        <v>110</v>
      </c>
      <c r="D34" s="58">
        <f>D33*1.05</f>
        <v>9.4500000000000011</v>
      </c>
      <c r="E34" s="44"/>
      <c r="F34" s="7"/>
      <c r="G34" s="44">
        <v>600</v>
      </c>
    </row>
    <row r="35" spans="1:12" ht="15.75" x14ac:dyDescent="0.25">
      <c r="A35" s="12" t="s">
        <v>28</v>
      </c>
      <c r="B35" s="8" t="s">
        <v>184</v>
      </c>
      <c r="C35" s="3" t="s">
        <v>48</v>
      </c>
      <c r="D35" s="7">
        <f>D32*7</f>
        <v>63</v>
      </c>
      <c r="E35" s="44"/>
      <c r="F35" s="7"/>
      <c r="G35" s="44">
        <v>3</v>
      </c>
    </row>
    <row r="36" spans="1:12" ht="31.5" x14ac:dyDescent="0.25">
      <c r="A36" s="10" t="s">
        <v>29</v>
      </c>
      <c r="B36" s="2" t="s">
        <v>192</v>
      </c>
      <c r="C36" s="6" t="s">
        <v>111</v>
      </c>
      <c r="D36" s="7">
        <f>D31</f>
        <v>1800</v>
      </c>
      <c r="E36" s="44"/>
      <c r="F36" s="7"/>
      <c r="G36" s="44">
        <v>1</v>
      </c>
    </row>
    <row r="37" spans="1:12" ht="15.75" x14ac:dyDescent="0.25">
      <c r="A37" s="12" t="s">
        <v>31</v>
      </c>
      <c r="B37" s="2" t="s">
        <v>185</v>
      </c>
      <c r="C37" s="3" t="s">
        <v>48</v>
      </c>
      <c r="D37" s="59">
        <f>D36*0.1</f>
        <v>180</v>
      </c>
      <c r="E37" s="44"/>
      <c r="F37" s="7"/>
      <c r="G37" s="44">
        <v>5</v>
      </c>
    </row>
    <row r="38" spans="1:12" ht="47.25" x14ac:dyDescent="0.25">
      <c r="A38" s="10" t="s">
        <v>32</v>
      </c>
      <c r="B38" s="2" t="s">
        <v>56</v>
      </c>
      <c r="C38" s="6" t="s">
        <v>111</v>
      </c>
      <c r="D38" s="7">
        <f>D31*1.18</f>
        <v>2124</v>
      </c>
      <c r="E38" s="44"/>
      <c r="F38" s="7"/>
      <c r="G38" s="44">
        <v>5</v>
      </c>
    </row>
    <row r="39" spans="1:12" ht="18" x14ac:dyDescent="0.25">
      <c r="A39" s="12" t="s">
        <v>33</v>
      </c>
      <c r="B39" s="8" t="s">
        <v>161</v>
      </c>
      <c r="C39" s="6" t="s">
        <v>111</v>
      </c>
      <c r="D39" s="7">
        <f>D38*1.2</f>
        <v>2548.7999999999997</v>
      </c>
      <c r="E39" s="44"/>
      <c r="F39" s="7"/>
      <c r="G39" s="44">
        <v>13.6</v>
      </c>
    </row>
    <row r="40" spans="1:12" ht="18" x14ac:dyDescent="0.25">
      <c r="A40" s="12" t="s">
        <v>34</v>
      </c>
      <c r="B40" s="8" t="s">
        <v>189</v>
      </c>
      <c r="C40" s="6" t="s">
        <v>111</v>
      </c>
      <c r="D40" s="7">
        <f>D31*0.132</f>
        <v>237.60000000000002</v>
      </c>
      <c r="E40" s="44"/>
      <c r="F40" s="7"/>
      <c r="G40" s="44">
        <v>13.5</v>
      </c>
    </row>
    <row r="41" spans="1:12" ht="15.75" x14ac:dyDescent="0.25">
      <c r="A41" s="12" t="s">
        <v>38</v>
      </c>
      <c r="B41" s="8" t="s">
        <v>57</v>
      </c>
      <c r="C41" s="6" t="s">
        <v>27</v>
      </c>
      <c r="D41" s="7">
        <f>D38*6</f>
        <v>12744</v>
      </c>
      <c r="E41" s="44"/>
      <c r="F41" s="7"/>
      <c r="G41" s="44">
        <v>0.1</v>
      </c>
    </row>
    <row r="42" spans="1:12" ht="47.25" x14ac:dyDescent="0.25">
      <c r="A42" s="12" t="s">
        <v>35</v>
      </c>
      <c r="B42" s="8" t="s">
        <v>186</v>
      </c>
      <c r="C42" s="6" t="s">
        <v>111</v>
      </c>
      <c r="D42" s="7">
        <f>D31/20</f>
        <v>90</v>
      </c>
      <c r="E42" s="44"/>
      <c r="F42" s="7"/>
      <c r="G42" s="44">
        <v>7.5</v>
      </c>
    </row>
    <row r="43" spans="1:12" ht="18" x14ac:dyDescent="0.25">
      <c r="A43" s="12" t="s">
        <v>36</v>
      </c>
      <c r="B43" s="8" t="s">
        <v>187</v>
      </c>
      <c r="C43" s="6" t="s">
        <v>111</v>
      </c>
      <c r="D43" s="7">
        <f>D42*1.2</f>
        <v>108</v>
      </c>
      <c r="E43" s="44"/>
      <c r="F43" s="7"/>
      <c r="G43" s="44">
        <v>13.5</v>
      </c>
    </row>
    <row r="44" spans="1:12" ht="31.5" x14ac:dyDescent="0.25">
      <c r="A44" s="12" t="s">
        <v>115</v>
      </c>
      <c r="B44" s="8" t="s">
        <v>58</v>
      </c>
      <c r="C44" s="3" t="s">
        <v>39</v>
      </c>
      <c r="D44" s="7">
        <f>D43/3</f>
        <v>36</v>
      </c>
      <c r="E44" s="44"/>
      <c r="F44" s="7"/>
      <c r="G44" s="44">
        <v>1.75</v>
      </c>
    </row>
    <row r="45" spans="1:12" ht="31.5" x14ac:dyDescent="0.25">
      <c r="A45" s="12" t="s">
        <v>116</v>
      </c>
      <c r="B45" s="8" t="s">
        <v>100</v>
      </c>
      <c r="C45" s="3" t="s">
        <v>39</v>
      </c>
      <c r="D45" s="7">
        <f>D44</f>
        <v>36</v>
      </c>
      <c r="E45" s="44"/>
      <c r="F45" s="7"/>
      <c r="G45" s="44">
        <v>5</v>
      </c>
    </row>
    <row r="46" spans="1:12" ht="31.5" x14ac:dyDescent="0.25">
      <c r="A46" s="12" t="s">
        <v>117</v>
      </c>
      <c r="B46" s="8" t="s">
        <v>188</v>
      </c>
      <c r="C46" s="6" t="s">
        <v>111</v>
      </c>
      <c r="D46" s="7">
        <f>D45*0.4</f>
        <v>14.4</v>
      </c>
      <c r="E46" s="44"/>
      <c r="F46" s="7"/>
      <c r="G46" s="44">
        <v>13.5</v>
      </c>
      <c r="L46" s="55"/>
    </row>
    <row r="47" spans="1:12" ht="15.75" x14ac:dyDescent="0.25">
      <c r="A47" s="12" t="s">
        <v>118</v>
      </c>
      <c r="B47" s="45" t="s">
        <v>169</v>
      </c>
      <c r="C47" s="3" t="s">
        <v>39</v>
      </c>
      <c r="D47" s="7">
        <f>D31*0.06</f>
        <v>108</v>
      </c>
      <c r="E47" s="44"/>
      <c r="F47" s="7"/>
      <c r="G47" s="44">
        <v>6</v>
      </c>
    </row>
    <row r="48" spans="1:12" ht="15.75" x14ac:dyDescent="0.25">
      <c r="A48" s="12" t="s">
        <v>121</v>
      </c>
      <c r="B48" s="45" t="s">
        <v>158</v>
      </c>
      <c r="C48" s="6" t="s">
        <v>27</v>
      </c>
      <c r="D48" s="7">
        <f>D44*2</f>
        <v>72</v>
      </c>
      <c r="E48" s="44"/>
      <c r="F48" s="7"/>
      <c r="G48" s="44">
        <v>2.5</v>
      </c>
    </row>
    <row r="49" spans="1:7" ht="31.5" x14ac:dyDescent="0.25">
      <c r="A49" s="12" t="s">
        <v>122</v>
      </c>
      <c r="B49" s="8" t="s">
        <v>171</v>
      </c>
      <c r="C49" s="6" t="s">
        <v>111</v>
      </c>
      <c r="D49" s="7">
        <f>D31/100</f>
        <v>18</v>
      </c>
      <c r="E49" s="44"/>
      <c r="F49" s="7"/>
      <c r="G49" s="44">
        <v>5</v>
      </c>
    </row>
    <row r="50" spans="1:7" ht="32.25" thickBot="1" x14ac:dyDescent="0.3">
      <c r="A50" s="12" t="s">
        <v>123</v>
      </c>
      <c r="B50" s="51" t="s">
        <v>172</v>
      </c>
      <c r="C50" s="6" t="s">
        <v>48</v>
      </c>
      <c r="D50" s="7">
        <f>D49*0.273</f>
        <v>4.9140000000000006</v>
      </c>
      <c r="E50" s="44"/>
      <c r="F50" s="7"/>
      <c r="G50" s="44">
        <v>12.5</v>
      </c>
    </row>
    <row r="51" spans="1:7" ht="16.5" thickBot="1" x14ac:dyDescent="0.3">
      <c r="A51" s="68" t="s">
        <v>59</v>
      </c>
      <c r="B51" s="69"/>
      <c r="C51" s="30"/>
      <c r="D51" s="54"/>
      <c r="E51" s="44"/>
      <c r="F51" s="7"/>
      <c r="G51" s="44">
        <v>0</v>
      </c>
    </row>
    <row r="52" spans="1:7" ht="15.75" x14ac:dyDescent="0.25">
      <c r="A52" s="12" t="s">
        <v>124</v>
      </c>
      <c r="B52" s="13" t="s">
        <v>60</v>
      </c>
      <c r="C52" s="3" t="s">
        <v>39</v>
      </c>
      <c r="D52" s="7">
        <v>100</v>
      </c>
      <c r="E52" s="44"/>
      <c r="F52" s="7"/>
      <c r="G52" s="44">
        <v>1.5</v>
      </c>
    </row>
    <row r="53" spans="1:7" ht="31.5" x14ac:dyDescent="0.25">
      <c r="A53" s="12" t="s">
        <v>125</v>
      </c>
      <c r="B53" s="2" t="s">
        <v>61</v>
      </c>
      <c r="C53" s="3" t="s">
        <v>39</v>
      </c>
      <c r="D53" s="7">
        <v>100</v>
      </c>
      <c r="E53" s="44"/>
      <c r="F53" s="7"/>
      <c r="G53" s="44">
        <v>2.5</v>
      </c>
    </row>
    <row r="54" spans="1:7" ht="15.75" x14ac:dyDescent="0.25">
      <c r="A54" s="12" t="s">
        <v>126</v>
      </c>
      <c r="B54" s="2" t="s">
        <v>62</v>
      </c>
      <c r="C54" s="6" t="s">
        <v>63</v>
      </c>
      <c r="D54" s="7">
        <v>7</v>
      </c>
      <c r="E54" s="44"/>
      <c r="F54" s="7"/>
      <c r="G54" s="44">
        <v>80</v>
      </c>
    </row>
    <row r="55" spans="1:7" ht="15.75" x14ac:dyDescent="0.25">
      <c r="A55" s="12" t="s">
        <v>127</v>
      </c>
      <c r="B55" s="2" t="s">
        <v>64</v>
      </c>
      <c r="C55" s="1" t="s">
        <v>63</v>
      </c>
      <c r="D55" s="7">
        <v>7</v>
      </c>
      <c r="E55" s="44"/>
      <c r="F55" s="7"/>
      <c r="G55" s="44">
        <v>120</v>
      </c>
    </row>
    <row r="56" spans="1:7" ht="15.75" x14ac:dyDescent="0.25">
      <c r="A56" s="12" t="s">
        <v>128</v>
      </c>
      <c r="B56" s="2" t="s">
        <v>65</v>
      </c>
      <c r="C56" s="1" t="s">
        <v>63</v>
      </c>
      <c r="D56" s="7">
        <v>7</v>
      </c>
      <c r="E56" s="44"/>
      <c r="F56" s="7"/>
      <c r="G56" s="44">
        <v>300</v>
      </c>
    </row>
    <row r="57" spans="1:7" ht="15.75" x14ac:dyDescent="0.25">
      <c r="A57" s="12" t="s">
        <v>129</v>
      </c>
      <c r="B57" s="2" t="s">
        <v>66</v>
      </c>
      <c r="C57" s="1" t="s">
        <v>67</v>
      </c>
      <c r="D57" s="7">
        <v>10</v>
      </c>
      <c r="E57" s="44"/>
      <c r="F57" s="7"/>
      <c r="G57" s="44">
        <v>28</v>
      </c>
    </row>
    <row r="58" spans="1:7" ht="31.5" x14ac:dyDescent="0.25">
      <c r="A58" s="12" t="s">
        <v>130</v>
      </c>
      <c r="B58" s="2" t="s">
        <v>68</v>
      </c>
      <c r="C58" s="1" t="s">
        <v>69</v>
      </c>
      <c r="D58" s="7">
        <v>20</v>
      </c>
      <c r="E58" s="44"/>
      <c r="F58" s="7"/>
      <c r="G58" s="44">
        <v>25</v>
      </c>
    </row>
    <row r="59" spans="1:7" ht="15.75" x14ac:dyDescent="0.25">
      <c r="A59" s="12" t="s">
        <v>131</v>
      </c>
      <c r="B59" s="2" t="s">
        <v>70</v>
      </c>
      <c r="C59" s="1" t="s">
        <v>69</v>
      </c>
      <c r="D59" s="7">
        <v>20</v>
      </c>
      <c r="E59" s="44"/>
      <c r="F59" s="7"/>
      <c r="G59" s="44">
        <v>25</v>
      </c>
    </row>
    <row r="60" spans="1:7" ht="15.75" x14ac:dyDescent="0.25">
      <c r="A60" s="12" t="s">
        <v>132</v>
      </c>
      <c r="B60" s="2" t="s">
        <v>71</v>
      </c>
      <c r="C60" s="3" t="s">
        <v>39</v>
      </c>
      <c r="D60" s="7">
        <v>100</v>
      </c>
      <c r="E60" s="44"/>
      <c r="F60" s="7"/>
      <c r="G60" s="44">
        <v>3</v>
      </c>
    </row>
    <row r="61" spans="1:7" ht="15.75" x14ac:dyDescent="0.25">
      <c r="A61" s="12" t="s">
        <v>133</v>
      </c>
      <c r="B61" s="2" t="s">
        <v>72</v>
      </c>
      <c r="C61" s="6" t="s">
        <v>27</v>
      </c>
      <c r="D61" s="7">
        <v>8</v>
      </c>
      <c r="E61" s="44"/>
      <c r="F61" s="7"/>
      <c r="G61" s="44">
        <v>6.25</v>
      </c>
    </row>
    <row r="62" spans="1:7" ht="15.75" x14ac:dyDescent="0.25">
      <c r="A62" s="12" t="s">
        <v>134</v>
      </c>
      <c r="B62" s="2" t="s">
        <v>73</v>
      </c>
      <c r="C62" s="6" t="s">
        <v>27</v>
      </c>
      <c r="D62" s="7">
        <v>8</v>
      </c>
      <c r="E62" s="44"/>
      <c r="F62" s="7"/>
      <c r="G62" s="44">
        <v>12</v>
      </c>
    </row>
    <row r="63" spans="1:7" ht="18" x14ac:dyDescent="0.25">
      <c r="A63" s="12" t="s">
        <v>135</v>
      </c>
      <c r="B63" s="2" t="s">
        <v>74</v>
      </c>
      <c r="C63" s="6" t="s">
        <v>111</v>
      </c>
      <c r="D63" s="7">
        <v>8</v>
      </c>
      <c r="E63" s="44"/>
      <c r="F63" s="7"/>
      <c r="G63" s="44">
        <v>30.7</v>
      </c>
    </row>
    <row r="64" spans="1:7" ht="31.5" x14ac:dyDescent="0.25">
      <c r="A64" s="12" t="s">
        <v>136</v>
      </c>
      <c r="B64" s="2" t="s">
        <v>75</v>
      </c>
      <c r="C64" s="6" t="s">
        <v>111</v>
      </c>
      <c r="D64" s="7">
        <v>28</v>
      </c>
      <c r="E64" s="44"/>
      <c r="F64" s="7"/>
      <c r="G64" s="44">
        <v>6</v>
      </c>
    </row>
    <row r="65" spans="1:7" ht="15.75" x14ac:dyDescent="0.25">
      <c r="A65" s="12" t="s">
        <v>137</v>
      </c>
      <c r="B65" s="2" t="s">
        <v>77</v>
      </c>
      <c r="C65" s="3" t="s">
        <v>48</v>
      </c>
      <c r="D65" s="7">
        <v>1.56</v>
      </c>
      <c r="E65" s="44"/>
      <c r="F65" s="7"/>
      <c r="G65" s="44">
        <v>3.5</v>
      </c>
    </row>
    <row r="66" spans="1:7" ht="15.75" x14ac:dyDescent="0.25">
      <c r="A66" s="12" t="s">
        <v>138</v>
      </c>
      <c r="B66" s="2" t="s">
        <v>78</v>
      </c>
      <c r="C66" s="1" t="s">
        <v>79</v>
      </c>
      <c r="D66" s="7">
        <v>1</v>
      </c>
      <c r="E66" s="44"/>
      <c r="F66" s="7"/>
      <c r="G66" s="44">
        <v>9</v>
      </c>
    </row>
    <row r="67" spans="1:7" ht="15.75" x14ac:dyDescent="0.25">
      <c r="A67" s="12" t="s">
        <v>139</v>
      </c>
      <c r="B67" s="2" t="s">
        <v>80</v>
      </c>
      <c r="C67" s="6" t="s">
        <v>27</v>
      </c>
      <c r="D67" s="7">
        <v>5</v>
      </c>
      <c r="E67" s="44"/>
      <c r="F67" s="7"/>
      <c r="G67" s="44">
        <v>9</v>
      </c>
    </row>
    <row r="68" spans="1:7" ht="15.75" x14ac:dyDescent="0.25">
      <c r="A68" s="12" t="s">
        <v>140</v>
      </c>
      <c r="B68" s="2" t="s">
        <v>81</v>
      </c>
      <c r="C68" s="3" t="s">
        <v>39</v>
      </c>
      <c r="D68" s="7">
        <v>100</v>
      </c>
      <c r="E68" s="44"/>
      <c r="F68" s="7"/>
      <c r="G68" s="44">
        <v>8.5</v>
      </c>
    </row>
    <row r="69" spans="1:7" ht="15.75" x14ac:dyDescent="0.25">
      <c r="A69" s="12" t="s">
        <v>141</v>
      </c>
      <c r="B69" s="2" t="s">
        <v>82</v>
      </c>
      <c r="C69" s="3" t="s">
        <v>39</v>
      </c>
      <c r="D69" s="7">
        <v>100</v>
      </c>
      <c r="E69" s="44"/>
      <c r="F69" s="7"/>
      <c r="G69" s="44">
        <v>9.5</v>
      </c>
    </row>
    <row r="70" spans="1:7" ht="15.75" x14ac:dyDescent="0.25">
      <c r="A70" s="12" t="s">
        <v>142</v>
      </c>
      <c r="B70" s="2" t="s">
        <v>162</v>
      </c>
      <c r="C70" s="3" t="s">
        <v>39</v>
      </c>
      <c r="D70" s="7">
        <v>100</v>
      </c>
      <c r="E70" s="44"/>
      <c r="F70" s="7"/>
      <c r="G70" s="44">
        <v>18</v>
      </c>
    </row>
    <row r="71" spans="1:7" ht="15.75" x14ac:dyDescent="0.25">
      <c r="A71" s="12" t="s">
        <v>143</v>
      </c>
      <c r="B71" s="2" t="s">
        <v>163</v>
      </c>
      <c r="C71" s="3" t="s">
        <v>39</v>
      </c>
      <c r="D71" s="7">
        <v>100</v>
      </c>
      <c r="E71" s="44"/>
      <c r="F71" s="7"/>
      <c r="G71" s="44">
        <v>18.2</v>
      </c>
    </row>
    <row r="72" spans="1:7" ht="15.75" x14ac:dyDescent="0.25">
      <c r="A72" s="12" t="s">
        <v>144</v>
      </c>
      <c r="B72" s="2" t="s">
        <v>164</v>
      </c>
      <c r="C72" s="3" t="s">
        <v>39</v>
      </c>
      <c r="D72" s="7">
        <v>80</v>
      </c>
      <c r="E72" s="44"/>
      <c r="F72" s="7"/>
      <c r="G72" s="44">
        <v>18.2</v>
      </c>
    </row>
    <row r="73" spans="1:7" ht="15.75" x14ac:dyDescent="0.25">
      <c r="A73" s="12" t="s">
        <v>145</v>
      </c>
      <c r="B73" s="2" t="s">
        <v>83</v>
      </c>
      <c r="C73" s="6" t="s">
        <v>27</v>
      </c>
      <c r="D73" s="7">
        <v>25</v>
      </c>
      <c r="E73" s="44"/>
      <c r="F73" s="7"/>
      <c r="G73" s="44">
        <v>4</v>
      </c>
    </row>
    <row r="74" spans="1:7" ht="15.75" x14ac:dyDescent="0.25">
      <c r="A74" s="12" t="s">
        <v>146</v>
      </c>
      <c r="B74" s="2" t="s">
        <v>84</v>
      </c>
      <c r="C74" s="6" t="s">
        <v>27</v>
      </c>
      <c r="D74" s="7">
        <v>20</v>
      </c>
      <c r="E74" s="44"/>
      <c r="F74" s="7"/>
      <c r="G74" s="44">
        <v>8.9</v>
      </c>
    </row>
    <row r="75" spans="1:7" ht="15.75" x14ac:dyDescent="0.25">
      <c r="A75" s="12" t="s">
        <v>147</v>
      </c>
      <c r="B75" s="2" t="s">
        <v>114</v>
      </c>
      <c r="C75" s="6" t="s">
        <v>27</v>
      </c>
      <c r="D75" s="7">
        <v>25</v>
      </c>
      <c r="E75" s="44"/>
      <c r="F75" s="7"/>
      <c r="G75" s="44">
        <v>16.2</v>
      </c>
    </row>
    <row r="76" spans="1:7" ht="15.75" x14ac:dyDescent="0.25">
      <c r="A76" s="12" t="s">
        <v>148</v>
      </c>
      <c r="B76" s="2" t="s">
        <v>85</v>
      </c>
      <c r="C76" s="6" t="s">
        <v>27</v>
      </c>
      <c r="D76" s="7">
        <v>20</v>
      </c>
      <c r="E76" s="44"/>
      <c r="F76" s="7"/>
      <c r="G76" s="44">
        <v>16.2</v>
      </c>
    </row>
    <row r="77" spans="1:7" ht="15.75" x14ac:dyDescent="0.25">
      <c r="A77" s="12" t="s">
        <v>149</v>
      </c>
      <c r="B77" s="2" t="s">
        <v>86</v>
      </c>
      <c r="C77" s="6" t="s">
        <v>27</v>
      </c>
      <c r="D77" s="7">
        <v>15</v>
      </c>
      <c r="E77" s="44"/>
      <c r="F77" s="7"/>
      <c r="G77" s="44">
        <v>16.2</v>
      </c>
    </row>
    <row r="78" spans="1:7" ht="15.75" x14ac:dyDescent="0.25">
      <c r="A78" s="12" t="s">
        <v>150</v>
      </c>
      <c r="B78" s="2" t="s">
        <v>87</v>
      </c>
      <c r="C78" s="6" t="s">
        <v>27</v>
      </c>
      <c r="D78" s="7">
        <v>25</v>
      </c>
      <c r="E78" s="44"/>
      <c r="F78" s="7"/>
      <c r="G78" s="44">
        <v>5</v>
      </c>
    </row>
    <row r="79" spans="1:7" ht="15.75" x14ac:dyDescent="0.25">
      <c r="A79" s="12" t="s">
        <v>151</v>
      </c>
      <c r="B79" s="8" t="s">
        <v>88</v>
      </c>
      <c r="C79" s="6" t="s">
        <v>27</v>
      </c>
      <c r="D79" s="7">
        <v>15</v>
      </c>
      <c r="E79" s="44"/>
      <c r="F79" s="7"/>
      <c r="G79" s="44">
        <v>6</v>
      </c>
    </row>
    <row r="80" spans="1:7" ht="30" x14ac:dyDescent="0.25">
      <c r="A80" s="12" t="s">
        <v>152</v>
      </c>
      <c r="B80" s="42" t="s">
        <v>112</v>
      </c>
      <c r="C80" s="6" t="s">
        <v>27</v>
      </c>
      <c r="D80" s="7">
        <v>25</v>
      </c>
      <c r="E80" s="44"/>
      <c r="F80" s="7"/>
      <c r="G80" s="44">
        <v>8</v>
      </c>
    </row>
    <row r="81" spans="1:12" ht="30" x14ac:dyDescent="0.25">
      <c r="A81" s="12" t="s">
        <v>153</v>
      </c>
      <c r="B81" s="42" t="s">
        <v>113</v>
      </c>
      <c r="C81" s="6" t="s">
        <v>27</v>
      </c>
      <c r="D81" s="7">
        <v>10</v>
      </c>
      <c r="E81" s="44"/>
      <c r="F81" s="7"/>
      <c r="G81" s="44">
        <v>8</v>
      </c>
    </row>
    <row r="82" spans="1:12" ht="15.75" x14ac:dyDescent="0.25">
      <c r="A82" s="12" t="s">
        <v>154</v>
      </c>
      <c r="B82" s="2" t="s">
        <v>89</v>
      </c>
      <c r="C82" s="6" t="s">
        <v>27</v>
      </c>
      <c r="D82" s="7">
        <v>100</v>
      </c>
      <c r="E82" s="44"/>
      <c r="F82" s="7"/>
      <c r="G82" s="44">
        <v>2.5</v>
      </c>
    </row>
    <row r="83" spans="1:12" ht="15.75" x14ac:dyDescent="0.25">
      <c r="A83" s="12" t="s">
        <v>155</v>
      </c>
      <c r="B83" s="2" t="s">
        <v>90</v>
      </c>
      <c r="C83" s="6" t="s">
        <v>27</v>
      </c>
      <c r="D83" s="7">
        <v>100</v>
      </c>
      <c r="E83" s="44"/>
      <c r="F83" s="7"/>
      <c r="G83" s="44">
        <v>1.5</v>
      </c>
    </row>
    <row r="84" spans="1:12" ht="15.75" x14ac:dyDescent="0.25">
      <c r="A84" s="12" t="s">
        <v>156</v>
      </c>
      <c r="B84" s="2" t="s">
        <v>91</v>
      </c>
      <c r="C84" s="6" t="s">
        <v>27</v>
      </c>
      <c r="D84" s="7">
        <v>100</v>
      </c>
      <c r="E84" s="44"/>
      <c r="F84" s="7"/>
      <c r="G84" s="44">
        <v>4</v>
      </c>
    </row>
    <row r="85" spans="1:12" ht="15.75" x14ac:dyDescent="0.25">
      <c r="A85" s="12" t="s">
        <v>157</v>
      </c>
      <c r="B85" s="2" t="s">
        <v>92</v>
      </c>
      <c r="C85" s="3" t="s">
        <v>48</v>
      </c>
      <c r="D85" s="7">
        <v>10</v>
      </c>
      <c r="E85" s="44"/>
      <c r="F85" s="7"/>
      <c r="G85" s="44">
        <v>2</v>
      </c>
    </row>
    <row r="86" spans="1:12" ht="15.75" x14ac:dyDescent="0.25">
      <c r="A86" s="12" t="s">
        <v>170</v>
      </c>
      <c r="B86" s="2" t="s">
        <v>93</v>
      </c>
      <c r="C86" s="3" t="s">
        <v>48</v>
      </c>
      <c r="D86" s="7">
        <v>4</v>
      </c>
      <c r="E86" s="44"/>
      <c r="F86" s="7"/>
      <c r="G86" s="44">
        <v>5</v>
      </c>
      <c r="K86" s="56"/>
      <c r="L86" s="56"/>
    </row>
    <row r="87" spans="1:12" ht="15.75" x14ac:dyDescent="0.25">
      <c r="A87" s="12" t="s">
        <v>173</v>
      </c>
      <c r="B87" s="8" t="s">
        <v>44</v>
      </c>
      <c r="C87" s="1" t="s">
        <v>76</v>
      </c>
      <c r="D87" s="7">
        <v>54</v>
      </c>
      <c r="E87" s="44"/>
      <c r="F87" s="7"/>
      <c r="G87" s="44">
        <v>35</v>
      </c>
    </row>
    <row r="88" spans="1:12" ht="31.5" x14ac:dyDescent="0.25">
      <c r="A88" s="12" t="s">
        <v>174</v>
      </c>
      <c r="B88" s="8" t="s">
        <v>55</v>
      </c>
      <c r="C88" s="1" t="s">
        <v>76</v>
      </c>
      <c r="D88" s="7">
        <v>50</v>
      </c>
      <c r="E88" s="44"/>
      <c r="F88" s="7"/>
      <c r="G88" s="44">
        <v>20</v>
      </c>
      <c r="L88" s="55"/>
    </row>
    <row r="89" spans="1:12" ht="31.5" x14ac:dyDescent="0.25">
      <c r="A89" s="12" t="s">
        <v>190</v>
      </c>
      <c r="B89" s="8" t="s">
        <v>94</v>
      </c>
      <c r="C89" s="1" t="s">
        <v>76</v>
      </c>
      <c r="D89" s="7">
        <v>50</v>
      </c>
      <c r="E89" s="44"/>
      <c r="F89" s="7"/>
      <c r="G89" s="44">
        <v>15</v>
      </c>
    </row>
    <row r="90" spans="1:12" ht="32.25" thickBot="1" x14ac:dyDescent="0.3">
      <c r="A90" s="12" t="s">
        <v>191</v>
      </c>
      <c r="B90" s="45" t="s">
        <v>168</v>
      </c>
      <c r="C90" s="46" t="s">
        <v>95</v>
      </c>
      <c r="D90" s="7">
        <v>50</v>
      </c>
      <c r="E90" s="44"/>
      <c r="F90" s="7"/>
      <c r="G90" s="44">
        <v>30</v>
      </c>
    </row>
    <row r="91" spans="1:12" ht="16.5" thickBot="1" x14ac:dyDescent="0.3">
      <c r="A91" s="35"/>
      <c r="B91" s="27" t="s">
        <v>37</v>
      </c>
      <c r="C91" s="28"/>
      <c r="D91" s="60"/>
      <c r="E91" s="29"/>
      <c r="F91" s="47">
        <f>SUM(F6:F90)</f>
        <v>0</v>
      </c>
    </row>
    <row r="92" spans="1:12" ht="15.75" x14ac:dyDescent="0.25">
      <c r="A92" s="36"/>
      <c r="B92" s="19" t="s">
        <v>107</v>
      </c>
      <c r="C92" s="21" t="s">
        <v>193</v>
      </c>
      <c r="D92" s="49"/>
      <c r="E92" s="22"/>
      <c r="F92" s="37" t="e">
        <f>F91*C92</f>
        <v>#VALUE!</v>
      </c>
    </row>
    <row r="93" spans="1:12" ht="15.75" x14ac:dyDescent="0.25">
      <c r="A93" s="36"/>
      <c r="B93" s="20" t="s">
        <v>37</v>
      </c>
      <c r="C93" s="21"/>
      <c r="D93" s="61"/>
      <c r="E93" s="22"/>
      <c r="F93" s="37" t="e">
        <f>F91+F92</f>
        <v>#VALUE!</v>
      </c>
    </row>
    <row r="94" spans="1:12" ht="15.75" x14ac:dyDescent="0.25">
      <c r="A94" s="36"/>
      <c r="B94" s="20" t="s">
        <v>108</v>
      </c>
      <c r="C94" s="21" t="s">
        <v>193</v>
      </c>
      <c r="D94" s="61"/>
      <c r="E94" s="22"/>
      <c r="F94" s="37" t="e">
        <f>F93*C94</f>
        <v>#VALUE!</v>
      </c>
    </row>
    <row r="95" spans="1:12" ht="15.75" x14ac:dyDescent="0.25">
      <c r="A95" s="36"/>
      <c r="B95" s="20" t="s">
        <v>37</v>
      </c>
      <c r="C95" s="23"/>
      <c r="D95" s="61"/>
      <c r="E95" s="22"/>
      <c r="F95" s="37" t="e">
        <f>F93+F94</f>
        <v>#VALUE!</v>
      </c>
    </row>
    <row r="96" spans="1:12" ht="16.5" thickBot="1" x14ac:dyDescent="0.3">
      <c r="A96" s="38"/>
      <c r="B96" s="24" t="s">
        <v>40</v>
      </c>
      <c r="C96" s="25">
        <v>0.18</v>
      </c>
      <c r="D96" s="62"/>
      <c r="E96" s="26"/>
      <c r="F96" s="39" t="e">
        <f>F95*C96</f>
        <v>#VALUE!</v>
      </c>
    </row>
    <row r="97" spans="1:7" ht="16.5" thickBot="1" x14ac:dyDescent="0.3">
      <c r="A97" s="40"/>
      <c r="B97" s="16" t="s">
        <v>37</v>
      </c>
      <c r="C97" s="17"/>
      <c r="D97" s="63"/>
      <c r="E97" s="18"/>
      <c r="F97" s="41" t="e">
        <f>F95+F96</f>
        <v>#VALUE!</v>
      </c>
    </row>
    <row r="99" spans="1:7" ht="15" customHeight="1" x14ac:dyDescent="0.25">
      <c r="B99" s="70" t="s">
        <v>194</v>
      </c>
      <c r="C99" s="66"/>
      <c r="D99" s="66"/>
      <c r="E99" s="66"/>
      <c r="F99" s="66"/>
      <c r="G99" s="66"/>
    </row>
    <row r="100" spans="1:7" ht="15" hidden="1" customHeight="1" x14ac:dyDescent="0.25">
      <c r="B100" s="66"/>
      <c r="C100" s="66"/>
      <c r="D100" s="66"/>
      <c r="E100" s="66"/>
      <c r="F100" s="66"/>
      <c r="G100" s="66"/>
    </row>
    <row r="101" spans="1:7" ht="15" hidden="1" customHeight="1" x14ac:dyDescent="0.25">
      <c r="B101" s="66"/>
      <c r="C101" s="66"/>
      <c r="D101" s="66"/>
      <c r="E101" s="66"/>
      <c r="F101" s="66"/>
      <c r="G101" s="66"/>
    </row>
    <row r="102" spans="1:7" ht="15" hidden="1" customHeight="1" x14ac:dyDescent="0.25">
      <c r="B102" s="66"/>
      <c r="C102" s="66"/>
      <c r="D102" s="66"/>
      <c r="E102" s="66"/>
      <c r="F102" s="66"/>
      <c r="G102" s="66"/>
    </row>
    <row r="103" spans="1:7" ht="15" hidden="1" customHeight="1" x14ac:dyDescent="0.25">
      <c r="B103" s="66"/>
      <c r="C103" s="66"/>
      <c r="D103" s="66"/>
      <c r="E103" s="66"/>
      <c r="F103" s="66"/>
      <c r="G103" s="66"/>
    </row>
    <row r="104" spans="1:7" x14ac:dyDescent="0.25">
      <c r="B104" s="66"/>
      <c r="C104" s="66"/>
      <c r="D104" s="66"/>
      <c r="E104" s="66"/>
      <c r="F104" s="66"/>
      <c r="G104" s="66"/>
    </row>
    <row r="105" spans="1:7" x14ac:dyDescent="0.25">
      <c r="B105" s="66"/>
      <c r="C105" s="66"/>
      <c r="D105" s="66"/>
      <c r="E105" s="66"/>
      <c r="F105" s="66"/>
      <c r="G105" s="66"/>
    </row>
    <row r="106" spans="1:7" x14ac:dyDescent="0.25">
      <c r="B106" s="66"/>
      <c r="C106" s="66"/>
      <c r="D106" s="66"/>
      <c r="E106" s="66"/>
      <c r="F106" s="66"/>
      <c r="G106" s="66"/>
    </row>
    <row r="107" spans="1:7" x14ac:dyDescent="0.25">
      <c r="B107" s="66"/>
      <c r="C107" s="66"/>
      <c r="D107" s="66"/>
      <c r="E107" s="66"/>
      <c r="F107" s="66"/>
      <c r="G107" s="66"/>
    </row>
    <row r="108" spans="1:7" x14ac:dyDescent="0.25">
      <c r="B108" s="66"/>
      <c r="C108" s="66"/>
      <c r="D108" s="66"/>
      <c r="E108" s="66"/>
      <c r="F108" s="66"/>
      <c r="G108" s="66"/>
    </row>
    <row r="109" spans="1:7" x14ac:dyDescent="0.25">
      <c r="B109" s="66"/>
      <c r="C109" s="66"/>
      <c r="D109" s="66"/>
      <c r="E109" s="66"/>
      <c r="F109" s="66"/>
      <c r="G109" s="66"/>
    </row>
    <row r="110" spans="1:7" x14ac:dyDescent="0.25">
      <c r="B110" s="66"/>
      <c r="C110" s="66"/>
      <c r="D110" s="66"/>
      <c r="E110" s="66"/>
      <c r="F110" s="66"/>
      <c r="G110" s="66"/>
    </row>
  </sheetData>
  <autoFilter ref="A4:G97"/>
  <mergeCells count="6">
    <mergeCell ref="B99:G110"/>
    <mergeCell ref="C1:G1"/>
    <mergeCell ref="A2:G2"/>
    <mergeCell ref="A5:B5"/>
    <mergeCell ref="A30:B30"/>
    <mergeCell ref="A51:B51"/>
  </mergeCells>
  <pageMargins left="0.25" right="0.2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fasebis gareshe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2019-07-31T11:08:15Z</dcterms:modified>
</cp:coreProperties>
</file>