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1" i="1" l="1"/>
  <c r="I102" i="1" l="1"/>
  <c r="I100" i="1"/>
  <c r="I99" i="1"/>
  <c r="M123" i="1" l="1"/>
  <c r="K123" i="1"/>
  <c r="I123" i="1"/>
  <c r="M122" i="1"/>
  <c r="K122" i="1"/>
  <c r="I122" i="1"/>
  <c r="G121" i="1"/>
  <c r="I121" i="1" s="1"/>
  <c r="N121" i="1" s="1"/>
  <c r="G120" i="1"/>
  <c r="M120" i="1" s="1"/>
  <c r="N120" i="1" s="1"/>
  <c r="G119" i="1"/>
  <c r="I119" i="1" s="1"/>
  <c r="N119" i="1" s="1"/>
  <c r="K118" i="1"/>
  <c r="N118" i="1" s="1"/>
  <c r="G118" i="1"/>
  <c r="M115" i="1"/>
  <c r="G115" i="1"/>
  <c r="G114" i="1"/>
  <c r="I113" i="1"/>
  <c r="M112" i="1"/>
  <c r="K112" i="1"/>
  <c r="G112" i="1"/>
  <c r="G113" i="1" s="1"/>
  <c r="M113" i="1" s="1"/>
  <c r="G111" i="1"/>
  <c r="G110" i="1"/>
  <c r="K102" i="1"/>
  <c r="N102" i="1" s="1"/>
  <c r="K101" i="1"/>
  <c r="N101" i="1" s="1"/>
  <c r="K100" i="1"/>
  <c r="N100" i="1" s="1"/>
  <c r="B100" i="1"/>
  <c r="B101" i="1" s="1"/>
  <c r="B102" i="1" s="1"/>
  <c r="K99" i="1"/>
  <c r="N99" i="1" s="1"/>
  <c r="I98" i="1"/>
  <c r="N98" i="1" s="1"/>
  <c r="I97" i="1"/>
  <c r="N97" i="1" s="1"/>
  <c r="I96" i="1"/>
  <c r="N96" i="1" s="1"/>
  <c r="G95" i="1"/>
  <c r="M95" i="1" s="1"/>
  <c r="G94" i="1"/>
  <c r="K94" i="1" s="1"/>
  <c r="K86" i="1"/>
  <c r="N86" i="1" s="1"/>
  <c r="I86" i="1"/>
  <c r="K85" i="1"/>
  <c r="I85" i="1"/>
  <c r="K84" i="1"/>
  <c r="N84" i="1" s="1"/>
  <c r="I84" i="1"/>
  <c r="K83" i="1"/>
  <c r="G83" i="1"/>
  <c r="I83" i="1" s="1"/>
  <c r="K82" i="1"/>
  <c r="I82" i="1"/>
  <c r="K81" i="1"/>
  <c r="I81" i="1"/>
  <c r="K80" i="1"/>
  <c r="I80" i="1"/>
  <c r="K79" i="1"/>
  <c r="N79" i="1" s="1"/>
  <c r="I72" i="1"/>
  <c r="N72" i="1" s="1"/>
  <c r="G70" i="1"/>
  <c r="I70" i="1" s="1"/>
  <c r="N70" i="1" s="1"/>
  <c r="G69" i="1"/>
  <c r="I69" i="1" s="1"/>
  <c r="N69" i="1" s="1"/>
  <c r="G66" i="1"/>
  <c r="M66" i="1" s="1"/>
  <c r="N66" i="1" s="1"/>
  <c r="G65" i="1"/>
  <c r="M65" i="1" s="1"/>
  <c r="B65" i="1"/>
  <c r="B66" i="1" s="1"/>
  <c r="B67" i="1" s="1"/>
  <c r="B68" i="1" s="1"/>
  <c r="B69" i="1" s="1"/>
  <c r="B70" i="1" s="1"/>
  <c r="B72" i="1" s="1"/>
  <c r="G64" i="1"/>
  <c r="G67" i="1" s="1"/>
  <c r="I67" i="1" s="1"/>
  <c r="N67" i="1" s="1"/>
  <c r="I63" i="1"/>
  <c r="N63" i="1" s="1"/>
  <c r="G63" i="1"/>
  <c r="G62" i="1"/>
  <c r="I62" i="1" s="1"/>
  <c r="G61" i="1"/>
  <c r="M61" i="1" s="1"/>
  <c r="K60" i="1"/>
  <c r="N60" i="1" s="1"/>
  <c r="G60" i="1"/>
  <c r="B60" i="1"/>
  <c r="B62" i="1" s="1"/>
  <c r="I52" i="1"/>
  <c r="N52" i="1" s="1"/>
  <c r="I51" i="1"/>
  <c r="N51" i="1" s="1"/>
  <c r="G50" i="1"/>
  <c r="I50" i="1" s="1"/>
  <c r="N50" i="1" s="1"/>
  <c r="N44" i="1"/>
  <c r="M44" i="1"/>
  <c r="G44" i="1"/>
  <c r="K44" i="1" s="1"/>
  <c r="B44" i="1"/>
  <c r="B45" i="1" s="1"/>
  <c r="B46" i="1" s="1"/>
  <c r="B47" i="1" s="1"/>
  <c r="B48" i="1" s="1"/>
  <c r="B49" i="1" s="1"/>
  <c r="B51" i="1" s="1"/>
  <c r="B52" i="1" s="1"/>
  <c r="G43" i="1"/>
  <c r="G49" i="1" s="1"/>
  <c r="I49" i="1" s="1"/>
  <c r="N49" i="1" s="1"/>
  <c r="G42" i="1"/>
  <c r="I42" i="1" s="1"/>
  <c r="N42" i="1" s="1"/>
  <c r="I41" i="1"/>
  <c r="G41" i="1"/>
  <c r="G40" i="1"/>
  <c r="M40" i="1" s="1"/>
  <c r="G39" i="1"/>
  <c r="K39" i="1" s="1"/>
  <c r="N39" i="1" s="1"/>
  <c r="B39" i="1"/>
  <c r="B41" i="1" s="1"/>
  <c r="I32" i="1"/>
  <c r="G31" i="1"/>
  <c r="M31" i="1" s="1"/>
  <c r="N31" i="1" s="1"/>
  <c r="N30" i="1" s="1"/>
  <c r="B31" i="1"/>
  <c r="G30" i="1"/>
  <c r="K29" i="1"/>
  <c r="N29" i="1" s="1"/>
  <c r="N28" i="1" s="1"/>
  <c r="G29" i="1"/>
  <c r="B29" i="1"/>
  <c r="G27" i="1"/>
  <c r="M27" i="1" s="1"/>
  <c r="N27" i="1" s="1"/>
  <c r="G26" i="1"/>
  <c r="M26" i="1" s="1"/>
  <c r="N26" i="1" s="1"/>
  <c r="G25" i="1"/>
  <c r="M25" i="1" s="1"/>
  <c r="B25" i="1"/>
  <c r="B26" i="1" s="1"/>
  <c r="B27" i="1" s="1"/>
  <c r="M23" i="1"/>
  <c r="K23" i="1"/>
  <c r="N23" i="1" s="1"/>
  <c r="N22" i="1" s="1"/>
  <c r="G23" i="1"/>
  <c r="B23" i="1"/>
  <c r="M22" i="1"/>
  <c r="G21" i="1"/>
  <c r="M21" i="1" s="1"/>
  <c r="N21" i="1" s="1"/>
  <c r="B21" i="1"/>
  <c r="M20" i="1"/>
  <c r="G20" i="1"/>
  <c r="K20" i="1" s="1"/>
  <c r="N20" i="1" s="1"/>
  <c r="B20" i="1"/>
  <c r="G18" i="1"/>
  <c r="K18" i="1" s="1"/>
  <c r="B18" i="1"/>
  <c r="K11" i="1"/>
  <c r="I11" i="1"/>
  <c r="G9" i="1"/>
  <c r="M9" i="1" s="1"/>
  <c r="N9" i="1" s="1"/>
  <c r="G7" i="1"/>
  <c r="M7" i="1" s="1"/>
  <c r="G6" i="1"/>
  <c r="G8" i="1" s="1"/>
  <c r="M8" i="1" s="1"/>
  <c r="N8" i="1" s="1"/>
  <c r="K53" i="1" l="1"/>
  <c r="N85" i="1"/>
  <c r="N123" i="1"/>
  <c r="N122" i="1"/>
  <c r="K103" i="1"/>
  <c r="N81" i="1"/>
  <c r="N83" i="1"/>
  <c r="N80" i="1"/>
  <c r="N82" i="1"/>
  <c r="N87" i="1" s="1"/>
  <c r="N88" i="1" s="1"/>
  <c r="N89" i="1" s="1"/>
  <c r="N94" i="1"/>
  <c r="N40" i="1"/>
  <c r="N61" i="1"/>
  <c r="M73" i="1"/>
  <c r="N19" i="1"/>
  <c r="N62" i="1"/>
  <c r="N7" i="1"/>
  <c r="N41" i="1"/>
  <c r="N38" i="1" s="1"/>
  <c r="K111" i="1"/>
  <c r="I111" i="1"/>
  <c r="M114" i="1"/>
  <c r="K114" i="1"/>
  <c r="K25" i="1"/>
  <c r="N25" i="1" s="1"/>
  <c r="N24" i="1" s="1"/>
  <c r="K65" i="1"/>
  <c r="N65" i="1" s="1"/>
  <c r="N64" i="1" s="1"/>
  <c r="M103" i="1"/>
  <c r="N95" i="1"/>
  <c r="M111" i="1"/>
  <c r="I114" i="1"/>
  <c r="M18" i="1"/>
  <c r="G68" i="1"/>
  <c r="I68" i="1" s="1"/>
  <c r="N68" i="1" s="1"/>
  <c r="G71" i="1"/>
  <c r="I71" i="1" s="1"/>
  <c r="N71" i="1" s="1"/>
  <c r="K87" i="1"/>
  <c r="I103" i="1"/>
  <c r="M110" i="1"/>
  <c r="K110" i="1"/>
  <c r="G10" i="1"/>
  <c r="M10" i="1" s="1"/>
  <c r="N10" i="1" s="1"/>
  <c r="I87" i="1"/>
  <c r="K113" i="1"/>
  <c r="N113" i="1" s="1"/>
  <c r="K115" i="1"/>
  <c r="I115" i="1"/>
  <c r="G116" i="1"/>
  <c r="G45" i="1"/>
  <c r="M45" i="1" s="1"/>
  <c r="N45" i="1" s="1"/>
  <c r="G46" i="1"/>
  <c r="I46" i="1" s="1"/>
  <c r="N46" i="1" s="1"/>
  <c r="G47" i="1"/>
  <c r="I47" i="1" s="1"/>
  <c r="N47" i="1" s="1"/>
  <c r="G48" i="1"/>
  <c r="I48" i="1" s="1"/>
  <c r="N48" i="1" s="1"/>
  <c r="I112" i="1"/>
  <c r="N112" i="1" s="1"/>
  <c r="N103" i="1" l="1"/>
  <c r="I73" i="1"/>
  <c r="N59" i="1"/>
  <c r="N73" i="1" s="1"/>
  <c r="N90" i="1"/>
  <c r="N91" i="1" s="1"/>
  <c r="N18" i="1"/>
  <c r="N17" i="1" s="1"/>
  <c r="N32" i="1" s="1"/>
  <c r="M32" i="1"/>
  <c r="N6" i="1"/>
  <c r="N11" i="1" s="1"/>
  <c r="N43" i="1"/>
  <c r="N53" i="1" s="1"/>
  <c r="N114" i="1"/>
  <c r="N111" i="1"/>
  <c r="I53" i="1"/>
  <c r="M11" i="1"/>
  <c r="I116" i="1"/>
  <c r="M116" i="1"/>
  <c r="K116" i="1"/>
  <c r="K124" i="1" s="1"/>
  <c r="N110" i="1"/>
  <c r="N104" i="1"/>
  <c r="N105" i="1" s="1"/>
  <c r="M53" i="1"/>
  <c r="N115" i="1"/>
  <c r="K73" i="1"/>
  <c r="M124" i="1"/>
  <c r="K32" i="1"/>
  <c r="N106" i="1" l="1"/>
  <c r="N107" i="1" s="1"/>
  <c r="N74" i="1"/>
  <c r="N75" i="1" s="1"/>
  <c r="N33" i="1"/>
  <c r="N34" i="1" s="1"/>
  <c r="N54" i="1"/>
  <c r="N55" i="1" s="1"/>
  <c r="N116" i="1"/>
  <c r="N124" i="1" s="1"/>
  <c r="I124" i="1"/>
  <c r="N12" i="1"/>
  <c r="N13" i="1" s="1"/>
  <c r="N76" i="1" l="1"/>
  <c r="N77" i="1" s="1"/>
  <c r="N56" i="1"/>
  <c r="N57" i="1" s="1"/>
  <c r="N35" i="1"/>
  <c r="N36" i="1" s="1"/>
  <c r="N14" i="1"/>
  <c r="N15" i="1" s="1"/>
  <c r="N125" i="1"/>
  <c r="N126" i="1" s="1"/>
  <c r="N127" i="1" l="1"/>
  <c r="N128" i="1" s="1"/>
  <c r="N129" i="1" s="1"/>
  <c r="N130" i="1" l="1"/>
  <c r="N131" i="1" s="1"/>
  <c r="N132" i="1" l="1"/>
  <c r="N133" i="1" s="1"/>
</calcChain>
</file>

<file path=xl/sharedStrings.xml><?xml version="1.0" encoding="utf-8"?>
<sst xmlns="http://schemas.openxmlformats.org/spreadsheetml/2006/main" count="327" uniqueCount="154">
  <si>
    <t>sabazro</t>
  </si>
  <si>
    <t>anakrebi saniaRvre arxis mowyoba (eskizis Sesabamisad)</t>
  </si>
  <si>
    <t>g/m</t>
  </si>
  <si>
    <t>polisteris geobadeebis Sevseba gacrili kvarcis qviSiT</t>
  </si>
  <si>
    <t>sxvadasxva zomis dekoratiuli qvebi (კლდის ქვა)</t>
  </si>
  <si>
    <t>wvrili qvebis (qviSis mzgavsi) dayra 50.48 kv.m.</t>
  </si>
  <si>
    <t>dekoratiuli რიყის ქვა (30X30X70)</t>
  </si>
  <si>
    <t>jami</t>
  </si>
  <si>
    <t>zedanadebi xarjebi (araumetes 10%)</t>
  </si>
  <si>
    <t>lari</t>
  </si>
  <si>
    <t>gegmiuri dagroveba (araumetes 8%)</t>
  </si>
  <si>
    <t>jami V</t>
  </si>
  <si>
    <t>VI. mcire arqiteqturuli formebi</t>
  </si>
  <si>
    <t xml:space="preserve">ს.ნ.და წ.2014 07-05-030-11                                                                                                                                                                                                     </t>
  </si>
  <si>
    <t>mcire arqiteqturuli formebis montaJi</t>
  </si>
  <si>
    <t>c.</t>
  </si>
  <si>
    <t>SromiTi resursi</t>
  </si>
  <si>
    <t>kac/sT</t>
  </si>
  <si>
    <t>amwe 10 t</t>
  </si>
  <si>
    <t>მანქ/სთ</t>
  </si>
  <si>
    <t>sabazro.</t>
  </si>
  <si>
    <t>boZkinti (Sesabamisi Camketi jaWvebiT)</t>
  </si>
  <si>
    <t>c</t>
  </si>
  <si>
    <t>dekoratiuli xidis mowyoba (ix. Eskizi)</t>
  </si>
  <si>
    <t>ც</t>
  </si>
  <si>
    <t>xis Zelaki 3X3X110</t>
  </si>
  <si>
    <t>ცალი</t>
  </si>
  <si>
    <t>xis Zelaki 2X2X50</t>
  </si>
  <si>
    <t>xis Zelkai 3X10X44</t>
  </si>
  <si>
    <t>jami VI</t>
  </si>
  <si>
    <t>VII. Ggazonis mowyoba</t>
  </si>
  <si>
    <t>48_3_2</t>
  </si>
  <si>
    <t>teritoriis momzadeba gruntis SetaniT</t>
  </si>
  <si>
    <t xml:space="preserve">Sromis danaxarjebi </t>
  </si>
  <si>
    <t xml:space="preserve">ganoyierebuli grunti </t>
  </si>
  <si>
    <t>48-18 gam.</t>
  </si>
  <si>
    <t>sabaRe gazonis mowyoba xeliT</t>
  </si>
  <si>
    <t>k.vm</t>
  </si>
  <si>
    <t xml:space="preserve">sxva manqana </t>
  </si>
  <si>
    <t>rulonuri gazoni</t>
  </si>
  <si>
    <t>sxva masala</t>
  </si>
  <si>
    <t>48_7_1</t>
  </si>
  <si>
    <t>sხvadasxva jiSis mcenareebis dargva (ix. CamonTvali)</t>
  </si>
  <si>
    <t>შრომის დანახარჯი</t>
  </si>
  <si>
    <t>კ/სთ</t>
  </si>
  <si>
    <t>წყალი</t>
  </si>
  <si>
    <t>კუბ.მ</t>
  </si>
  <si>
    <t>სხვა მანქანა</t>
  </si>
  <si>
    <t>ლარი</t>
  </si>
  <si>
    <t>სხვა მასალა</t>
  </si>
  <si>
    <t>dekoratiuli buCqi (nandira)</t>
  </si>
  <si>
    <t>dekoratiuli kunZulis mowyoba</t>
  </si>
  <si>
    <t>cali</t>
  </si>
  <si>
    <t>jami VII</t>
  </si>
  <si>
    <t>jami Tavebis mixedviT</t>
  </si>
  <si>
    <t>gauTvaliswinebeli xarjebi 3%</t>
  </si>
  <si>
    <t>d.R.g. 18%</t>
  </si>
  <si>
    <t>sul</t>
  </si>
  <si>
    <t>Tbilisis botanikur baRSi "mSrali baRi"-s mowyobis samouSaoebis xarjTaRricxva</t>
  </si>
  <si>
    <t>#</t>
  </si>
  <si>
    <t>safuZveli</t>
  </si>
  <si>
    <t>samuSaos CamonaTvali</t>
  </si>
  <si>
    <t>ganz. erT</t>
  </si>
  <si>
    <t>raodenoba</t>
  </si>
  <si>
    <t>m a s a l a</t>
  </si>
  <si>
    <t>xelfasi</t>
  </si>
  <si>
    <t>transporti da meqanizmebi</t>
  </si>
  <si>
    <t>Gjami</t>
  </si>
  <si>
    <t>ganz. erTeulze</t>
  </si>
  <si>
    <t>saproeqto monacemze</t>
  </si>
  <si>
    <t>erT. fasi</t>
  </si>
  <si>
    <t>I. sademontaJo samuSaoebi</t>
  </si>
  <si>
    <t>1-112</t>
  </si>
  <si>
    <t>teritoriiris gawmendva arsebuli nargavebisagan (moWra, amoZirkva, gasxvla da gatana 50metrze)</t>
  </si>
  <si>
    <t>Hha</t>
  </si>
  <si>
    <t>buCqmWreli traqtorze 79kvt (108cx)</t>
  </si>
  <si>
    <t>m/sT</t>
  </si>
  <si>
    <t>amomZirkveli-momgrovebeli traqtorze 79kvt (108cx)</t>
  </si>
  <si>
    <t>farcxi</t>
  </si>
  <si>
    <t xml:space="preserve"> traqtori  79kvt (108cx)</t>
  </si>
  <si>
    <t xml:space="preserve">jami </t>
  </si>
  <si>
    <t>jami I</t>
  </si>
  <si>
    <t>II. gruntis samuSaoebi</t>
  </si>
  <si>
    <t>1-80-3</t>
  </si>
  <si>
    <t xml:space="preserve">III kategoriis gruntis damuSaveba xeliT </t>
  </si>
  <si>
    <t>kubm</t>
  </si>
  <si>
    <t xml:space="preserve"> SromiTi danaxarji </t>
  </si>
  <si>
    <t>2</t>
  </si>
  <si>
    <t>1-11-9</t>
  </si>
  <si>
    <t>III kategoriis gruntis damuSaveba meqnizmebiT gverdze dayriT</t>
  </si>
  <si>
    <t xml:space="preserve">SromiTi danaxarji </t>
  </si>
  <si>
    <t>0919</t>
  </si>
  <si>
    <t>eqskavatori 0.65</t>
  </si>
  <si>
    <t>1-81-3</t>
  </si>
  <si>
    <t>gruntis ukuCayra xeliT</t>
  </si>
  <si>
    <r>
      <t>m</t>
    </r>
    <r>
      <rPr>
        <b/>
        <vertAlign val="superscript"/>
        <sz val="10"/>
        <color indexed="8"/>
        <rFont val="AcadNusx"/>
      </rPr>
      <t>3</t>
    </r>
  </si>
  <si>
    <t>4</t>
  </si>
  <si>
    <t>sn da w IV-2-82 t-1 1-22-14</t>
  </si>
  <si>
    <t>gruntis datvirTva eqskavatoriT</t>
  </si>
  <si>
    <t xml:space="preserve">eqskavatori 0,5 kub.m </t>
  </si>
  <si>
    <t xml:space="preserve">sxva manqanebi </t>
  </si>
  <si>
    <t>5</t>
  </si>
  <si>
    <t>e.n. da g.      $1-11</t>
  </si>
  <si>
    <t>gruntis datvirTva xeliT avtoTviTmclelze</t>
  </si>
  <si>
    <t>kum</t>
  </si>
  <si>
    <t>6</t>
  </si>
  <si>
    <t xml:space="preserve">gruntis gatana 15 km manZilze </t>
  </si>
  <si>
    <t>tona</t>
  </si>
  <si>
    <t>srf</t>
  </si>
  <si>
    <t>samSeneblo nagvis transportireba</t>
  </si>
  <si>
    <t>jami II</t>
  </si>
  <si>
    <t>III. rk. betonis kedlis mowyoba</t>
  </si>
  <si>
    <t>1</t>
  </si>
  <si>
    <t>8-3-2</t>
  </si>
  <si>
    <t xml:space="preserve">saZirkvlebis qveS fuZis (baliSis) mowyoba qviSa-xreSovani nareviT da etapobrivi datkepna fena-fena </t>
  </si>
  <si>
    <t xml:space="preserve"> kubm</t>
  </si>
  <si>
    <t xml:space="preserve"> SromiTi danaxarji</t>
  </si>
  <si>
    <t>4.1.228</t>
  </si>
  <si>
    <t>qviSa-xreSovani narevi</t>
  </si>
  <si>
    <t>6-14-5</t>
  </si>
  <si>
    <r>
      <t xml:space="preserve"> monoliTuri rk.betonis sayrdeni kedlis mowyoba</t>
    </r>
    <r>
      <rPr>
        <b/>
        <sz val="9"/>
        <color indexed="8"/>
        <rFont val="Calibri"/>
        <family val="2"/>
        <charset val="204"/>
      </rPr>
      <t xml:space="preserve"> B-</t>
    </r>
    <r>
      <rPr>
        <b/>
        <sz val="9"/>
        <color indexed="8"/>
        <rFont val="AcadNusx"/>
      </rPr>
      <t>25</t>
    </r>
  </si>
  <si>
    <t>100 kubm</t>
  </si>
  <si>
    <t xml:space="preserve"> manqanebi </t>
  </si>
  <si>
    <t>4.1.344</t>
  </si>
  <si>
    <t>betoni klasiT В25</t>
  </si>
  <si>
    <t>5.1.138</t>
  </si>
  <si>
    <t xml:space="preserve"> yalibis fari </t>
  </si>
  <si>
    <t>kvm</t>
  </si>
  <si>
    <t>5.1.10</t>
  </si>
  <si>
    <t xml:space="preserve"> daxerxili xe-tye</t>
  </si>
  <si>
    <t>1.10.14</t>
  </si>
  <si>
    <t>eleqtrodi</t>
  </si>
  <si>
    <t>kg</t>
  </si>
  <si>
    <t>1.1.10</t>
  </si>
  <si>
    <r>
      <t>armatura A</t>
    </r>
    <r>
      <rPr>
        <sz val="9"/>
        <color indexed="8"/>
        <rFont val="Arial"/>
        <family val="2"/>
        <charset val="204"/>
      </rPr>
      <t>A­III დ-8</t>
    </r>
  </si>
  <si>
    <t>ტ</t>
  </si>
  <si>
    <t>proeqt.</t>
  </si>
  <si>
    <t>1.1.12</t>
  </si>
  <si>
    <r>
      <t>armatura A</t>
    </r>
    <r>
      <rPr>
        <sz val="9"/>
        <color indexed="8"/>
        <rFont val="Arial"/>
        <family val="2"/>
        <charset val="204"/>
      </rPr>
      <t>A­III დ-14</t>
    </r>
  </si>
  <si>
    <t>jami IIIO</t>
  </si>
  <si>
    <t>IV. rk. betonis kvarcxlbekis mowyoba</t>
  </si>
  <si>
    <t>jami IVO</t>
  </si>
  <si>
    <t>V. teritoriis keTilmowyoba</t>
  </si>
  <si>
    <t>teritoriis saproeqto niSnulze moyvana Sesabamisi xelsawyoebis gamoyenebiT</t>
  </si>
  <si>
    <r>
      <t>m</t>
    </r>
    <r>
      <rPr>
        <vertAlign val="superscript"/>
        <sz val="10"/>
        <color indexed="8"/>
        <rFont val="AcadNusx"/>
      </rPr>
      <t>2</t>
    </r>
  </si>
  <si>
    <t>polisteris geobade (15 სმ)</t>
  </si>
  <si>
    <t>faiberglasis firfita min-3mm sisqiT</t>
  </si>
  <si>
    <r>
      <t>m</t>
    </r>
    <r>
      <rPr>
        <sz val="10"/>
        <color indexed="8"/>
        <rFont val="Calibri"/>
        <family val="2"/>
        <charset val="204"/>
      </rPr>
      <t>³</t>
    </r>
  </si>
  <si>
    <t>14-1-44</t>
  </si>
  <si>
    <r>
      <t xml:space="preserve">saSualo zomis iaponuri miniaturuli figura </t>
    </r>
    <r>
      <rPr>
        <i/>
        <sz val="10"/>
        <rFont val="AcadNusx"/>
      </rPr>
      <t>(iaponuri dekroacia ix. Eeskizi)</t>
    </r>
  </si>
  <si>
    <r>
      <t xml:space="preserve">patara zomis iaponuri miniaturuli figura </t>
    </r>
    <r>
      <rPr>
        <i/>
        <sz val="10"/>
        <rFont val="AcadNusx"/>
      </rPr>
      <t>(iaponuri dekroacia ix. Eeskizi)</t>
    </r>
  </si>
  <si>
    <r>
      <t>m</t>
    </r>
    <r>
      <rPr>
        <b/>
        <vertAlign val="superscript"/>
        <sz val="10"/>
        <color indexed="8"/>
        <rFont val="AcadNusx"/>
      </rPr>
      <t>2</t>
    </r>
  </si>
  <si>
    <r>
      <t>m</t>
    </r>
    <r>
      <rPr>
        <vertAlign val="superscript"/>
        <sz val="9"/>
        <color indexed="8"/>
        <rFont val="AcadNusx"/>
      </rPr>
      <t>3</t>
    </r>
  </si>
  <si>
    <t>4.7.3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</si>
</sst>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"/>
    <numFmt numFmtId="166" formatCode="0.0"/>
    <numFmt numFmtId="167" formatCode="0.0000"/>
    <numFmt numFmtId="168" formatCode="_(* #,##0.00_);_(* \(#,##0.0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cadNusx"/>
    </font>
    <font>
      <sz val="9"/>
      <color theme="1"/>
      <name val="AcadNusx"/>
    </font>
    <font>
      <sz val="8"/>
      <color theme="1"/>
      <name val="AcadNusx"/>
    </font>
    <font>
      <b/>
      <sz val="10"/>
      <color theme="1"/>
      <name val="AcadNusx"/>
    </font>
    <font>
      <sz val="10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cadNusx"/>
    </font>
    <font>
      <b/>
      <sz val="8"/>
      <color theme="1"/>
      <name val="AcadNusx"/>
    </font>
    <font>
      <b/>
      <sz val="9"/>
      <color theme="1"/>
      <name val="AcadNusx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0"/>
      <color indexed="8"/>
      <name val="AcadNusx"/>
    </font>
    <font>
      <b/>
      <sz val="9"/>
      <color indexed="8"/>
      <name val="Calibri"/>
      <family val="2"/>
      <charset val="204"/>
    </font>
    <font>
      <b/>
      <sz val="9"/>
      <color indexed="8"/>
      <name val="AcadNusx"/>
    </font>
    <font>
      <sz val="9"/>
      <color indexed="8"/>
      <name val="Arial"/>
      <family val="2"/>
      <charset val="204"/>
    </font>
    <font>
      <b/>
      <sz val="10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vertAlign val="superscript"/>
      <sz val="10"/>
      <color indexed="8"/>
      <name val="AcadNusx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8"/>
      <name val="AcadNusx"/>
    </font>
    <font>
      <sz val="9"/>
      <name val="AcadNusx"/>
    </font>
    <font>
      <sz val="9"/>
      <name val="Calibri"/>
      <family val="2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cadNusx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AcadNusx"/>
    </font>
    <font>
      <b/>
      <sz val="9"/>
      <name val="AcadNusx"/>
    </font>
    <font>
      <b/>
      <sz val="9"/>
      <name val="Calibri"/>
      <family val="2"/>
      <scheme val="minor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9"/>
      <name val="Arial"/>
      <family val="2"/>
    </font>
    <font>
      <i/>
      <sz val="10"/>
      <name val="AcadNusx"/>
    </font>
    <font>
      <vertAlign val="superscript"/>
      <sz val="9"/>
      <color indexed="8"/>
      <name val="AcadNusx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2" fillId="0" borderId="0"/>
    <xf numFmtId="168" fontId="2" fillId="0" borderId="0" applyFont="0" applyFill="0" applyBorder="0" applyAlignment="0" applyProtection="0"/>
  </cellStyleXfs>
  <cellXfs count="209">
    <xf numFmtId="0" fontId="0" fillId="0" borderId="0" xfId="0"/>
    <xf numFmtId="0" fontId="5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4" fontId="9" fillId="0" borderId="5" xfId="2" applyNumberFormat="1" applyFont="1" applyFill="1" applyBorder="1" applyAlignment="1">
      <alignment horizontal="center" vertical="center"/>
    </xf>
    <xf numFmtId="164" fontId="10" fillId="0" borderId="5" xfId="2" applyNumberFormat="1" applyFont="1" applyFill="1" applyBorder="1" applyAlignment="1">
      <alignment horizontal="center" vertical="center"/>
    </xf>
    <xf numFmtId="4" fontId="10" fillId="0" borderId="6" xfId="2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165" fontId="9" fillId="0" borderId="5" xfId="1" applyNumberFormat="1" applyFont="1" applyFill="1" applyBorder="1" applyAlignment="1">
      <alignment horizontal="center" vertical="center" wrapText="1"/>
    </xf>
    <xf numFmtId="2" fontId="9" fillId="0" borderId="5" xfId="1" applyNumberFormat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165" fontId="9" fillId="0" borderId="8" xfId="1" applyNumberFormat="1" applyFont="1" applyFill="1" applyBorder="1" applyAlignment="1">
      <alignment horizontal="center" vertical="center" wrapText="1"/>
    </xf>
    <xf numFmtId="2" fontId="9" fillId="0" borderId="8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center" vertical="center" wrapText="1"/>
    </xf>
    <xf numFmtId="9" fontId="9" fillId="0" borderId="5" xfId="1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2" fontId="10" fillId="0" borderId="5" xfId="1" applyNumberFormat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2" fontId="10" fillId="0" borderId="10" xfId="1" applyNumberFormat="1" applyFont="1" applyFill="1" applyBorder="1" applyAlignment="1">
      <alignment horizontal="center" vertical="center" wrapText="1"/>
    </xf>
    <xf numFmtId="2" fontId="10" fillId="0" borderId="11" xfId="1" applyNumberFormat="1" applyFont="1" applyFill="1" applyBorder="1" applyAlignment="1">
      <alignment horizontal="center" vertical="center" wrapText="1"/>
    </xf>
    <xf numFmtId="0" fontId="0" fillId="0" borderId="0" xfId="0" applyFill="1"/>
    <xf numFmtId="1" fontId="12" fillId="0" borderId="4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2" fontId="14" fillId="0" borderId="5" xfId="1" applyNumberFormat="1" applyFont="1" applyFill="1" applyBorder="1" applyAlignment="1">
      <alignment horizontal="center" vertical="center" wrapText="1"/>
    </xf>
    <xf numFmtId="2" fontId="14" fillId="0" borderId="6" xfId="1" applyNumberFormat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165" fontId="15" fillId="0" borderId="5" xfId="1" applyNumberFormat="1" applyFont="1" applyFill="1" applyBorder="1" applyAlignment="1">
      <alignment horizontal="center" vertical="center" wrapText="1"/>
    </xf>
    <xf numFmtId="2" fontId="15" fillId="0" borderId="5" xfId="1" applyNumberFormat="1" applyFont="1" applyFill="1" applyBorder="1" applyAlignment="1">
      <alignment horizontal="center" vertical="center" wrapText="1"/>
    </xf>
    <xf numFmtId="2" fontId="15" fillId="0" borderId="6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165" fontId="10" fillId="0" borderId="5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2" fontId="15" fillId="0" borderId="8" xfId="1" applyNumberFormat="1" applyFont="1" applyFill="1" applyBorder="1" applyAlignment="1">
      <alignment horizontal="center" vertical="center" wrapText="1"/>
    </xf>
    <xf numFmtId="2" fontId="15" fillId="0" borderId="15" xfId="1" applyNumberFormat="1" applyFont="1" applyFill="1" applyBorder="1" applyAlignment="1">
      <alignment horizontal="center" vertical="center" wrapText="1"/>
    </xf>
    <xf numFmtId="4" fontId="14" fillId="0" borderId="3" xfId="1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9" fontId="9" fillId="0" borderId="5" xfId="1" applyNumberFormat="1" applyFont="1" applyFill="1" applyBorder="1" applyAlignment="1">
      <alignment horizontal="center" vertical="center"/>
    </xf>
    <xf numFmtId="49" fontId="12" fillId="0" borderId="5" xfId="1" applyNumberFormat="1" applyFont="1" applyFill="1" applyBorder="1" applyAlignment="1">
      <alignment horizontal="center" vertical="center" wrapText="1"/>
    </xf>
    <xf numFmtId="167" fontId="14" fillId="0" borderId="5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2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1" applyNumberFormat="1" applyFont="1" applyFill="1" applyBorder="1" applyAlignment="1">
      <alignment horizontal="center" vertical="center" wrapText="1"/>
    </xf>
    <xf numFmtId="2" fontId="4" fillId="0" borderId="8" xfId="1" applyNumberFormat="1" applyFont="1" applyFill="1" applyBorder="1" applyAlignment="1">
      <alignment horizontal="center" vertical="center" wrapText="1"/>
    </xf>
    <xf numFmtId="165" fontId="14" fillId="0" borderId="8" xfId="1" applyNumberFormat="1" applyFont="1" applyFill="1" applyBorder="1" applyAlignment="1">
      <alignment horizontal="center" vertical="center" wrapText="1"/>
    </xf>
    <xf numFmtId="2" fontId="9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10" fillId="0" borderId="2" xfId="1" applyNumberFormat="1" applyFont="1" applyFill="1" applyBorder="1" applyAlignment="1">
      <alignment horizontal="center" vertical="center" wrapText="1"/>
    </xf>
    <xf numFmtId="2" fontId="10" fillId="0" borderId="3" xfId="1" applyNumberFormat="1" applyFont="1" applyFill="1" applyBorder="1" applyAlignment="1">
      <alignment horizontal="center" vertical="center" wrapText="1"/>
    </xf>
    <xf numFmtId="9" fontId="11" fillId="0" borderId="5" xfId="1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2" fontId="6" fillId="0" borderId="10" xfId="1" applyNumberFormat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 wrapText="1"/>
    </xf>
    <xf numFmtId="2" fontId="23" fillId="0" borderId="5" xfId="1" applyNumberFormat="1" applyFont="1" applyFill="1" applyBorder="1" applyAlignment="1">
      <alignment horizontal="center" vertical="center" wrapText="1"/>
    </xf>
    <xf numFmtId="0" fontId="24" fillId="0" borderId="5" xfId="1" applyFont="1" applyFill="1" applyBorder="1" applyAlignment="1">
      <alignment horizontal="center" vertical="center"/>
    </xf>
    <xf numFmtId="2" fontId="24" fillId="0" borderId="6" xfId="1" applyNumberFormat="1" applyFont="1" applyFill="1" applyBorder="1" applyAlignment="1">
      <alignment horizontal="center" vertical="center"/>
    </xf>
    <xf numFmtId="0" fontId="27" fillId="0" borderId="5" xfId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2" fontId="30" fillId="0" borderId="5" xfId="1" applyNumberFormat="1" applyFont="1" applyFill="1" applyBorder="1" applyAlignment="1">
      <alignment horizontal="center" vertical="center" wrapText="1"/>
    </xf>
    <xf numFmtId="2" fontId="25" fillId="0" borderId="6" xfId="1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5" xfId="1" applyFont="1" applyFill="1" applyBorder="1" applyAlignment="1">
      <alignment horizontal="center" vertical="center" wrapText="1"/>
    </xf>
    <xf numFmtId="0" fontId="33" fillId="0" borderId="5" xfId="1" applyFont="1" applyFill="1" applyBorder="1" applyAlignment="1">
      <alignment horizontal="center" vertical="center" wrapText="1"/>
    </xf>
    <xf numFmtId="2" fontId="25" fillId="0" borderId="5" xfId="1" applyNumberFormat="1" applyFont="1" applyFill="1" applyBorder="1" applyAlignment="1">
      <alignment horizontal="center" vertical="center" wrapText="1"/>
    </xf>
    <xf numFmtId="0" fontId="25" fillId="0" borderId="5" xfId="1" applyNumberFormat="1" applyFont="1" applyFill="1" applyBorder="1" applyAlignment="1">
      <alignment horizontal="center" vertical="center" wrapText="1"/>
    </xf>
    <xf numFmtId="0" fontId="27" fillId="0" borderId="8" xfId="1" applyFont="1" applyFill="1" applyBorder="1" applyAlignment="1">
      <alignment horizontal="center" vertical="center" wrapText="1"/>
    </xf>
    <xf numFmtId="0" fontId="32" fillId="0" borderId="8" xfId="1" applyFont="1" applyFill="1" applyBorder="1" applyAlignment="1">
      <alignment horizontal="center" vertical="center" wrapText="1"/>
    </xf>
    <xf numFmtId="0" fontId="34" fillId="0" borderId="8" xfId="1" applyFont="1" applyFill="1" applyBorder="1" applyAlignment="1">
      <alignment horizontal="center" vertical="center" wrapText="1"/>
    </xf>
    <xf numFmtId="2" fontId="25" fillId="0" borderId="8" xfId="1" applyNumberFormat="1" applyFont="1" applyFill="1" applyBorder="1" applyAlignment="1">
      <alignment horizontal="center" vertical="center" wrapText="1"/>
    </xf>
    <xf numFmtId="0" fontId="25" fillId="0" borderId="8" xfId="1" applyNumberFormat="1" applyFont="1" applyFill="1" applyBorder="1" applyAlignment="1">
      <alignment horizontal="center" vertical="center" wrapText="1"/>
    </xf>
    <xf numFmtId="2" fontId="25" fillId="0" borderId="15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0" fontId="35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3" fillId="0" borderId="2" xfId="1" applyFont="1" applyFill="1" applyBorder="1" applyAlignment="1">
      <alignment horizontal="center" vertical="center" wrapText="1"/>
    </xf>
    <xf numFmtId="2" fontId="33" fillId="0" borderId="2" xfId="1" applyNumberFormat="1" applyFont="1" applyFill="1" applyBorder="1" applyAlignment="1">
      <alignment horizontal="center" vertical="center" wrapText="1"/>
    </xf>
    <xf numFmtId="2" fontId="33" fillId="0" borderId="3" xfId="1" applyNumberFormat="1" applyFont="1" applyFill="1" applyBorder="1" applyAlignment="1">
      <alignment horizontal="center" vertical="center" wrapText="1"/>
    </xf>
    <xf numFmtId="49" fontId="28" fillId="0" borderId="4" xfId="0" applyNumberFormat="1" applyFont="1" applyFill="1" applyBorder="1" applyAlignment="1" applyProtection="1">
      <alignment horizontal="center" vertical="center" wrapText="1"/>
    </xf>
    <xf numFmtId="0" fontId="35" fillId="0" borderId="5" xfId="3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4" fontId="28" fillId="0" borderId="5" xfId="0" applyNumberFormat="1" applyFont="1" applyFill="1" applyBorder="1" applyAlignment="1">
      <alignment horizontal="center" vertical="center" wrapText="1"/>
    </xf>
    <xf numFmtId="4" fontId="37" fillId="0" borderId="5" xfId="0" applyNumberFormat="1" applyFont="1" applyFill="1" applyBorder="1" applyAlignment="1" applyProtection="1">
      <alignment horizontal="center" vertical="center" wrapText="1"/>
    </xf>
    <xf numFmtId="4" fontId="30" fillId="0" borderId="5" xfId="0" applyNumberFormat="1" applyFont="1" applyFill="1" applyBorder="1" applyAlignment="1" applyProtection="1">
      <alignment horizontal="center" vertical="center" wrapText="1"/>
    </xf>
    <xf numFmtId="4" fontId="30" fillId="0" borderId="6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wrapText="1"/>
    </xf>
    <xf numFmtId="49" fontId="29" fillId="0" borderId="4" xfId="0" applyNumberFormat="1" applyFont="1" applyFill="1" applyBorder="1" applyAlignment="1" applyProtection="1">
      <alignment horizontal="center" vertical="center"/>
    </xf>
    <xf numFmtId="0" fontId="28" fillId="0" borderId="5" xfId="0" applyNumberFormat="1" applyFont="1" applyFill="1" applyBorder="1" applyAlignment="1">
      <alignment horizontal="center" vertical="center" wrapText="1"/>
    </xf>
    <xf numFmtId="4" fontId="30" fillId="0" borderId="5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/>
    <xf numFmtId="0" fontId="40" fillId="0" borderId="4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4" fontId="40" fillId="0" borderId="5" xfId="0" applyNumberFormat="1" applyFont="1" applyFill="1" applyBorder="1" applyAlignment="1">
      <alignment horizontal="center" vertical="center"/>
    </xf>
    <xf numFmtId="0" fontId="27" fillId="0" borderId="4" xfId="1" applyFont="1" applyFill="1" applyBorder="1" applyAlignment="1">
      <alignment horizontal="center" vertical="center" wrapText="1"/>
    </xf>
    <xf numFmtId="0" fontId="27" fillId="0" borderId="5" xfId="1" quotePrefix="1" applyFont="1" applyFill="1" applyBorder="1" applyAlignment="1">
      <alignment horizontal="center" vertical="center" wrapText="1"/>
    </xf>
    <xf numFmtId="0" fontId="34" fillId="0" borderId="5" xfId="1" applyFont="1" applyFill="1" applyBorder="1" applyAlignment="1">
      <alignment horizontal="center" vertical="center" wrapText="1"/>
    </xf>
    <xf numFmtId="2" fontId="34" fillId="0" borderId="5" xfId="1" applyNumberFormat="1" applyFont="1" applyFill="1" applyBorder="1" applyAlignment="1">
      <alignment horizontal="center" vertical="center" wrapText="1"/>
    </xf>
    <xf numFmtId="2" fontId="34" fillId="0" borderId="6" xfId="1" applyNumberFormat="1" applyFont="1" applyFill="1" applyBorder="1" applyAlignment="1">
      <alignment horizontal="center" vertical="center" wrapText="1"/>
    </xf>
    <xf numFmtId="0" fontId="34" fillId="0" borderId="5" xfId="1" applyNumberFormat="1" applyFont="1" applyFill="1" applyBorder="1" applyAlignment="1">
      <alignment horizontal="center" vertical="center" wrapText="1"/>
    </xf>
    <xf numFmtId="0" fontId="12" fillId="0" borderId="5" xfId="1" quotePrefix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2" fontId="10" fillId="0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" fontId="10" fillId="0" borderId="6" xfId="1" applyNumberFormat="1" applyFont="1" applyFill="1" applyBorder="1" applyAlignment="1">
      <alignment horizontal="center" vertical="center" wrapText="1"/>
    </xf>
    <xf numFmtId="0" fontId="1" fillId="0" borderId="0" xfId="0" applyFont="1"/>
    <xf numFmtId="167" fontId="9" fillId="0" borderId="5" xfId="1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166" fontId="9" fillId="0" borderId="5" xfId="1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168" fontId="9" fillId="0" borderId="5" xfId="4" applyFont="1" applyFill="1" applyBorder="1" applyAlignment="1">
      <alignment horizontal="center" vertical="center" wrapText="1"/>
    </xf>
    <xf numFmtId="0" fontId="5" fillId="0" borderId="5" xfId="1" quotePrefix="1" applyFont="1" applyFill="1" applyBorder="1" applyAlignment="1">
      <alignment horizontal="center" vertical="center" wrapText="1"/>
    </xf>
    <xf numFmtId="2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29" fillId="0" borderId="5" xfId="1" applyNumberFormat="1" applyFont="1" applyFill="1" applyBorder="1" applyAlignment="1">
      <alignment horizontal="center" vertical="center" wrapText="1"/>
    </xf>
    <xf numFmtId="2" fontId="29" fillId="0" borderId="6" xfId="1" applyNumberFormat="1" applyFont="1" applyFill="1" applyBorder="1" applyAlignment="1">
      <alignment horizontal="center" vertical="center" wrapText="1"/>
    </xf>
    <xf numFmtId="0" fontId="43" fillId="0" borderId="0" xfId="0" applyFont="1"/>
    <xf numFmtId="166" fontId="34" fillId="0" borderId="5" xfId="1" applyNumberFormat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2" fontId="23" fillId="0" borderId="6" xfId="1" applyNumberFormat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2" fontId="44" fillId="0" borderId="10" xfId="1" applyNumberFormat="1" applyFont="1" applyFill="1" applyBorder="1" applyAlignment="1">
      <alignment horizontal="center" vertical="center" wrapText="1"/>
    </xf>
    <xf numFmtId="2" fontId="44" fillId="0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0" fillId="0" borderId="0" xfId="0" applyFont="1" applyFill="1"/>
    <xf numFmtId="0" fontId="6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20" fillId="0" borderId="13" xfId="1" applyFont="1" applyFill="1" applyBorder="1" applyAlignment="1">
      <alignment horizontal="center" vertical="center" wrapText="1"/>
    </xf>
    <xf numFmtId="0" fontId="20" fillId="0" borderId="1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4" fontId="9" fillId="0" borderId="5" xfId="2" applyNumberFormat="1" applyFont="1" applyFill="1" applyBorder="1" applyAlignment="1">
      <alignment horizontal="center" vertical="center" wrapText="1"/>
    </xf>
    <xf numFmtId="4" fontId="9" fillId="0" borderId="8" xfId="2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166" fontId="15" fillId="0" borderId="5" xfId="1" applyNumberFormat="1" applyFont="1" applyFill="1" applyBorder="1" applyAlignment="1">
      <alignment horizontal="center" vertical="center" wrapText="1"/>
    </xf>
    <xf numFmtId="166" fontId="9" fillId="0" borderId="8" xfId="1" applyNumberFormat="1" applyFont="1" applyFill="1" applyBorder="1" applyAlignment="1">
      <alignment horizontal="center" vertical="center" wrapText="1"/>
    </xf>
    <xf numFmtId="2" fontId="14" fillId="0" borderId="2" xfId="1" applyNumberFormat="1" applyFont="1" applyFill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 wrapText="1"/>
    </xf>
    <xf numFmtId="2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5" xfId="1" applyNumberFormat="1" applyFont="1" applyFill="1" applyBorder="1" applyAlignment="1" applyProtection="1">
      <alignment horizontal="center" vertical="center"/>
      <protection locked="0"/>
    </xf>
    <xf numFmtId="2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8" xfId="1" applyNumberFormat="1" applyFont="1" applyFill="1" applyBorder="1" applyAlignment="1" applyProtection="1">
      <alignment horizontal="center" vertical="center"/>
      <protection locked="0"/>
    </xf>
    <xf numFmtId="2" fontId="10" fillId="0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2" fontId="24" fillId="0" borderId="5" xfId="1" applyNumberFormat="1" applyFont="1" applyFill="1" applyBorder="1" applyAlignment="1">
      <alignment horizontal="center" vertical="center" wrapText="1"/>
    </xf>
    <xf numFmtId="2" fontId="24" fillId="0" borderId="5" xfId="1" applyNumberFormat="1" applyFont="1" applyFill="1" applyBorder="1" applyAlignment="1">
      <alignment horizontal="center" vertical="center"/>
    </xf>
    <xf numFmtId="2" fontId="23" fillId="0" borderId="5" xfId="1" applyNumberFormat="1" applyFont="1" applyFill="1" applyBorder="1" applyAlignment="1" applyProtection="1">
      <alignment horizontal="center" vertical="center"/>
      <protection locked="0"/>
    </xf>
    <xf numFmtId="0" fontId="25" fillId="0" borderId="5" xfId="1" applyFont="1" applyFill="1" applyBorder="1" applyAlignment="1">
      <alignment horizontal="center" vertical="center"/>
    </xf>
    <xf numFmtId="0" fontId="25" fillId="0" borderId="5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33" fillId="0" borderId="2" xfId="1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 applyProtection="1">
      <alignment horizontal="center" vertical="center" wrapText="1"/>
    </xf>
    <xf numFmtId="4" fontId="30" fillId="0" borderId="5" xfId="0" applyNumberFormat="1" applyFont="1" applyFill="1" applyBorder="1" applyAlignment="1" applyProtection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vertical="center"/>
    </xf>
    <xf numFmtId="0" fontId="44" fillId="0" borderId="10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5">
    <cellStyle name="Comma 2" xfId="4"/>
    <cellStyle name="Normal" xfId="0" builtinId="0"/>
    <cellStyle name="Normal 10" xfId="3"/>
    <cellStyle name="Normal 2" xfId="1"/>
    <cellStyle name="Обычный_დემონტაჟი" xfId="2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448300" y="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1</xdr:row>
      <xdr:rowOff>600075</xdr:rowOff>
    </xdr:from>
    <xdr:to>
      <xdr:col>6</xdr:col>
      <xdr:colOff>0</xdr:colOff>
      <xdr:row>2</xdr:row>
      <xdr:rowOff>38100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800600" y="10858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</xdr:row>
      <xdr:rowOff>590550</xdr:rowOff>
    </xdr:from>
    <xdr:to>
      <xdr:col>8</xdr:col>
      <xdr:colOff>9525</xdr:colOff>
      <xdr:row>1</xdr:row>
      <xdr:rowOff>685800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 flipH="1">
          <a:off x="6019800" y="10858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7"/>
  <sheetViews>
    <sheetView tabSelected="1" zoomScaleNormal="100" workbookViewId="0">
      <pane ySplit="3" topLeftCell="A4" activePane="bottomLeft" state="frozen"/>
      <selection pane="bottomLeft" activeCell="R9" sqref="R9"/>
    </sheetView>
  </sheetViews>
  <sheetFormatPr defaultRowHeight="15" x14ac:dyDescent="0.25"/>
  <cols>
    <col min="2" max="2" width="4.5703125" customWidth="1"/>
    <col min="3" max="3" width="8.85546875" customWidth="1"/>
    <col min="4" max="4" width="40.28515625" customWidth="1"/>
    <col min="7" max="7" width="9.7109375" bestFit="1" customWidth="1"/>
    <col min="8" max="8" width="8.5703125" customWidth="1"/>
    <col min="9" max="9" width="10.7109375" customWidth="1"/>
    <col min="10" max="10" width="8" customWidth="1"/>
    <col min="11" max="11" width="11.28515625" customWidth="1"/>
    <col min="12" max="12" width="7.5703125" customWidth="1"/>
    <col min="14" max="14" width="11.7109375" style="153" customWidth="1"/>
    <col min="258" max="258" width="4.5703125" customWidth="1"/>
    <col min="259" max="259" width="8.85546875" customWidth="1"/>
    <col min="260" max="260" width="40.28515625" customWidth="1"/>
    <col min="263" max="263" width="9.7109375" bestFit="1" customWidth="1"/>
    <col min="264" max="264" width="8.5703125" customWidth="1"/>
    <col min="265" max="265" width="10.7109375" customWidth="1"/>
    <col min="266" max="266" width="8" customWidth="1"/>
    <col min="267" max="267" width="11.28515625" customWidth="1"/>
    <col min="268" max="268" width="7.5703125" customWidth="1"/>
    <col min="270" max="270" width="11.7109375" customWidth="1"/>
    <col min="514" max="514" width="4.5703125" customWidth="1"/>
    <col min="515" max="515" width="8.85546875" customWidth="1"/>
    <col min="516" max="516" width="40.28515625" customWidth="1"/>
    <col min="519" max="519" width="9.7109375" bestFit="1" customWidth="1"/>
    <col min="520" max="520" width="8.5703125" customWidth="1"/>
    <col min="521" max="521" width="10.7109375" customWidth="1"/>
    <col min="522" max="522" width="8" customWidth="1"/>
    <col min="523" max="523" width="11.28515625" customWidth="1"/>
    <col min="524" max="524" width="7.5703125" customWidth="1"/>
    <col min="526" max="526" width="11.7109375" customWidth="1"/>
    <col min="770" max="770" width="4.5703125" customWidth="1"/>
    <col min="771" max="771" width="8.85546875" customWidth="1"/>
    <col min="772" max="772" width="40.28515625" customWidth="1"/>
    <col min="775" max="775" width="9.7109375" bestFit="1" customWidth="1"/>
    <col min="776" max="776" width="8.5703125" customWidth="1"/>
    <col min="777" max="777" width="10.7109375" customWidth="1"/>
    <col min="778" max="778" width="8" customWidth="1"/>
    <col min="779" max="779" width="11.28515625" customWidth="1"/>
    <col min="780" max="780" width="7.5703125" customWidth="1"/>
    <col min="782" max="782" width="11.7109375" customWidth="1"/>
    <col min="1026" max="1026" width="4.5703125" customWidth="1"/>
    <col min="1027" max="1027" width="8.85546875" customWidth="1"/>
    <col min="1028" max="1028" width="40.28515625" customWidth="1"/>
    <col min="1031" max="1031" width="9.7109375" bestFit="1" customWidth="1"/>
    <col min="1032" max="1032" width="8.5703125" customWidth="1"/>
    <col min="1033" max="1033" width="10.7109375" customWidth="1"/>
    <col min="1034" max="1034" width="8" customWidth="1"/>
    <col min="1035" max="1035" width="11.28515625" customWidth="1"/>
    <col min="1036" max="1036" width="7.5703125" customWidth="1"/>
    <col min="1038" max="1038" width="11.7109375" customWidth="1"/>
    <col min="1282" max="1282" width="4.5703125" customWidth="1"/>
    <col min="1283" max="1283" width="8.85546875" customWidth="1"/>
    <col min="1284" max="1284" width="40.28515625" customWidth="1"/>
    <col min="1287" max="1287" width="9.7109375" bestFit="1" customWidth="1"/>
    <col min="1288" max="1288" width="8.5703125" customWidth="1"/>
    <col min="1289" max="1289" width="10.7109375" customWidth="1"/>
    <col min="1290" max="1290" width="8" customWidth="1"/>
    <col min="1291" max="1291" width="11.28515625" customWidth="1"/>
    <col min="1292" max="1292" width="7.5703125" customWidth="1"/>
    <col min="1294" max="1294" width="11.7109375" customWidth="1"/>
    <col min="1538" max="1538" width="4.5703125" customWidth="1"/>
    <col min="1539" max="1539" width="8.85546875" customWidth="1"/>
    <col min="1540" max="1540" width="40.28515625" customWidth="1"/>
    <col min="1543" max="1543" width="9.7109375" bestFit="1" customWidth="1"/>
    <col min="1544" max="1544" width="8.5703125" customWidth="1"/>
    <col min="1545" max="1545" width="10.7109375" customWidth="1"/>
    <col min="1546" max="1546" width="8" customWidth="1"/>
    <col min="1547" max="1547" width="11.28515625" customWidth="1"/>
    <col min="1548" max="1548" width="7.5703125" customWidth="1"/>
    <col min="1550" max="1550" width="11.7109375" customWidth="1"/>
    <col min="1794" max="1794" width="4.5703125" customWidth="1"/>
    <col min="1795" max="1795" width="8.85546875" customWidth="1"/>
    <col min="1796" max="1796" width="40.28515625" customWidth="1"/>
    <col min="1799" max="1799" width="9.7109375" bestFit="1" customWidth="1"/>
    <col min="1800" max="1800" width="8.5703125" customWidth="1"/>
    <col min="1801" max="1801" width="10.7109375" customWidth="1"/>
    <col min="1802" max="1802" width="8" customWidth="1"/>
    <col min="1803" max="1803" width="11.28515625" customWidth="1"/>
    <col min="1804" max="1804" width="7.5703125" customWidth="1"/>
    <col min="1806" max="1806" width="11.7109375" customWidth="1"/>
    <col min="2050" max="2050" width="4.5703125" customWidth="1"/>
    <col min="2051" max="2051" width="8.85546875" customWidth="1"/>
    <col min="2052" max="2052" width="40.28515625" customWidth="1"/>
    <col min="2055" max="2055" width="9.7109375" bestFit="1" customWidth="1"/>
    <col min="2056" max="2056" width="8.5703125" customWidth="1"/>
    <col min="2057" max="2057" width="10.7109375" customWidth="1"/>
    <col min="2058" max="2058" width="8" customWidth="1"/>
    <col min="2059" max="2059" width="11.28515625" customWidth="1"/>
    <col min="2060" max="2060" width="7.5703125" customWidth="1"/>
    <col min="2062" max="2062" width="11.7109375" customWidth="1"/>
    <col min="2306" max="2306" width="4.5703125" customWidth="1"/>
    <col min="2307" max="2307" width="8.85546875" customWidth="1"/>
    <col min="2308" max="2308" width="40.28515625" customWidth="1"/>
    <col min="2311" max="2311" width="9.7109375" bestFit="1" customWidth="1"/>
    <col min="2312" max="2312" width="8.5703125" customWidth="1"/>
    <col min="2313" max="2313" width="10.7109375" customWidth="1"/>
    <col min="2314" max="2314" width="8" customWidth="1"/>
    <col min="2315" max="2315" width="11.28515625" customWidth="1"/>
    <col min="2316" max="2316" width="7.5703125" customWidth="1"/>
    <col min="2318" max="2318" width="11.7109375" customWidth="1"/>
    <col min="2562" max="2562" width="4.5703125" customWidth="1"/>
    <col min="2563" max="2563" width="8.85546875" customWidth="1"/>
    <col min="2564" max="2564" width="40.28515625" customWidth="1"/>
    <col min="2567" max="2567" width="9.7109375" bestFit="1" customWidth="1"/>
    <col min="2568" max="2568" width="8.5703125" customWidth="1"/>
    <col min="2569" max="2569" width="10.7109375" customWidth="1"/>
    <col min="2570" max="2570" width="8" customWidth="1"/>
    <col min="2571" max="2571" width="11.28515625" customWidth="1"/>
    <col min="2572" max="2572" width="7.5703125" customWidth="1"/>
    <col min="2574" max="2574" width="11.7109375" customWidth="1"/>
    <col min="2818" max="2818" width="4.5703125" customWidth="1"/>
    <col min="2819" max="2819" width="8.85546875" customWidth="1"/>
    <col min="2820" max="2820" width="40.28515625" customWidth="1"/>
    <col min="2823" max="2823" width="9.7109375" bestFit="1" customWidth="1"/>
    <col min="2824" max="2824" width="8.5703125" customWidth="1"/>
    <col min="2825" max="2825" width="10.7109375" customWidth="1"/>
    <col min="2826" max="2826" width="8" customWidth="1"/>
    <col min="2827" max="2827" width="11.28515625" customWidth="1"/>
    <col min="2828" max="2828" width="7.5703125" customWidth="1"/>
    <col min="2830" max="2830" width="11.7109375" customWidth="1"/>
    <col min="3074" max="3074" width="4.5703125" customWidth="1"/>
    <col min="3075" max="3075" width="8.85546875" customWidth="1"/>
    <col min="3076" max="3076" width="40.28515625" customWidth="1"/>
    <col min="3079" max="3079" width="9.7109375" bestFit="1" customWidth="1"/>
    <col min="3080" max="3080" width="8.5703125" customWidth="1"/>
    <col min="3081" max="3081" width="10.7109375" customWidth="1"/>
    <col min="3082" max="3082" width="8" customWidth="1"/>
    <col min="3083" max="3083" width="11.28515625" customWidth="1"/>
    <col min="3084" max="3084" width="7.5703125" customWidth="1"/>
    <col min="3086" max="3086" width="11.7109375" customWidth="1"/>
    <col min="3330" max="3330" width="4.5703125" customWidth="1"/>
    <col min="3331" max="3331" width="8.85546875" customWidth="1"/>
    <col min="3332" max="3332" width="40.28515625" customWidth="1"/>
    <col min="3335" max="3335" width="9.7109375" bestFit="1" customWidth="1"/>
    <col min="3336" max="3336" width="8.5703125" customWidth="1"/>
    <col min="3337" max="3337" width="10.7109375" customWidth="1"/>
    <col min="3338" max="3338" width="8" customWidth="1"/>
    <col min="3339" max="3339" width="11.28515625" customWidth="1"/>
    <col min="3340" max="3340" width="7.5703125" customWidth="1"/>
    <col min="3342" max="3342" width="11.7109375" customWidth="1"/>
    <col min="3586" max="3586" width="4.5703125" customWidth="1"/>
    <col min="3587" max="3587" width="8.85546875" customWidth="1"/>
    <col min="3588" max="3588" width="40.28515625" customWidth="1"/>
    <col min="3591" max="3591" width="9.7109375" bestFit="1" customWidth="1"/>
    <col min="3592" max="3592" width="8.5703125" customWidth="1"/>
    <col min="3593" max="3593" width="10.7109375" customWidth="1"/>
    <col min="3594" max="3594" width="8" customWidth="1"/>
    <col min="3595" max="3595" width="11.28515625" customWidth="1"/>
    <col min="3596" max="3596" width="7.5703125" customWidth="1"/>
    <col min="3598" max="3598" width="11.7109375" customWidth="1"/>
    <col min="3842" max="3842" width="4.5703125" customWidth="1"/>
    <col min="3843" max="3843" width="8.85546875" customWidth="1"/>
    <col min="3844" max="3844" width="40.28515625" customWidth="1"/>
    <col min="3847" max="3847" width="9.7109375" bestFit="1" customWidth="1"/>
    <col min="3848" max="3848" width="8.5703125" customWidth="1"/>
    <col min="3849" max="3849" width="10.7109375" customWidth="1"/>
    <col min="3850" max="3850" width="8" customWidth="1"/>
    <col min="3851" max="3851" width="11.28515625" customWidth="1"/>
    <col min="3852" max="3852" width="7.5703125" customWidth="1"/>
    <col min="3854" max="3854" width="11.7109375" customWidth="1"/>
    <col min="4098" max="4098" width="4.5703125" customWidth="1"/>
    <col min="4099" max="4099" width="8.85546875" customWidth="1"/>
    <col min="4100" max="4100" width="40.28515625" customWidth="1"/>
    <col min="4103" max="4103" width="9.7109375" bestFit="1" customWidth="1"/>
    <col min="4104" max="4104" width="8.5703125" customWidth="1"/>
    <col min="4105" max="4105" width="10.7109375" customWidth="1"/>
    <col min="4106" max="4106" width="8" customWidth="1"/>
    <col min="4107" max="4107" width="11.28515625" customWidth="1"/>
    <col min="4108" max="4108" width="7.5703125" customWidth="1"/>
    <col min="4110" max="4110" width="11.7109375" customWidth="1"/>
    <col min="4354" max="4354" width="4.5703125" customWidth="1"/>
    <col min="4355" max="4355" width="8.85546875" customWidth="1"/>
    <col min="4356" max="4356" width="40.28515625" customWidth="1"/>
    <col min="4359" max="4359" width="9.7109375" bestFit="1" customWidth="1"/>
    <col min="4360" max="4360" width="8.5703125" customWidth="1"/>
    <col min="4361" max="4361" width="10.7109375" customWidth="1"/>
    <col min="4362" max="4362" width="8" customWidth="1"/>
    <col min="4363" max="4363" width="11.28515625" customWidth="1"/>
    <col min="4364" max="4364" width="7.5703125" customWidth="1"/>
    <col min="4366" max="4366" width="11.7109375" customWidth="1"/>
    <col min="4610" max="4610" width="4.5703125" customWidth="1"/>
    <col min="4611" max="4611" width="8.85546875" customWidth="1"/>
    <col min="4612" max="4612" width="40.28515625" customWidth="1"/>
    <col min="4615" max="4615" width="9.7109375" bestFit="1" customWidth="1"/>
    <col min="4616" max="4616" width="8.5703125" customWidth="1"/>
    <col min="4617" max="4617" width="10.7109375" customWidth="1"/>
    <col min="4618" max="4618" width="8" customWidth="1"/>
    <col min="4619" max="4619" width="11.28515625" customWidth="1"/>
    <col min="4620" max="4620" width="7.5703125" customWidth="1"/>
    <col min="4622" max="4622" width="11.7109375" customWidth="1"/>
    <col min="4866" max="4866" width="4.5703125" customWidth="1"/>
    <col min="4867" max="4867" width="8.85546875" customWidth="1"/>
    <col min="4868" max="4868" width="40.28515625" customWidth="1"/>
    <col min="4871" max="4871" width="9.7109375" bestFit="1" customWidth="1"/>
    <col min="4872" max="4872" width="8.5703125" customWidth="1"/>
    <col min="4873" max="4873" width="10.7109375" customWidth="1"/>
    <col min="4874" max="4874" width="8" customWidth="1"/>
    <col min="4875" max="4875" width="11.28515625" customWidth="1"/>
    <col min="4876" max="4876" width="7.5703125" customWidth="1"/>
    <col min="4878" max="4878" width="11.7109375" customWidth="1"/>
    <col min="5122" max="5122" width="4.5703125" customWidth="1"/>
    <col min="5123" max="5123" width="8.85546875" customWidth="1"/>
    <col min="5124" max="5124" width="40.28515625" customWidth="1"/>
    <col min="5127" max="5127" width="9.7109375" bestFit="1" customWidth="1"/>
    <col min="5128" max="5128" width="8.5703125" customWidth="1"/>
    <col min="5129" max="5129" width="10.7109375" customWidth="1"/>
    <col min="5130" max="5130" width="8" customWidth="1"/>
    <col min="5131" max="5131" width="11.28515625" customWidth="1"/>
    <col min="5132" max="5132" width="7.5703125" customWidth="1"/>
    <col min="5134" max="5134" width="11.7109375" customWidth="1"/>
    <col min="5378" max="5378" width="4.5703125" customWidth="1"/>
    <col min="5379" max="5379" width="8.85546875" customWidth="1"/>
    <col min="5380" max="5380" width="40.28515625" customWidth="1"/>
    <col min="5383" max="5383" width="9.7109375" bestFit="1" customWidth="1"/>
    <col min="5384" max="5384" width="8.5703125" customWidth="1"/>
    <col min="5385" max="5385" width="10.7109375" customWidth="1"/>
    <col min="5386" max="5386" width="8" customWidth="1"/>
    <col min="5387" max="5387" width="11.28515625" customWidth="1"/>
    <col min="5388" max="5388" width="7.5703125" customWidth="1"/>
    <col min="5390" max="5390" width="11.7109375" customWidth="1"/>
    <col min="5634" max="5634" width="4.5703125" customWidth="1"/>
    <col min="5635" max="5635" width="8.85546875" customWidth="1"/>
    <col min="5636" max="5636" width="40.28515625" customWidth="1"/>
    <col min="5639" max="5639" width="9.7109375" bestFit="1" customWidth="1"/>
    <col min="5640" max="5640" width="8.5703125" customWidth="1"/>
    <col min="5641" max="5641" width="10.7109375" customWidth="1"/>
    <col min="5642" max="5642" width="8" customWidth="1"/>
    <col min="5643" max="5643" width="11.28515625" customWidth="1"/>
    <col min="5644" max="5644" width="7.5703125" customWidth="1"/>
    <col min="5646" max="5646" width="11.7109375" customWidth="1"/>
    <col min="5890" max="5890" width="4.5703125" customWidth="1"/>
    <col min="5891" max="5891" width="8.85546875" customWidth="1"/>
    <col min="5892" max="5892" width="40.28515625" customWidth="1"/>
    <col min="5895" max="5895" width="9.7109375" bestFit="1" customWidth="1"/>
    <col min="5896" max="5896" width="8.5703125" customWidth="1"/>
    <col min="5897" max="5897" width="10.7109375" customWidth="1"/>
    <col min="5898" max="5898" width="8" customWidth="1"/>
    <col min="5899" max="5899" width="11.28515625" customWidth="1"/>
    <col min="5900" max="5900" width="7.5703125" customWidth="1"/>
    <col min="5902" max="5902" width="11.7109375" customWidth="1"/>
    <col min="6146" max="6146" width="4.5703125" customWidth="1"/>
    <col min="6147" max="6147" width="8.85546875" customWidth="1"/>
    <col min="6148" max="6148" width="40.28515625" customWidth="1"/>
    <col min="6151" max="6151" width="9.7109375" bestFit="1" customWidth="1"/>
    <col min="6152" max="6152" width="8.5703125" customWidth="1"/>
    <col min="6153" max="6153" width="10.7109375" customWidth="1"/>
    <col min="6154" max="6154" width="8" customWidth="1"/>
    <col min="6155" max="6155" width="11.28515625" customWidth="1"/>
    <col min="6156" max="6156" width="7.5703125" customWidth="1"/>
    <col min="6158" max="6158" width="11.7109375" customWidth="1"/>
    <col min="6402" max="6402" width="4.5703125" customWidth="1"/>
    <col min="6403" max="6403" width="8.85546875" customWidth="1"/>
    <col min="6404" max="6404" width="40.28515625" customWidth="1"/>
    <col min="6407" max="6407" width="9.7109375" bestFit="1" customWidth="1"/>
    <col min="6408" max="6408" width="8.5703125" customWidth="1"/>
    <col min="6409" max="6409" width="10.7109375" customWidth="1"/>
    <col min="6410" max="6410" width="8" customWidth="1"/>
    <col min="6411" max="6411" width="11.28515625" customWidth="1"/>
    <col min="6412" max="6412" width="7.5703125" customWidth="1"/>
    <col min="6414" max="6414" width="11.7109375" customWidth="1"/>
    <col min="6658" max="6658" width="4.5703125" customWidth="1"/>
    <col min="6659" max="6659" width="8.85546875" customWidth="1"/>
    <col min="6660" max="6660" width="40.28515625" customWidth="1"/>
    <col min="6663" max="6663" width="9.7109375" bestFit="1" customWidth="1"/>
    <col min="6664" max="6664" width="8.5703125" customWidth="1"/>
    <col min="6665" max="6665" width="10.7109375" customWidth="1"/>
    <col min="6666" max="6666" width="8" customWidth="1"/>
    <col min="6667" max="6667" width="11.28515625" customWidth="1"/>
    <col min="6668" max="6668" width="7.5703125" customWidth="1"/>
    <col min="6670" max="6670" width="11.7109375" customWidth="1"/>
    <col min="6914" max="6914" width="4.5703125" customWidth="1"/>
    <col min="6915" max="6915" width="8.85546875" customWidth="1"/>
    <col min="6916" max="6916" width="40.28515625" customWidth="1"/>
    <col min="6919" max="6919" width="9.7109375" bestFit="1" customWidth="1"/>
    <col min="6920" max="6920" width="8.5703125" customWidth="1"/>
    <col min="6921" max="6921" width="10.7109375" customWidth="1"/>
    <col min="6922" max="6922" width="8" customWidth="1"/>
    <col min="6923" max="6923" width="11.28515625" customWidth="1"/>
    <col min="6924" max="6924" width="7.5703125" customWidth="1"/>
    <col min="6926" max="6926" width="11.7109375" customWidth="1"/>
    <col min="7170" max="7170" width="4.5703125" customWidth="1"/>
    <col min="7171" max="7171" width="8.85546875" customWidth="1"/>
    <col min="7172" max="7172" width="40.28515625" customWidth="1"/>
    <col min="7175" max="7175" width="9.7109375" bestFit="1" customWidth="1"/>
    <col min="7176" max="7176" width="8.5703125" customWidth="1"/>
    <col min="7177" max="7177" width="10.7109375" customWidth="1"/>
    <col min="7178" max="7178" width="8" customWidth="1"/>
    <col min="7179" max="7179" width="11.28515625" customWidth="1"/>
    <col min="7180" max="7180" width="7.5703125" customWidth="1"/>
    <col min="7182" max="7182" width="11.7109375" customWidth="1"/>
    <col min="7426" max="7426" width="4.5703125" customWidth="1"/>
    <col min="7427" max="7427" width="8.85546875" customWidth="1"/>
    <col min="7428" max="7428" width="40.28515625" customWidth="1"/>
    <col min="7431" max="7431" width="9.7109375" bestFit="1" customWidth="1"/>
    <col min="7432" max="7432" width="8.5703125" customWidth="1"/>
    <col min="7433" max="7433" width="10.7109375" customWidth="1"/>
    <col min="7434" max="7434" width="8" customWidth="1"/>
    <col min="7435" max="7435" width="11.28515625" customWidth="1"/>
    <col min="7436" max="7436" width="7.5703125" customWidth="1"/>
    <col min="7438" max="7438" width="11.7109375" customWidth="1"/>
    <col min="7682" max="7682" width="4.5703125" customWidth="1"/>
    <col min="7683" max="7683" width="8.85546875" customWidth="1"/>
    <col min="7684" max="7684" width="40.28515625" customWidth="1"/>
    <col min="7687" max="7687" width="9.7109375" bestFit="1" customWidth="1"/>
    <col min="7688" max="7688" width="8.5703125" customWidth="1"/>
    <col min="7689" max="7689" width="10.7109375" customWidth="1"/>
    <col min="7690" max="7690" width="8" customWidth="1"/>
    <col min="7691" max="7691" width="11.28515625" customWidth="1"/>
    <col min="7692" max="7692" width="7.5703125" customWidth="1"/>
    <col min="7694" max="7694" width="11.7109375" customWidth="1"/>
    <col min="7938" max="7938" width="4.5703125" customWidth="1"/>
    <col min="7939" max="7939" width="8.85546875" customWidth="1"/>
    <col min="7940" max="7940" width="40.28515625" customWidth="1"/>
    <col min="7943" max="7943" width="9.7109375" bestFit="1" customWidth="1"/>
    <col min="7944" max="7944" width="8.5703125" customWidth="1"/>
    <col min="7945" max="7945" width="10.7109375" customWidth="1"/>
    <col min="7946" max="7946" width="8" customWidth="1"/>
    <col min="7947" max="7947" width="11.28515625" customWidth="1"/>
    <col min="7948" max="7948" width="7.5703125" customWidth="1"/>
    <col min="7950" max="7950" width="11.7109375" customWidth="1"/>
    <col min="8194" max="8194" width="4.5703125" customWidth="1"/>
    <col min="8195" max="8195" width="8.85546875" customWidth="1"/>
    <col min="8196" max="8196" width="40.28515625" customWidth="1"/>
    <col min="8199" max="8199" width="9.7109375" bestFit="1" customWidth="1"/>
    <col min="8200" max="8200" width="8.5703125" customWidth="1"/>
    <col min="8201" max="8201" width="10.7109375" customWidth="1"/>
    <col min="8202" max="8202" width="8" customWidth="1"/>
    <col min="8203" max="8203" width="11.28515625" customWidth="1"/>
    <col min="8204" max="8204" width="7.5703125" customWidth="1"/>
    <col min="8206" max="8206" width="11.7109375" customWidth="1"/>
    <col min="8450" max="8450" width="4.5703125" customWidth="1"/>
    <col min="8451" max="8451" width="8.85546875" customWidth="1"/>
    <col min="8452" max="8452" width="40.28515625" customWidth="1"/>
    <col min="8455" max="8455" width="9.7109375" bestFit="1" customWidth="1"/>
    <col min="8456" max="8456" width="8.5703125" customWidth="1"/>
    <col min="8457" max="8457" width="10.7109375" customWidth="1"/>
    <col min="8458" max="8458" width="8" customWidth="1"/>
    <col min="8459" max="8459" width="11.28515625" customWidth="1"/>
    <col min="8460" max="8460" width="7.5703125" customWidth="1"/>
    <col min="8462" max="8462" width="11.7109375" customWidth="1"/>
    <col min="8706" max="8706" width="4.5703125" customWidth="1"/>
    <col min="8707" max="8707" width="8.85546875" customWidth="1"/>
    <col min="8708" max="8708" width="40.28515625" customWidth="1"/>
    <col min="8711" max="8711" width="9.7109375" bestFit="1" customWidth="1"/>
    <col min="8712" max="8712" width="8.5703125" customWidth="1"/>
    <col min="8713" max="8713" width="10.7109375" customWidth="1"/>
    <col min="8714" max="8714" width="8" customWidth="1"/>
    <col min="8715" max="8715" width="11.28515625" customWidth="1"/>
    <col min="8716" max="8716" width="7.5703125" customWidth="1"/>
    <col min="8718" max="8718" width="11.7109375" customWidth="1"/>
    <col min="8962" max="8962" width="4.5703125" customWidth="1"/>
    <col min="8963" max="8963" width="8.85546875" customWidth="1"/>
    <col min="8964" max="8964" width="40.28515625" customWidth="1"/>
    <col min="8967" max="8967" width="9.7109375" bestFit="1" customWidth="1"/>
    <col min="8968" max="8968" width="8.5703125" customWidth="1"/>
    <col min="8969" max="8969" width="10.7109375" customWidth="1"/>
    <col min="8970" max="8970" width="8" customWidth="1"/>
    <col min="8971" max="8971" width="11.28515625" customWidth="1"/>
    <col min="8972" max="8972" width="7.5703125" customWidth="1"/>
    <col min="8974" max="8974" width="11.7109375" customWidth="1"/>
    <col min="9218" max="9218" width="4.5703125" customWidth="1"/>
    <col min="9219" max="9219" width="8.85546875" customWidth="1"/>
    <col min="9220" max="9220" width="40.28515625" customWidth="1"/>
    <col min="9223" max="9223" width="9.7109375" bestFit="1" customWidth="1"/>
    <col min="9224" max="9224" width="8.5703125" customWidth="1"/>
    <col min="9225" max="9225" width="10.7109375" customWidth="1"/>
    <col min="9226" max="9226" width="8" customWidth="1"/>
    <col min="9227" max="9227" width="11.28515625" customWidth="1"/>
    <col min="9228" max="9228" width="7.5703125" customWidth="1"/>
    <col min="9230" max="9230" width="11.7109375" customWidth="1"/>
    <col min="9474" max="9474" width="4.5703125" customWidth="1"/>
    <col min="9475" max="9475" width="8.85546875" customWidth="1"/>
    <col min="9476" max="9476" width="40.28515625" customWidth="1"/>
    <col min="9479" max="9479" width="9.7109375" bestFit="1" customWidth="1"/>
    <col min="9480" max="9480" width="8.5703125" customWidth="1"/>
    <col min="9481" max="9481" width="10.7109375" customWidth="1"/>
    <col min="9482" max="9482" width="8" customWidth="1"/>
    <col min="9483" max="9483" width="11.28515625" customWidth="1"/>
    <col min="9484" max="9484" width="7.5703125" customWidth="1"/>
    <col min="9486" max="9486" width="11.7109375" customWidth="1"/>
    <col min="9730" max="9730" width="4.5703125" customWidth="1"/>
    <col min="9731" max="9731" width="8.85546875" customWidth="1"/>
    <col min="9732" max="9732" width="40.28515625" customWidth="1"/>
    <col min="9735" max="9735" width="9.7109375" bestFit="1" customWidth="1"/>
    <col min="9736" max="9736" width="8.5703125" customWidth="1"/>
    <col min="9737" max="9737" width="10.7109375" customWidth="1"/>
    <col min="9738" max="9738" width="8" customWidth="1"/>
    <col min="9739" max="9739" width="11.28515625" customWidth="1"/>
    <col min="9740" max="9740" width="7.5703125" customWidth="1"/>
    <col min="9742" max="9742" width="11.7109375" customWidth="1"/>
    <col min="9986" max="9986" width="4.5703125" customWidth="1"/>
    <col min="9987" max="9987" width="8.85546875" customWidth="1"/>
    <col min="9988" max="9988" width="40.28515625" customWidth="1"/>
    <col min="9991" max="9991" width="9.7109375" bestFit="1" customWidth="1"/>
    <col min="9992" max="9992" width="8.5703125" customWidth="1"/>
    <col min="9993" max="9993" width="10.7109375" customWidth="1"/>
    <col min="9994" max="9994" width="8" customWidth="1"/>
    <col min="9995" max="9995" width="11.28515625" customWidth="1"/>
    <col min="9996" max="9996" width="7.5703125" customWidth="1"/>
    <col min="9998" max="9998" width="11.7109375" customWidth="1"/>
    <col min="10242" max="10242" width="4.5703125" customWidth="1"/>
    <col min="10243" max="10243" width="8.85546875" customWidth="1"/>
    <col min="10244" max="10244" width="40.28515625" customWidth="1"/>
    <col min="10247" max="10247" width="9.7109375" bestFit="1" customWidth="1"/>
    <col min="10248" max="10248" width="8.5703125" customWidth="1"/>
    <col min="10249" max="10249" width="10.7109375" customWidth="1"/>
    <col min="10250" max="10250" width="8" customWidth="1"/>
    <col min="10251" max="10251" width="11.28515625" customWidth="1"/>
    <col min="10252" max="10252" width="7.5703125" customWidth="1"/>
    <col min="10254" max="10254" width="11.7109375" customWidth="1"/>
    <col min="10498" max="10498" width="4.5703125" customWidth="1"/>
    <col min="10499" max="10499" width="8.85546875" customWidth="1"/>
    <col min="10500" max="10500" width="40.28515625" customWidth="1"/>
    <col min="10503" max="10503" width="9.7109375" bestFit="1" customWidth="1"/>
    <col min="10504" max="10504" width="8.5703125" customWidth="1"/>
    <col min="10505" max="10505" width="10.7109375" customWidth="1"/>
    <col min="10506" max="10506" width="8" customWidth="1"/>
    <col min="10507" max="10507" width="11.28515625" customWidth="1"/>
    <col min="10508" max="10508" width="7.5703125" customWidth="1"/>
    <col min="10510" max="10510" width="11.7109375" customWidth="1"/>
    <col min="10754" max="10754" width="4.5703125" customWidth="1"/>
    <col min="10755" max="10755" width="8.85546875" customWidth="1"/>
    <col min="10756" max="10756" width="40.28515625" customWidth="1"/>
    <col min="10759" max="10759" width="9.7109375" bestFit="1" customWidth="1"/>
    <col min="10760" max="10760" width="8.5703125" customWidth="1"/>
    <col min="10761" max="10761" width="10.7109375" customWidth="1"/>
    <col min="10762" max="10762" width="8" customWidth="1"/>
    <col min="10763" max="10763" width="11.28515625" customWidth="1"/>
    <col min="10764" max="10764" width="7.5703125" customWidth="1"/>
    <col min="10766" max="10766" width="11.7109375" customWidth="1"/>
    <col min="11010" max="11010" width="4.5703125" customWidth="1"/>
    <col min="11011" max="11011" width="8.85546875" customWidth="1"/>
    <col min="11012" max="11012" width="40.28515625" customWidth="1"/>
    <col min="11015" max="11015" width="9.7109375" bestFit="1" customWidth="1"/>
    <col min="11016" max="11016" width="8.5703125" customWidth="1"/>
    <col min="11017" max="11017" width="10.7109375" customWidth="1"/>
    <col min="11018" max="11018" width="8" customWidth="1"/>
    <col min="11019" max="11019" width="11.28515625" customWidth="1"/>
    <col min="11020" max="11020" width="7.5703125" customWidth="1"/>
    <col min="11022" max="11022" width="11.7109375" customWidth="1"/>
    <col min="11266" max="11266" width="4.5703125" customWidth="1"/>
    <col min="11267" max="11267" width="8.85546875" customWidth="1"/>
    <col min="11268" max="11268" width="40.28515625" customWidth="1"/>
    <col min="11271" max="11271" width="9.7109375" bestFit="1" customWidth="1"/>
    <col min="11272" max="11272" width="8.5703125" customWidth="1"/>
    <col min="11273" max="11273" width="10.7109375" customWidth="1"/>
    <col min="11274" max="11274" width="8" customWidth="1"/>
    <col min="11275" max="11275" width="11.28515625" customWidth="1"/>
    <col min="11276" max="11276" width="7.5703125" customWidth="1"/>
    <col min="11278" max="11278" width="11.7109375" customWidth="1"/>
    <col min="11522" max="11522" width="4.5703125" customWidth="1"/>
    <col min="11523" max="11523" width="8.85546875" customWidth="1"/>
    <col min="11524" max="11524" width="40.28515625" customWidth="1"/>
    <col min="11527" max="11527" width="9.7109375" bestFit="1" customWidth="1"/>
    <col min="11528" max="11528" width="8.5703125" customWidth="1"/>
    <col min="11529" max="11529" width="10.7109375" customWidth="1"/>
    <col min="11530" max="11530" width="8" customWidth="1"/>
    <col min="11531" max="11531" width="11.28515625" customWidth="1"/>
    <col min="11532" max="11532" width="7.5703125" customWidth="1"/>
    <col min="11534" max="11534" width="11.7109375" customWidth="1"/>
    <col min="11778" max="11778" width="4.5703125" customWidth="1"/>
    <col min="11779" max="11779" width="8.85546875" customWidth="1"/>
    <col min="11780" max="11780" width="40.28515625" customWidth="1"/>
    <col min="11783" max="11783" width="9.7109375" bestFit="1" customWidth="1"/>
    <col min="11784" max="11784" width="8.5703125" customWidth="1"/>
    <col min="11785" max="11785" width="10.7109375" customWidth="1"/>
    <col min="11786" max="11786" width="8" customWidth="1"/>
    <col min="11787" max="11787" width="11.28515625" customWidth="1"/>
    <col min="11788" max="11788" width="7.5703125" customWidth="1"/>
    <col min="11790" max="11790" width="11.7109375" customWidth="1"/>
    <col min="12034" max="12034" width="4.5703125" customWidth="1"/>
    <col min="12035" max="12035" width="8.85546875" customWidth="1"/>
    <col min="12036" max="12036" width="40.28515625" customWidth="1"/>
    <col min="12039" max="12039" width="9.7109375" bestFit="1" customWidth="1"/>
    <col min="12040" max="12040" width="8.5703125" customWidth="1"/>
    <col min="12041" max="12041" width="10.7109375" customWidth="1"/>
    <col min="12042" max="12042" width="8" customWidth="1"/>
    <col min="12043" max="12043" width="11.28515625" customWidth="1"/>
    <col min="12044" max="12044" width="7.5703125" customWidth="1"/>
    <col min="12046" max="12046" width="11.7109375" customWidth="1"/>
    <col min="12290" max="12290" width="4.5703125" customWidth="1"/>
    <col min="12291" max="12291" width="8.85546875" customWidth="1"/>
    <col min="12292" max="12292" width="40.28515625" customWidth="1"/>
    <col min="12295" max="12295" width="9.7109375" bestFit="1" customWidth="1"/>
    <col min="12296" max="12296" width="8.5703125" customWidth="1"/>
    <col min="12297" max="12297" width="10.7109375" customWidth="1"/>
    <col min="12298" max="12298" width="8" customWidth="1"/>
    <col min="12299" max="12299" width="11.28515625" customWidth="1"/>
    <col min="12300" max="12300" width="7.5703125" customWidth="1"/>
    <col min="12302" max="12302" width="11.7109375" customWidth="1"/>
    <col min="12546" max="12546" width="4.5703125" customWidth="1"/>
    <col min="12547" max="12547" width="8.85546875" customWidth="1"/>
    <col min="12548" max="12548" width="40.28515625" customWidth="1"/>
    <col min="12551" max="12551" width="9.7109375" bestFit="1" customWidth="1"/>
    <col min="12552" max="12552" width="8.5703125" customWidth="1"/>
    <col min="12553" max="12553" width="10.7109375" customWidth="1"/>
    <col min="12554" max="12554" width="8" customWidth="1"/>
    <col min="12555" max="12555" width="11.28515625" customWidth="1"/>
    <col min="12556" max="12556" width="7.5703125" customWidth="1"/>
    <col min="12558" max="12558" width="11.7109375" customWidth="1"/>
    <col min="12802" max="12802" width="4.5703125" customWidth="1"/>
    <col min="12803" max="12803" width="8.85546875" customWidth="1"/>
    <col min="12804" max="12804" width="40.28515625" customWidth="1"/>
    <col min="12807" max="12807" width="9.7109375" bestFit="1" customWidth="1"/>
    <col min="12808" max="12808" width="8.5703125" customWidth="1"/>
    <col min="12809" max="12809" width="10.7109375" customWidth="1"/>
    <col min="12810" max="12810" width="8" customWidth="1"/>
    <col min="12811" max="12811" width="11.28515625" customWidth="1"/>
    <col min="12812" max="12812" width="7.5703125" customWidth="1"/>
    <col min="12814" max="12814" width="11.7109375" customWidth="1"/>
    <col min="13058" max="13058" width="4.5703125" customWidth="1"/>
    <col min="13059" max="13059" width="8.85546875" customWidth="1"/>
    <col min="13060" max="13060" width="40.28515625" customWidth="1"/>
    <col min="13063" max="13063" width="9.7109375" bestFit="1" customWidth="1"/>
    <col min="13064" max="13064" width="8.5703125" customWidth="1"/>
    <col min="13065" max="13065" width="10.7109375" customWidth="1"/>
    <col min="13066" max="13066" width="8" customWidth="1"/>
    <col min="13067" max="13067" width="11.28515625" customWidth="1"/>
    <col min="13068" max="13068" width="7.5703125" customWidth="1"/>
    <col min="13070" max="13070" width="11.7109375" customWidth="1"/>
    <col min="13314" max="13314" width="4.5703125" customWidth="1"/>
    <col min="13315" max="13315" width="8.85546875" customWidth="1"/>
    <col min="13316" max="13316" width="40.28515625" customWidth="1"/>
    <col min="13319" max="13319" width="9.7109375" bestFit="1" customWidth="1"/>
    <col min="13320" max="13320" width="8.5703125" customWidth="1"/>
    <col min="13321" max="13321" width="10.7109375" customWidth="1"/>
    <col min="13322" max="13322" width="8" customWidth="1"/>
    <col min="13323" max="13323" width="11.28515625" customWidth="1"/>
    <col min="13324" max="13324" width="7.5703125" customWidth="1"/>
    <col min="13326" max="13326" width="11.7109375" customWidth="1"/>
    <col min="13570" max="13570" width="4.5703125" customWidth="1"/>
    <col min="13571" max="13571" width="8.85546875" customWidth="1"/>
    <col min="13572" max="13572" width="40.28515625" customWidth="1"/>
    <col min="13575" max="13575" width="9.7109375" bestFit="1" customWidth="1"/>
    <col min="13576" max="13576" width="8.5703125" customWidth="1"/>
    <col min="13577" max="13577" width="10.7109375" customWidth="1"/>
    <col min="13578" max="13578" width="8" customWidth="1"/>
    <col min="13579" max="13579" width="11.28515625" customWidth="1"/>
    <col min="13580" max="13580" width="7.5703125" customWidth="1"/>
    <col min="13582" max="13582" width="11.7109375" customWidth="1"/>
    <col min="13826" max="13826" width="4.5703125" customWidth="1"/>
    <col min="13827" max="13827" width="8.85546875" customWidth="1"/>
    <col min="13828" max="13828" width="40.28515625" customWidth="1"/>
    <col min="13831" max="13831" width="9.7109375" bestFit="1" customWidth="1"/>
    <col min="13832" max="13832" width="8.5703125" customWidth="1"/>
    <col min="13833" max="13833" width="10.7109375" customWidth="1"/>
    <col min="13834" max="13834" width="8" customWidth="1"/>
    <col min="13835" max="13835" width="11.28515625" customWidth="1"/>
    <col min="13836" max="13836" width="7.5703125" customWidth="1"/>
    <col min="13838" max="13838" width="11.7109375" customWidth="1"/>
    <col min="14082" max="14082" width="4.5703125" customWidth="1"/>
    <col min="14083" max="14083" width="8.85546875" customWidth="1"/>
    <col min="14084" max="14084" width="40.28515625" customWidth="1"/>
    <col min="14087" max="14087" width="9.7109375" bestFit="1" customWidth="1"/>
    <col min="14088" max="14088" width="8.5703125" customWidth="1"/>
    <col min="14089" max="14089" width="10.7109375" customWidth="1"/>
    <col min="14090" max="14090" width="8" customWidth="1"/>
    <col min="14091" max="14091" width="11.28515625" customWidth="1"/>
    <col min="14092" max="14092" width="7.5703125" customWidth="1"/>
    <col min="14094" max="14094" width="11.7109375" customWidth="1"/>
    <col min="14338" max="14338" width="4.5703125" customWidth="1"/>
    <col min="14339" max="14339" width="8.85546875" customWidth="1"/>
    <col min="14340" max="14340" width="40.28515625" customWidth="1"/>
    <col min="14343" max="14343" width="9.7109375" bestFit="1" customWidth="1"/>
    <col min="14344" max="14344" width="8.5703125" customWidth="1"/>
    <col min="14345" max="14345" width="10.7109375" customWidth="1"/>
    <col min="14346" max="14346" width="8" customWidth="1"/>
    <col min="14347" max="14347" width="11.28515625" customWidth="1"/>
    <col min="14348" max="14348" width="7.5703125" customWidth="1"/>
    <col min="14350" max="14350" width="11.7109375" customWidth="1"/>
    <col min="14594" max="14594" width="4.5703125" customWidth="1"/>
    <col min="14595" max="14595" width="8.85546875" customWidth="1"/>
    <col min="14596" max="14596" width="40.28515625" customWidth="1"/>
    <col min="14599" max="14599" width="9.7109375" bestFit="1" customWidth="1"/>
    <col min="14600" max="14600" width="8.5703125" customWidth="1"/>
    <col min="14601" max="14601" width="10.7109375" customWidth="1"/>
    <col min="14602" max="14602" width="8" customWidth="1"/>
    <col min="14603" max="14603" width="11.28515625" customWidth="1"/>
    <col min="14604" max="14604" width="7.5703125" customWidth="1"/>
    <col min="14606" max="14606" width="11.7109375" customWidth="1"/>
    <col min="14850" max="14850" width="4.5703125" customWidth="1"/>
    <col min="14851" max="14851" width="8.85546875" customWidth="1"/>
    <col min="14852" max="14852" width="40.28515625" customWidth="1"/>
    <col min="14855" max="14855" width="9.7109375" bestFit="1" customWidth="1"/>
    <col min="14856" max="14856" width="8.5703125" customWidth="1"/>
    <col min="14857" max="14857" width="10.7109375" customWidth="1"/>
    <col min="14858" max="14858" width="8" customWidth="1"/>
    <col min="14859" max="14859" width="11.28515625" customWidth="1"/>
    <col min="14860" max="14860" width="7.5703125" customWidth="1"/>
    <col min="14862" max="14862" width="11.7109375" customWidth="1"/>
    <col min="15106" max="15106" width="4.5703125" customWidth="1"/>
    <col min="15107" max="15107" width="8.85546875" customWidth="1"/>
    <col min="15108" max="15108" width="40.28515625" customWidth="1"/>
    <col min="15111" max="15111" width="9.7109375" bestFit="1" customWidth="1"/>
    <col min="15112" max="15112" width="8.5703125" customWidth="1"/>
    <col min="15113" max="15113" width="10.7109375" customWidth="1"/>
    <col min="15114" max="15114" width="8" customWidth="1"/>
    <col min="15115" max="15115" width="11.28515625" customWidth="1"/>
    <col min="15116" max="15116" width="7.5703125" customWidth="1"/>
    <col min="15118" max="15118" width="11.7109375" customWidth="1"/>
    <col min="15362" max="15362" width="4.5703125" customWidth="1"/>
    <col min="15363" max="15363" width="8.85546875" customWidth="1"/>
    <col min="15364" max="15364" width="40.28515625" customWidth="1"/>
    <col min="15367" max="15367" width="9.7109375" bestFit="1" customWidth="1"/>
    <col min="15368" max="15368" width="8.5703125" customWidth="1"/>
    <col min="15369" max="15369" width="10.7109375" customWidth="1"/>
    <col min="15370" max="15370" width="8" customWidth="1"/>
    <col min="15371" max="15371" width="11.28515625" customWidth="1"/>
    <col min="15372" max="15372" width="7.5703125" customWidth="1"/>
    <col min="15374" max="15374" width="11.7109375" customWidth="1"/>
    <col min="15618" max="15618" width="4.5703125" customWidth="1"/>
    <col min="15619" max="15619" width="8.85546875" customWidth="1"/>
    <col min="15620" max="15620" width="40.28515625" customWidth="1"/>
    <col min="15623" max="15623" width="9.7109375" bestFit="1" customWidth="1"/>
    <col min="15624" max="15624" width="8.5703125" customWidth="1"/>
    <col min="15625" max="15625" width="10.7109375" customWidth="1"/>
    <col min="15626" max="15626" width="8" customWidth="1"/>
    <col min="15627" max="15627" width="11.28515625" customWidth="1"/>
    <col min="15628" max="15628" width="7.5703125" customWidth="1"/>
    <col min="15630" max="15630" width="11.7109375" customWidth="1"/>
    <col min="15874" max="15874" width="4.5703125" customWidth="1"/>
    <col min="15875" max="15875" width="8.85546875" customWidth="1"/>
    <col min="15876" max="15876" width="40.28515625" customWidth="1"/>
    <col min="15879" max="15879" width="9.7109375" bestFit="1" customWidth="1"/>
    <col min="15880" max="15880" width="8.5703125" customWidth="1"/>
    <col min="15881" max="15881" width="10.7109375" customWidth="1"/>
    <col min="15882" max="15882" width="8" customWidth="1"/>
    <col min="15883" max="15883" width="11.28515625" customWidth="1"/>
    <col min="15884" max="15884" width="7.5703125" customWidth="1"/>
    <col min="15886" max="15886" width="11.7109375" customWidth="1"/>
    <col min="16130" max="16130" width="4.5703125" customWidth="1"/>
    <col min="16131" max="16131" width="8.85546875" customWidth="1"/>
    <col min="16132" max="16132" width="40.28515625" customWidth="1"/>
    <col min="16135" max="16135" width="9.7109375" bestFit="1" customWidth="1"/>
    <col min="16136" max="16136" width="8.5703125" customWidth="1"/>
    <col min="16137" max="16137" width="10.7109375" customWidth="1"/>
    <col min="16138" max="16138" width="8" customWidth="1"/>
    <col min="16139" max="16139" width="11.28515625" customWidth="1"/>
    <col min="16140" max="16140" width="7.5703125" customWidth="1"/>
    <col min="16142" max="16142" width="11.7109375" customWidth="1"/>
  </cols>
  <sheetData>
    <row r="1" spans="2:14" ht="15.75" thickBot="1" x14ac:dyDescent="0.3">
      <c r="B1" s="170" t="s">
        <v>58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4" x14ac:dyDescent="0.25">
      <c r="B2" s="171" t="s">
        <v>59</v>
      </c>
      <c r="C2" s="173" t="s">
        <v>60</v>
      </c>
      <c r="D2" s="175" t="s">
        <v>61</v>
      </c>
      <c r="E2" s="175" t="s">
        <v>62</v>
      </c>
      <c r="F2" s="175" t="s">
        <v>63</v>
      </c>
      <c r="G2" s="175"/>
      <c r="H2" s="175" t="s">
        <v>64</v>
      </c>
      <c r="I2" s="175"/>
      <c r="J2" s="175" t="s">
        <v>65</v>
      </c>
      <c r="K2" s="175"/>
      <c r="L2" s="175" t="s">
        <v>66</v>
      </c>
      <c r="M2" s="175"/>
      <c r="N2" s="177" t="s">
        <v>67</v>
      </c>
    </row>
    <row r="3" spans="2:14" ht="25.5" x14ac:dyDescent="0.25">
      <c r="B3" s="172" t="s">
        <v>59</v>
      </c>
      <c r="C3" s="174"/>
      <c r="D3" s="176" t="s">
        <v>61</v>
      </c>
      <c r="E3" s="176" t="s">
        <v>62</v>
      </c>
      <c r="F3" s="155" t="s">
        <v>68</v>
      </c>
      <c r="G3" s="1" t="s">
        <v>69</v>
      </c>
      <c r="H3" s="2" t="s">
        <v>70</v>
      </c>
      <c r="I3" s="156" t="s">
        <v>67</v>
      </c>
      <c r="J3" s="156" t="s">
        <v>70</v>
      </c>
      <c r="K3" s="2" t="s">
        <v>67</v>
      </c>
      <c r="L3" s="156" t="s">
        <v>70</v>
      </c>
      <c r="M3" s="156" t="s">
        <v>67</v>
      </c>
      <c r="N3" s="178" t="s">
        <v>67</v>
      </c>
    </row>
    <row r="4" spans="2:14" x14ac:dyDescent="0.25">
      <c r="B4" s="154">
        <v>1</v>
      </c>
      <c r="C4" s="156">
        <v>2</v>
      </c>
      <c r="D4" s="156">
        <v>3</v>
      </c>
      <c r="E4" s="156">
        <v>4</v>
      </c>
      <c r="F4" s="156">
        <v>5</v>
      </c>
      <c r="G4" s="2">
        <v>6</v>
      </c>
      <c r="H4" s="2">
        <v>7</v>
      </c>
      <c r="I4" s="156">
        <v>8</v>
      </c>
      <c r="J4" s="156">
        <v>9</v>
      </c>
      <c r="K4" s="2">
        <v>10</v>
      </c>
      <c r="L4" s="156">
        <v>11</v>
      </c>
      <c r="M4" s="156">
        <v>12</v>
      </c>
      <c r="N4" s="157">
        <v>13</v>
      </c>
    </row>
    <row r="5" spans="2:14" x14ac:dyDescent="0.25">
      <c r="B5" s="160" t="s">
        <v>71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2"/>
    </row>
    <row r="6" spans="2:14" ht="40.5" x14ac:dyDescent="0.25">
      <c r="B6" s="3">
        <v>1</v>
      </c>
      <c r="C6" s="4" t="s">
        <v>72</v>
      </c>
      <c r="D6" s="5" t="s">
        <v>73</v>
      </c>
      <c r="E6" s="6" t="s">
        <v>74</v>
      </c>
      <c r="F6" s="7"/>
      <c r="G6" s="8">
        <f>122/10000</f>
        <v>1.2200000000000001E-2</v>
      </c>
      <c r="H6" s="179"/>
      <c r="I6" s="179"/>
      <c r="J6" s="179"/>
      <c r="K6" s="179"/>
      <c r="L6" s="179"/>
      <c r="M6" s="179"/>
      <c r="N6" s="9">
        <f>SUM(N7:N10)</f>
        <v>0</v>
      </c>
    </row>
    <row r="7" spans="2:14" x14ac:dyDescent="0.25">
      <c r="B7" s="3"/>
      <c r="C7" s="4"/>
      <c r="D7" s="10" t="s">
        <v>75</v>
      </c>
      <c r="E7" s="10" t="s">
        <v>76</v>
      </c>
      <c r="F7" s="11">
        <v>3.58</v>
      </c>
      <c r="G7" s="12">
        <f>F7*G6</f>
        <v>4.3676000000000006E-2</v>
      </c>
      <c r="H7" s="12"/>
      <c r="I7" s="179"/>
      <c r="J7" s="12"/>
      <c r="K7" s="179"/>
      <c r="L7" s="12"/>
      <c r="M7" s="179">
        <f>G7*L7</f>
        <v>0</v>
      </c>
      <c r="N7" s="13">
        <f>M7</f>
        <v>0</v>
      </c>
    </row>
    <row r="8" spans="2:14" ht="27" x14ac:dyDescent="0.25">
      <c r="B8" s="14"/>
      <c r="C8" s="15"/>
      <c r="D8" s="16" t="s">
        <v>77</v>
      </c>
      <c r="E8" s="10" t="s">
        <v>76</v>
      </c>
      <c r="F8" s="17">
        <v>10.8</v>
      </c>
      <c r="G8" s="18">
        <f>F8*G6</f>
        <v>0.13176000000000002</v>
      </c>
      <c r="H8" s="18"/>
      <c r="I8" s="180"/>
      <c r="J8" s="18"/>
      <c r="K8" s="180"/>
      <c r="L8" s="18"/>
      <c r="M8" s="179">
        <f>G8*L8</f>
        <v>0</v>
      </c>
      <c r="N8" s="13">
        <f>M8</f>
        <v>0</v>
      </c>
    </row>
    <row r="9" spans="2:14" x14ac:dyDescent="0.25">
      <c r="B9" s="14"/>
      <c r="C9" s="15"/>
      <c r="D9" s="16" t="s">
        <v>78</v>
      </c>
      <c r="E9" s="10" t="s">
        <v>76</v>
      </c>
      <c r="F9" s="17">
        <v>6.61</v>
      </c>
      <c r="G9" s="18">
        <f>F9*G6</f>
        <v>8.0642000000000005E-2</v>
      </c>
      <c r="H9" s="18"/>
      <c r="I9" s="180"/>
      <c r="J9" s="18"/>
      <c r="K9" s="180"/>
      <c r="L9" s="18"/>
      <c r="M9" s="179">
        <f>G9*L9</f>
        <v>0</v>
      </c>
      <c r="N9" s="13">
        <f>M9</f>
        <v>0</v>
      </c>
    </row>
    <row r="10" spans="2:14" ht="15.75" thickBot="1" x14ac:dyDescent="0.3">
      <c r="B10" s="14"/>
      <c r="C10" s="15"/>
      <c r="D10" s="16" t="s">
        <v>79</v>
      </c>
      <c r="E10" s="10" t="s">
        <v>76</v>
      </c>
      <c r="F10" s="17">
        <v>6.61</v>
      </c>
      <c r="G10" s="18">
        <f>F10*G6</f>
        <v>8.0642000000000005E-2</v>
      </c>
      <c r="H10" s="18"/>
      <c r="I10" s="180"/>
      <c r="J10" s="18"/>
      <c r="K10" s="180"/>
      <c r="L10" s="18"/>
      <c r="M10" s="179">
        <f>G10*L10</f>
        <v>0</v>
      </c>
      <c r="N10" s="13">
        <f>M10</f>
        <v>0</v>
      </c>
    </row>
    <row r="11" spans="2:14" x14ac:dyDescent="0.25">
      <c r="B11" s="19"/>
      <c r="C11" s="20"/>
      <c r="D11" s="66" t="s">
        <v>80</v>
      </c>
      <c r="E11" s="21"/>
      <c r="F11" s="22"/>
      <c r="G11" s="22"/>
      <c r="H11" s="181"/>
      <c r="I11" s="182">
        <f>SUM(I7:I10)</f>
        <v>0</v>
      </c>
      <c r="J11" s="181"/>
      <c r="K11" s="182">
        <f>SUM(K7:K10)</f>
        <v>0</v>
      </c>
      <c r="L11" s="181"/>
      <c r="M11" s="68">
        <f>SUM(M7:M10)</f>
        <v>0</v>
      </c>
      <c r="N11" s="23">
        <f>N6</f>
        <v>0</v>
      </c>
    </row>
    <row r="12" spans="2:14" x14ac:dyDescent="0.25">
      <c r="B12" s="3"/>
      <c r="C12" s="4"/>
      <c r="D12" s="10" t="s">
        <v>8</v>
      </c>
      <c r="E12" s="10" t="s">
        <v>9</v>
      </c>
      <c r="F12" s="24">
        <v>0.1</v>
      </c>
      <c r="G12" s="12"/>
      <c r="H12" s="12"/>
      <c r="I12" s="134"/>
      <c r="J12" s="134"/>
      <c r="K12" s="134"/>
      <c r="L12" s="134"/>
      <c r="M12" s="134"/>
      <c r="N12" s="13">
        <f>N11*F12</f>
        <v>0</v>
      </c>
    </row>
    <row r="13" spans="2:14" x14ac:dyDescent="0.25">
      <c r="B13" s="25"/>
      <c r="C13" s="6"/>
      <c r="D13" s="6" t="s">
        <v>7</v>
      </c>
      <c r="E13" s="6" t="s">
        <v>9</v>
      </c>
      <c r="F13" s="26"/>
      <c r="G13" s="27"/>
      <c r="H13" s="27"/>
      <c r="I13" s="127"/>
      <c r="J13" s="127"/>
      <c r="K13" s="127"/>
      <c r="L13" s="127"/>
      <c r="M13" s="127"/>
      <c r="N13" s="28">
        <f>SUM(N11:N12)</f>
        <v>0</v>
      </c>
    </row>
    <row r="14" spans="2:14" x14ac:dyDescent="0.25">
      <c r="B14" s="3"/>
      <c r="C14" s="10"/>
      <c r="D14" s="10" t="s">
        <v>10</v>
      </c>
      <c r="E14" s="10" t="s">
        <v>9</v>
      </c>
      <c r="F14" s="24">
        <v>0.08</v>
      </c>
      <c r="G14" s="12"/>
      <c r="H14" s="12"/>
      <c r="I14" s="134"/>
      <c r="J14" s="134"/>
      <c r="K14" s="134"/>
      <c r="L14" s="134"/>
      <c r="M14" s="134"/>
      <c r="N14" s="13">
        <f>N13*F14</f>
        <v>0</v>
      </c>
    </row>
    <row r="15" spans="2:14" ht="15.75" thickBot="1" x14ac:dyDescent="0.3">
      <c r="B15" s="29"/>
      <c r="C15" s="30"/>
      <c r="D15" s="30" t="s">
        <v>81</v>
      </c>
      <c r="E15" s="30" t="s">
        <v>9</v>
      </c>
      <c r="F15" s="31"/>
      <c r="G15" s="31"/>
      <c r="H15" s="31"/>
      <c r="I15" s="183"/>
      <c r="J15" s="183"/>
      <c r="K15" s="183"/>
      <c r="L15" s="183"/>
      <c r="M15" s="183"/>
      <c r="N15" s="32">
        <f>SUM(N13:N14)</f>
        <v>0</v>
      </c>
    </row>
    <row r="16" spans="2:14" s="33" customFormat="1" x14ac:dyDescent="0.25">
      <c r="B16" s="164" t="s">
        <v>82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6"/>
    </row>
    <row r="17" spans="2:14" ht="27" x14ac:dyDescent="0.25">
      <c r="B17" s="34">
        <v>1</v>
      </c>
      <c r="C17" s="35" t="s">
        <v>83</v>
      </c>
      <c r="D17" s="6" t="s">
        <v>84</v>
      </c>
      <c r="E17" s="6" t="s">
        <v>85</v>
      </c>
      <c r="F17" s="27"/>
      <c r="G17" s="27">
        <v>2.4</v>
      </c>
      <c r="H17" s="27"/>
      <c r="I17" s="128"/>
      <c r="J17" s="128"/>
      <c r="K17" s="128"/>
      <c r="L17" s="128"/>
      <c r="M17" s="128"/>
      <c r="N17" s="28">
        <f>SUM(N18)</f>
        <v>0</v>
      </c>
    </row>
    <row r="18" spans="2:14" x14ac:dyDescent="0.25">
      <c r="B18" s="3">
        <f>B17+0.1</f>
        <v>1.1000000000000001</v>
      </c>
      <c r="C18" s="35"/>
      <c r="D18" s="10" t="s">
        <v>86</v>
      </c>
      <c r="E18" s="10" t="s">
        <v>17</v>
      </c>
      <c r="F18" s="12">
        <v>20.6</v>
      </c>
      <c r="G18" s="12">
        <f>G17*F18</f>
        <v>49.440000000000005</v>
      </c>
      <c r="H18" s="132"/>
      <c r="I18" s="133"/>
      <c r="J18" s="184"/>
      <c r="K18" s="12">
        <f>G18*J18</f>
        <v>0</v>
      </c>
      <c r="L18" s="132"/>
      <c r="M18" s="12">
        <f>G18*L18</f>
        <v>0</v>
      </c>
      <c r="N18" s="13">
        <f>M18+K18+I18</f>
        <v>0</v>
      </c>
    </row>
    <row r="19" spans="2:14" ht="25.5" x14ac:dyDescent="0.25">
      <c r="B19" s="36" t="s">
        <v>87</v>
      </c>
      <c r="C19" s="35" t="s">
        <v>88</v>
      </c>
      <c r="D19" s="37" t="s">
        <v>89</v>
      </c>
      <c r="E19" s="37" t="s">
        <v>85</v>
      </c>
      <c r="F19" s="38"/>
      <c r="G19" s="38">
        <v>5.2</v>
      </c>
      <c r="H19" s="38"/>
      <c r="I19" s="133"/>
      <c r="J19" s="134"/>
      <c r="K19" s="12"/>
      <c r="L19" s="134"/>
      <c r="M19" s="12"/>
      <c r="N19" s="39">
        <f>SUM(N20:N21)</f>
        <v>0</v>
      </c>
    </row>
    <row r="20" spans="2:14" x14ac:dyDescent="0.25">
      <c r="B20" s="3">
        <f>B19+0.1</f>
        <v>2.1</v>
      </c>
      <c r="C20" s="4"/>
      <c r="D20" s="40" t="s">
        <v>90</v>
      </c>
      <c r="E20" s="40" t="s">
        <v>17</v>
      </c>
      <c r="F20" s="41">
        <v>0.996</v>
      </c>
      <c r="G20" s="42">
        <f>F20*G19</f>
        <v>5.1791999999999998</v>
      </c>
      <c r="H20" s="134"/>
      <c r="I20" s="133"/>
      <c r="J20" s="42"/>
      <c r="K20" s="12">
        <f>G20*J20</f>
        <v>0</v>
      </c>
      <c r="L20" s="134"/>
      <c r="M20" s="12">
        <f t="shared" ref="M20:M31" si="0">G20*L20</f>
        <v>0</v>
      </c>
      <c r="N20" s="43">
        <f>K20</f>
        <v>0</v>
      </c>
    </row>
    <row r="21" spans="2:14" x14ac:dyDescent="0.25">
      <c r="B21" s="3">
        <f>B20+0.1</f>
        <v>2.2000000000000002</v>
      </c>
      <c r="C21" s="35" t="s">
        <v>91</v>
      </c>
      <c r="D21" s="44" t="s">
        <v>92</v>
      </c>
      <c r="E21" s="44" t="s">
        <v>9</v>
      </c>
      <c r="F21" s="42">
        <v>2.23</v>
      </c>
      <c r="G21" s="42">
        <f>F21*G19</f>
        <v>11.596</v>
      </c>
      <c r="H21" s="12"/>
      <c r="I21" s="133"/>
      <c r="J21" s="42"/>
      <c r="K21" s="12"/>
      <c r="L21" s="42"/>
      <c r="M21" s="12">
        <f t="shared" si="0"/>
        <v>0</v>
      </c>
      <c r="N21" s="43">
        <f>M21</f>
        <v>0</v>
      </c>
    </row>
    <row r="22" spans="2:14" ht="15.75" x14ac:dyDescent="0.25">
      <c r="B22" s="45">
        <v>3</v>
      </c>
      <c r="C22" s="46" t="s">
        <v>93</v>
      </c>
      <c r="D22" s="5" t="s">
        <v>94</v>
      </c>
      <c r="E22" s="5" t="s">
        <v>95</v>
      </c>
      <c r="F22" s="7"/>
      <c r="G22" s="7">
        <v>2.6</v>
      </c>
      <c r="H22" s="7"/>
      <c r="I22" s="133"/>
      <c r="J22" s="7"/>
      <c r="K22" s="12"/>
      <c r="L22" s="179"/>
      <c r="M22" s="12">
        <f t="shared" si="0"/>
        <v>0</v>
      </c>
      <c r="N22" s="39">
        <f>N23</f>
        <v>0</v>
      </c>
    </row>
    <row r="23" spans="2:14" x14ac:dyDescent="0.25">
      <c r="B23" s="3">
        <f>B22+0.1</f>
        <v>3.1</v>
      </c>
      <c r="C23" s="46"/>
      <c r="D23" s="40" t="s">
        <v>90</v>
      </c>
      <c r="E23" s="10" t="s">
        <v>9</v>
      </c>
      <c r="F23" s="12">
        <v>1.21</v>
      </c>
      <c r="G23" s="12">
        <f>F23*G22</f>
        <v>3.1459999999999999</v>
      </c>
      <c r="H23" s="132"/>
      <c r="I23" s="133"/>
      <c r="J23" s="42"/>
      <c r="K23" s="12">
        <f>G23*J23</f>
        <v>0</v>
      </c>
      <c r="L23" s="132"/>
      <c r="M23" s="12">
        <f t="shared" si="0"/>
        <v>0</v>
      </c>
      <c r="N23" s="13">
        <f>K23</f>
        <v>0</v>
      </c>
    </row>
    <row r="24" spans="2:14" ht="33.75" x14ac:dyDescent="0.25">
      <c r="B24" s="36" t="s">
        <v>96</v>
      </c>
      <c r="C24" s="4" t="s">
        <v>97</v>
      </c>
      <c r="D24" s="6" t="s">
        <v>98</v>
      </c>
      <c r="E24" s="6" t="s">
        <v>85</v>
      </c>
      <c r="F24" s="47"/>
      <c r="G24" s="27">
        <v>5</v>
      </c>
      <c r="H24" s="27"/>
      <c r="I24" s="133"/>
      <c r="J24" s="132"/>
      <c r="K24" s="12"/>
      <c r="L24" s="132"/>
      <c r="M24" s="12"/>
      <c r="N24" s="39">
        <f>SUM(N25:N27)</f>
        <v>0</v>
      </c>
    </row>
    <row r="25" spans="2:14" x14ac:dyDescent="0.25">
      <c r="B25" s="3">
        <f>B24+0.1</f>
        <v>4.0999999999999996</v>
      </c>
      <c r="C25" s="4"/>
      <c r="D25" s="40" t="s">
        <v>90</v>
      </c>
      <c r="E25" s="40" t="s">
        <v>17</v>
      </c>
      <c r="F25" s="41">
        <v>1.55</v>
      </c>
      <c r="G25" s="42">
        <f>G24*F25</f>
        <v>7.75</v>
      </c>
      <c r="H25" s="12"/>
      <c r="I25" s="133"/>
      <c r="J25" s="12"/>
      <c r="K25" s="12">
        <f>G25*J25</f>
        <v>0</v>
      </c>
      <c r="L25" s="42"/>
      <c r="M25" s="12">
        <f t="shared" si="0"/>
        <v>0</v>
      </c>
      <c r="N25" s="43">
        <f>K25</f>
        <v>0</v>
      </c>
    </row>
    <row r="26" spans="2:14" x14ac:dyDescent="0.25">
      <c r="B26" s="3">
        <f>B25+0.1</f>
        <v>4.1999999999999993</v>
      </c>
      <c r="C26" s="35" t="s">
        <v>91</v>
      </c>
      <c r="D26" s="44" t="s">
        <v>99</v>
      </c>
      <c r="E26" s="44" t="s">
        <v>76</v>
      </c>
      <c r="F26" s="41">
        <v>0.34699999999999998</v>
      </c>
      <c r="G26" s="42">
        <f>F26*G24</f>
        <v>1.7349999999999999</v>
      </c>
      <c r="H26" s="12"/>
      <c r="I26" s="133"/>
      <c r="J26" s="42"/>
      <c r="K26" s="12"/>
      <c r="L26" s="42"/>
      <c r="M26" s="12">
        <f t="shared" si="0"/>
        <v>0</v>
      </c>
      <c r="N26" s="43">
        <f>M26</f>
        <v>0</v>
      </c>
    </row>
    <row r="27" spans="2:14" x14ac:dyDescent="0.25">
      <c r="B27" s="3">
        <f>B26+0.1</f>
        <v>4.2999999999999989</v>
      </c>
      <c r="C27" s="4"/>
      <c r="D27" s="44" t="s">
        <v>100</v>
      </c>
      <c r="E27" s="44" t="s">
        <v>9</v>
      </c>
      <c r="F27" s="41">
        <v>0.20899999999999999</v>
      </c>
      <c r="G27" s="42">
        <f>F27*G24</f>
        <v>1.0449999999999999</v>
      </c>
      <c r="H27" s="12"/>
      <c r="I27" s="133"/>
      <c r="J27" s="42"/>
      <c r="K27" s="12"/>
      <c r="L27" s="42"/>
      <c r="M27" s="12">
        <f t="shared" si="0"/>
        <v>0</v>
      </c>
      <c r="N27" s="43">
        <f>M27</f>
        <v>0</v>
      </c>
    </row>
    <row r="28" spans="2:14" s="33" customFormat="1" ht="27" x14ac:dyDescent="0.25">
      <c r="B28" s="36" t="s">
        <v>101</v>
      </c>
      <c r="C28" s="4" t="s">
        <v>102</v>
      </c>
      <c r="D28" s="6" t="s">
        <v>103</v>
      </c>
      <c r="E28" s="6" t="s">
        <v>104</v>
      </c>
      <c r="F28" s="27"/>
      <c r="G28" s="27">
        <v>5</v>
      </c>
      <c r="H28" s="27"/>
      <c r="I28" s="133"/>
      <c r="J28" s="132"/>
      <c r="K28" s="12"/>
      <c r="L28" s="132"/>
      <c r="M28" s="12"/>
      <c r="N28" s="39">
        <f>SUM(N29)</f>
        <v>0</v>
      </c>
    </row>
    <row r="29" spans="2:14" x14ac:dyDescent="0.25">
      <c r="B29" s="3">
        <f>B28+0.1</f>
        <v>5.0999999999999996</v>
      </c>
      <c r="C29" s="4"/>
      <c r="D29" s="40" t="s">
        <v>90</v>
      </c>
      <c r="E29" s="40" t="s">
        <v>17</v>
      </c>
      <c r="F29" s="41">
        <v>0.98</v>
      </c>
      <c r="G29" s="42">
        <f>G28*F29</f>
        <v>4.9000000000000004</v>
      </c>
      <c r="H29" s="132"/>
      <c r="I29" s="133"/>
      <c r="J29" s="42"/>
      <c r="K29" s="12">
        <f>G29*J29</f>
        <v>0</v>
      </c>
      <c r="L29" s="42"/>
      <c r="M29" s="12"/>
      <c r="N29" s="43">
        <f>K29</f>
        <v>0</v>
      </c>
    </row>
    <row r="30" spans="2:14" x14ac:dyDescent="0.25">
      <c r="B30" s="36" t="s">
        <v>105</v>
      </c>
      <c r="C30" s="4"/>
      <c r="D30" s="6" t="s">
        <v>106</v>
      </c>
      <c r="E30" s="6" t="s">
        <v>107</v>
      </c>
      <c r="F30" s="27"/>
      <c r="G30" s="27">
        <f>(G24)*1.85</f>
        <v>9.25</v>
      </c>
      <c r="H30" s="27"/>
      <c r="I30" s="133"/>
      <c r="J30" s="132"/>
      <c r="K30" s="12"/>
      <c r="L30" s="132"/>
      <c r="M30" s="12"/>
      <c r="N30" s="39">
        <f>SUM(N31)</f>
        <v>0</v>
      </c>
    </row>
    <row r="31" spans="2:14" ht="15.75" thickBot="1" x14ac:dyDescent="0.3">
      <c r="B31" s="14">
        <f>B30+0.1</f>
        <v>6.1</v>
      </c>
      <c r="C31" s="15" t="s">
        <v>108</v>
      </c>
      <c r="D31" s="48" t="s">
        <v>109</v>
      </c>
      <c r="E31" s="48" t="s">
        <v>107</v>
      </c>
      <c r="F31" s="49">
        <v>1</v>
      </c>
      <c r="G31" s="50">
        <f>G30*F31</f>
        <v>9.25</v>
      </c>
      <c r="H31" s="18"/>
      <c r="I31" s="185"/>
      <c r="J31" s="50"/>
      <c r="K31" s="18"/>
      <c r="L31" s="50"/>
      <c r="M31" s="18">
        <f t="shared" si="0"/>
        <v>0</v>
      </c>
      <c r="N31" s="51">
        <f>M31</f>
        <v>0</v>
      </c>
    </row>
    <row r="32" spans="2:14" x14ac:dyDescent="0.25">
      <c r="B32" s="19"/>
      <c r="C32" s="20"/>
      <c r="D32" s="66" t="s">
        <v>110</v>
      </c>
      <c r="E32" s="21"/>
      <c r="F32" s="22"/>
      <c r="G32" s="22"/>
      <c r="H32" s="22"/>
      <c r="I32" s="186">
        <f>SUM(I18:I31)</f>
        <v>0</v>
      </c>
      <c r="J32" s="22"/>
      <c r="K32" s="187">
        <f>SUM(K17:K31)</f>
        <v>0</v>
      </c>
      <c r="L32" s="22"/>
      <c r="M32" s="186">
        <f>SUM(M17:M31)</f>
        <v>0</v>
      </c>
      <c r="N32" s="52">
        <f>N17+N19+N22+N24+N28+N30</f>
        <v>0</v>
      </c>
    </row>
    <row r="33" spans="2:14" x14ac:dyDescent="0.25">
      <c r="B33" s="53"/>
      <c r="C33" s="10"/>
      <c r="D33" s="10" t="s">
        <v>8</v>
      </c>
      <c r="E33" s="10" t="s">
        <v>9</v>
      </c>
      <c r="F33" s="54">
        <v>0.1</v>
      </c>
      <c r="G33" s="12"/>
      <c r="H33" s="12"/>
      <c r="I33" s="134"/>
      <c r="J33" s="134"/>
      <c r="K33" s="134"/>
      <c r="L33" s="134"/>
      <c r="M33" s="134"/>
      <c r="N33" s="13">
        <f>N32*F33</f>
        <v>0</v>
      </c>
    </row>
    <row r="34" spans="2:14" x14ac:dyDescent="0.25">
      <c r="B34" s="158"/>
      <c r="C34" s="6"/>
      <c r="D34" s="6" t="s">
        <v>7</v>
      </c>
      <c r="E34" s="6" t="s">
        <v>9</v>
      </c>
      <c r="F34" s="26"/>
      <c r="G34" s="27"/>
      <c r="H34" s="27"/>
      <c r="I34" s="127"/>
      <c r="J34" s="127"/>
      <c r="K34" s="127"/>
      <c r="L34" s="127"/>
      <c r="M34" s="127"/>
      <c r="N34" s="28">
        <f>SUM(N32:N33)</f>
        <v>0</v>
      </c>
    </row>
    <row r="35" spans="2:14" x14ac:dyDescent="0.25">
      <c r="B35" s="53"/>
      <c r="C35" s="10"/>
      <c r="D35" s="10" t="s">
        <v>10</v>
      </c>
      <c r="E35" s="10" t="s">
        <v>9</v>
      </c>
      <c r="F35" s="24">
        <v>0.08</v>
      </c>
      <c r="G35" s="12"/>
      <c r="H35" s="12"/>
      <c r="I35" s="134"/>
      <c r="J35" s="134"/>
      <c r="K35" s="134"/>
      <c r="L35" s="134"/>
      <c r="M35" s="134"/>
      <c r="N35" s="13">
        <f>N34*F35</f>
        <v>0</v>
      </c>
    </row>
    <row r="36" spans="2:14" ht="15.75" thickBot="1" x14ac:dyDescent="0.3">
      <c r="B36" s="29"/>
      <c r="C36" s="30"/>
      <c r="D36" s="30" t="s">
        <v>110</v>
      </c>
      <c r="E36" s="30" t="s">
        <v>9</v>
      </c>
      <c r="F36" s="31"/>
      <c r="G36" s="31"/>
      <c r="H36" s="31"/>
      <c r="I36" s="183"/>
      <c r="J36" s="183"/>
      <c r="K36" s="183"/>
      <c r="L36" s="183"/>
      <c r="M36" s="183"/>
      <c r="N36" s="32">
        <f>SUM(N34:N35)</f>
        <v>0</v>
      </c>
    </row>
    <row r="37" spans="2:14" x14ac:dyDescent="0.25">
      <c r="B37" s="164" t="s">
        <v>111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6"/>
    </row>
    <row r="38" spans="2:14" ht="38.25" x14ac:dyDescent="0.25">
      <c r="B38" s="36" t="s">
        <v>112</v>
      </c>
      <c r="C38" s="55" t="s">
        <v>113</v>
      </c>
      <c r="D38" s="37" t="s">
        <v>114</v>
      </c>
      <c r="E38" s="37" t="s">
        <v>115</v>
      </c>
      <c r="F38" s="38"/>
      <c r="G38" s="56">
        <v>1.17</v>
      </c>
      <c r="H38" s="188"/>
      <c r="I38" s="189"/>
      <c r="J38" s="189"/>
      <c r="K38" s="189"/>
      <c r="L38" s="189"/>
      <c r="M38" s="189"/>
      <c r="N38" s="28">
        <f>SUM(N39:N42)</f>
        <v>0</v>
      </c>
    </row>
    <row r="39" spans="2:14" x14ac:dyDescent="0.25">
      <c r="B39" s="57">
        <f>B38+0.1</f>
        <v>1.1000000000000001</v>
      </c>
      <c r="C39" s="4"/>
      <c r="D39" s="40" t="s">
        <v>116</v>
      </c>
      <c r="E39" s="40" t="s">
        <v>17</v>
      </c>
      <c r="F39" s="42">
        <v>0.89</v>
      </c>
      <c r="G39" s="42">
        <f>F39*G38</f>
        <v>1.0412999999999999</v>
      </c>
      <c r="H39" s="189"/>
      <c r="I39" s="189"/>
      <c r="J39" s="137"/>
      <c r="K39" s="137">
        <f>G39*J39</f>
        <v>0</v>
      </c>
      <c r="L39" s="189"/>
      <c r="M39" s="189"/>
      <c r="N39" s="58">
        <f>K39</f>
        <v>0</v>
      </c>
    </row>
    <row r="40" spans="2:14" x14ac:dyDescent="0.25">
      <c r="B40" s="57"/>
      <c r="C40" s="4"/>
      <c r="D40" s="40" t="s">
        <v>100</v>
      </c>
      <c r="E40" s="40" t="s">
        <v>9</v>
      </c>
      <c r="F40" s="42">
        <v>0.37</v>
      </c>
      <c r="G40" s="42">
        <f>F40*G38</f>
        <v>0.43289999999999995</v>
      </c>
      <c r="H40" s="189"/>
      <c r="I40" s="189"/>
      <c r="J40" s="137"/>
      <c r="K40" s="137"/>
      <c r="L40" s="189"/>
      <c r="M40" s="189">
        <f>G40*L40</f>
        <v>0</v>
      </c>
      <c r="N40" s="58">
        <f>M40</f>
        <v>0</v>
      </c>
    </row>
    <row r="41" spans="2:14" x14ac:dyDescent="0.25">
      <c r="B41" s="57">
        <f>B39+0.1</f>
        <v>1.2000000000000002</v>
      </c>
      <c r="C41" s="4" t="s">
        <v>117</v>
      </c>
      <c r="D41" s="44" t="s">
        <v>118</v>
      </c>
      <c r="E41" s="44" t="s">
        <v>85</v>
      </c>
      <c r="F41" s="42">
        <v>1.1499999999999999</v>
      </c>
      <c r="G41" s="42">
        <f>F41*G38</f>
        <v>1.3454999999999999</v>
      </c>
      <c r="H41" s="137"/>
      <c r="I41" s="189">
        <f>G41*H41</f>
        <v>0</v>
      </c>
      <c r="J41" s="189"/>
      <c r="K41" s="137"/>
      <c r="L41" s="189"/>
      <c r="M41" s="189"/>
      <c r="N41" s="58">
        <f>I41</f>
        <v>0</v>
      </c>
    </row>
    <row r="42" spans="2:14" x14ac:dyDescent="0.25">
      <c r="B42" s="57"/>
      <c r="C42" s="4"/>
      <c r="D42" s="44" t="s">
        <v>40</v>
      </c>
      <c r="E42" s="44" t="s">
        <v>9</v>
      </c>
      <c r="F42" s="42">
        <v>0.02</v>
      </c>
      <c r="G42" s="42">
        <f>F42*G38</f>
        <v>2.3400000000000001E-2</v>
      </c>
      <c r="H42" s="137"/>
      <c r="I42" s="189">
        <f>G42*H42</f>
        <v>0</v>
      </c>
      <c r="J42" s="189"/>
      <c r="K42" s="137"/>
      <c r="L42" s="189"/>
      <c r="M42" s="189"/>
      <c r="N42" s="58">
        <f>I42</f>
        <v>0</v>
      </c>
    </row>
    <row r="43" spans="2:14" ht="25.5" x14ac:dyDescent="0.25">
      <c r="B43" s="36" t="s">
        <v>87</v>
      </c>
      <c r="C43" s="59" t="s">
        <v>119</v>
      </c>
      <c r="D43" s="37" t="s">
        <v>120</v>
      </c>
      <c r="E43" s="37" t="s">
        <v>121</v>
      </c>
      <c r="F43" s="38"/>
      <c r="G43" s="56">
        <f>4.95/100</f>
        <v>4.9500000000000002E-2</v>
      </c>
      <c r="H43" s="188"/>
      <c r="I43" s="189"/>
      <c r="J43" s="189"/>
      <c r="K43" s="137"/>
      <c r="L43" s="189"/>
      <c r="M43" s="189"/>
      <c r="N43" s="28">
        <f>SUM(N44:N52)</f>
        <v>0</v>
      </c>
    </row>
    <row r="44" spans="2:14" x14ac:dyDescent="0.25">
      <c r="B44" s="57">
        <f>B43+0.1</f>
        <v>2.1</v>
      </c>
      <c r="C44" s="4"/>
      <c r="D44" s="40" t="s">
        <v>90</v>
      </c>
      <c r="E44" s="40" t="s">
        <v>17</v>
      </c>
      <c r="F44" s="42">
        <v>681</v>
      </c>
      <c r="G44" s="42">
        <f>F44*G43</f>
        <v>33.709499999999998</v>
      </c>
      <c r="H44" s="189"/>
      <c r="I44" s="189"/>
      <c r="J44" s="137"/>
      <c r="K44" s="137">
        <f>G44*J44</f>
        <v>0</v>
      </c>
      <c r="L44" s="189"/>
      <c r="M44" s="189">
        <f>G44*L44</f>
        <v>0</v>
      </c>
      <c r="N44" s="58">
        <f>K44</f>
        <v>0</v>
      </c>
    </row>
    <row r="45" spans="2:14" x14ac:dyDescent="0.25">
      <c r="B45" s="57">
        <f t="shared" ref="B45:B52" si="1">B44+0.1</f>
        <v>2.2000000000000002</v>
      </c>
      <c r="C45" s="4"/>
      <c r="D45" s="44" t="s">
        <v>122</v>
      </c>
      <c r="E45" s="44" t="s">
        <v>9</v>
      </c>
      <c r="F45" s="42">
        <v>99</v>
      </c>
      <c r="G45" s="42">
        <f>F45*G43</f>
        <v>4.9005000000000001</v>
      </c>
      <c r="H45" s="132"/>
      <c r="I45" s="189"/>
      <c r="J45" s="189"/>
      <c r="K45" s="137"/>
      <c r="L45" s="189"/>
      <c r="M45" s="189">
        <f>G45*L45</f>
        <v>0</v>
      </c>
      <c r="N45" s="58">
        <f>M45</f>
        <v>0</v>
      </c>
    </row>
    <row r="46" spans="2:14" x14ac:dyDescent="0.25">
      <c r="B46" s="57">
        <f t="shared" si="1"/>
        <v>2.3000000000000003</v>
      </c>
      <c r="C46" s="4" t="s">
        <v>123</v>
      </c>
      <c r="D46" s="44" t="s">
        <v>124</v>
      </c>
      <c r="E46" s="44" t="s">
        <v>85</v>
      </c>
      <c r="F46" s="42">
        <v>101.5</v>
      </c>
      <c r="G46" s="42">
        <f>F46*G43</f>
        <v>5.0242500000000003</v>
      </c>
      <c r="H46" s="137"/>
      <c r="I46" s="189">
        <f t="shared" ref="I46:I52" si="2">G46*H46</f>
        <v>0</v>
      </c>
      <c r="J46" s="189"/>
      <c r="K46" s="137"/>
      <c r="L46" s="189"/>
      <c r="M46" s="189"/>
      <c r="N46" s="60">
        <f t="shared" ref="N46:N52" si="3">I46</f>
        <v>0</v>
      </c>
    </row>
    <row r="47" spans="2:14" x14ac:dyDescent="0.25">
      <c r="B47" s="57">
        <f t="shared" si="1"/>
        <v>2.4000000000000004</v>
      </c>
      <c r="C47" s="4" t="s">
        <v>125</v>
      </c>
      <c r="D47" s="44" t="s">
        <v>126</v>
      </c>
      <c r="E47" s="44" t="s">
        <v>127</v>
      </c>
      <c r="F47" s="42">
        <v>132</v>
      </c>
      <c r="G47" s="42">
        <f>F47*G43</f>
        <v>6.5340000000000007</v>
      </c>
      <c r="H47" s="137"/>
      <c r="I47" s="189">
        <f t="shared" si="2"/>
        <v>0</v>
      </c>
      <c r="J47" s="189"/>
      <c r="K47" s="137"/>
      <c r="L47" s="189"/>
      <c r="M47" s="189"/>
      <c r="N47" s="60">
        <f t="shared" si="3"/>
        <v>0</v>
      </c>
    </row>
    <row r="48" spans="2:14" x14ac:dyDescent="0.25">
      <c r="B48" s="57">
        <f t="shared" si="1"/>
        <v>2.5000000000000004</v>
      </c>
      <c r="C48" s="4" t="s">
        <v>128</v>
      </c>
      <c r="D48" s="44" t="s">
        <v>129</v>
      </c>
      <c r="E48" s="44" t="s">
        <v>85</v>
      </c>
      <c r="F48" s="42">
        <v>3.15</v>
      </c>
      <c r="G48" s="42">
        <f>F48*G43</f>
        <v>0.15592500000000001</v>
      </c>
      <c r="H48" s="137"/>
      <c r="I48" s="189">
        <f t="shared" si="2"/>
        <v>0</v>
      </c>
      <c r="J48" s="189"/>
      <c r="K48" s="137"/>
      <c r="L48" s="189"/>
      <c r="M48" s="189"/>
      <c r="N48" s="58">
        <f t="shared" si="3"/>
        <v>0</v>
      </c>
    </row>
    <row r="49" spans="2:14" x14ac:dyDescent="0.25">
      <c r="B49" s="57">
        <f t="shared" si="1"/>
        <v>2.6000000000000005</v>
      </c>
      <c r="C49" s="4" t="s">
        <v>130</v>
      </c>
      <c r="D49" s="44" t="s">
        <v>131</v>
      </c>
      <c r="E49" s="44" t="s">
        <v>132</v>
      </c>
      <c r="F49" s="42">
        <v>200</v>
      </c>
      <c r="G49" s="42">
        <f>F49*G43</f>
        <v>9.9</v>
      </c>
      <c r="H49" s="137"/>
      <c r="I49" s="189">
        <f t="shared" si="2"/>
        <v>0</v>
      </c>
      <c r="J49" s="189"/>
      <c r="K49" s="137"/>
      <c r="L49" s="189"/>
      <c r="M49" s="189"/>
      <c r="N49" s="58">
        <f t="shared" si="3"/>
        <v>0</v>
      </c>
    </row>
    <row r="50" spans="2:14" x14ac:dyDescent="0.25">
      <c r="B50" s="57"/>
      <c r="C50" s="4"/>
      <c r="D50" s="44" t="s">
        <v>40</v>
      </c>
      <c r="E50" s="44" t="s">
        <v>9</v>
      </c>
      <c r="F50" s="42">
        <v>24</v>
      </c>
      <c r="G50" s="42">
        <f>F50*G43</f>
        <v>1.1880000000000002</v>
      </c>
      <c r="H50" s="137"/>
      <c r="I50" s="189">
        <f t="shared" si="2"/>
        <v>0</v>
      </c>
      <c r="J50" s="189"/>
      <c r="K50" s="137"/>
      <c r="L50" s="189"/>
      <c r="M50" s="189"/>
      <c r="N50" s="58">
        <f t="shared" si="3"/>
        <v>0</v>
      </c>
    </row>
    <row r="51" spans="2:14" x14ac:dyDescent="0.25">
      <c r="B51" s="57">
        <f>B49+0.1</f>
        <v>2.7000000000000006</v>
      </c>
      <c r="C51" s="4" t="s">
        <v>133</v>
      </c>
      <c r="D51" s="44" t="s">
        <v>134</v>
      </c>
      <c r="E51" s="44" t="s">
        <v>135</v>
      </c>
      <c r="F51" s="40" t="s">
        <v>136</v>
      </c>
      <c r="G51" s="56">
        <v>2.2700000000000001E-2</v>
      </c>
      <c r="H51" s="137"/>
      <c r="I51" s="189">
        <f t="shared" si="2"/>
        <v>0</v>
      </c>
      <c r="J51" s="189"/>
      <c r="K51" s="137"/>
      <c r="L51" s="137"/>
      <c r="M51" s="189"/>
      <c r="N51" s="60">
        <f t="shared" si="3"/>
        <v>0</v>
      </c>
    </row>
    <row r="52" spans="2:14" s="33" customFormat="1" ht="15.75" thickBot="1" x14ac:dyDescent="0.3">
      <c r="B52" s="61">
        <f t="shared" si="1"/>
        <v>2.8000000000000007</v>
      </c>
      <c r="C52" s="15" t="s">
        <v>137</v>
      </c>
      <c r="D52" s="48" t="s">
        <v>138</v>
      </c>
      <c r="E52" s="48" t="s">
        <v>135</v>
      </c>
      <c r="F52" s="62" t="s">
        <v>136</v>
      </c>
      <c r="G52" s="63">
        <v>0.57899999999999996</v>
      </c>
      <c r="H52" s="190"/>
      <c r="I52" s="191">
        <f t="shared" si="2"/>
        <v>0</v>
      </c>
      <c r="J52" s="191"/>
      <c r="K52" s="190"/>
      <c r="L52" s="191"/>
      <c r="M52" s="191"/>
      <c r="N52" s="64">
        <f t="shared" si="3"/>
        <v>0</v>
      </c>
    </row>
    <row r="53" spans="2:14" x14ac:dyDescent="0.25">
      <c r="B53" s="65"/>
      <c r="C53" s="20"/>
      <c r="D53" s="66" t="s">
        <v>7</v>
      </c>
      <c r="E53" s="66" t="s">
        <v>9</v>
      </c>
      <c r="F53" s="67"/>
      <c r="G53" s="68"/>
      <c r="H53" s="68"/>
      <c r="I53" s="192">
        <f>SUM(I38:I52)</f>
        <v>0</v>
      </c>
      <c r="J53" s="193"/>
      <c r="K53" s="182">
        <f>SUM(K38:K52)</f>
        <v>0</v>
      </c>
      <c r="L53" s="181"/>
      <c r="M53" s="68">
        <f>SUM(M38:M52)</f>
        <v>0</v>
      </c>
      <c r="N53" s="69">
        <f>N43+N38</f>
        <v>0</v>
      </c>
    </row>
    <row r="54" spans="2:14" x14ac:dyDescent="0.25">
      <c r="B54" s="3"/>
      <c r="C54" s="4"/>
      <c r="D54" s="10" t="s">
        <v>8</v>
      </c>
      <c r="E54" s="10" t="s">
        <v>9</v>
      </c>
      <c r="F54" s="70">
        <v>0.1</v>
      </c>
      <c r="G54" s="12"/>
      <c r="H54" s="12"/>
      <c r="I54" s="134"/>
      <c r="J54" s="134"/>
      <c r="K54" s="134"/>
      <c r="L54" s="134"/>
      <c r="M54" s="134"/>
      <c r="N54" s="13">
        <f>N53*F54</f>
        <v>0</v>
      </c>
    </row>
    <row r="55" spans="2:14" x14ac:dyDescent="0.25">
      <c r="B55" s="25"/>
      <c r="C55" s="71"/>
      <c r="D55" s="6" t="s">
        <v>7</v>
      </c>
      <c r="E55" s="6" t="s">
        <v>9</v>
      </c>
      <c r="F55" s="72"/>
      <c r="G55" s="27"/>
      <c r="H55" s="27"/>
      <c r="I55" s="127"/>
      <c r="J55" s="127"/>
      <c r="K55" s="127"/>
      <c r="L55" s="127"/>
      <c r="M55" s="127"/>
      <c r="N55" s="28">
        <f>SUM(N53:N54)</f>
        <v>0</v>
      </c>
    </row>
    <row r="56" spans="2:14" x14ac:dyDescent="0.25">
      <c r="B56" s="3"/>
      <c r="C56" s="4"/>
      <c r="D56" s="10" t="s">
        <v>10</v>
      </c>
      <c r="E56" s="10" t="s">
        <v>9</v>
      </c>
      <c r="F56" s="70">
        <v>0.08</v>
      </c>
      <c r="G56" s="12"/>
      <c r="H56" s="12"/>
      <c r="I56" s="134"/>
      <c r="J56" s="134"/>
      <c r="K56" s="134"/>
      <c r="L56" s="134"/>
      <c r="M56" s="134"/>
      <c r="N56" s="13">
        <f>N55*F56</f>
        <v>0</v>
      </c>
    </row>
    <row r="57" spans="2:14" ht="15.75" thickBot="1" x14ac:dyDescent="0.3">
      <c r="B57" s="29"/>
      <c r="C57" s="30"/>
      <c r="D57" s="30" t="s">
        <v>139</v>
      </c>
      <c r="E57" s="30" t="s">
        <v>9</v>
      </c>
      <c r="F57" s="73"/>
      <c r="G57" s="31"/>
      <c r="H57" s="31"/>
      <c r="I57" s="183"/>
      <c r="J57" s="183"/>
      <c r="K57" s="183"/>
      <c r="L57" s="183"/>
      <c r="M57" s="183"/>
      <c r="N57" s="32">
        <f>SUM(N55:N56)</f>
        <v>0</v>
      </c>
    </row>
    <row r="58" spans="2:14" x14ac:dyDescent="0.25">
      <c r="B58" s="164" t="s">
        <v>140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6"/>
    </row>
    <row r="59" spans="2:14" ht="38.25" x14ac:dyDescent="0.25">
      <c r="B59" s="36" t="s">
        <v>112</v>
      </c>
      <c r="C59" s="55" t="s">
        <v>113</v>
      </c>
      <c r="D59" s="37" t="s">
        <v>114</v>
      </c>
      <c r="E59" s="37" t="s">
        <v>115</v>
      </c>
      <c r="F59" s="38"/>
      <c r="G59" s="56">
        <v>1.17</v>
      </c>
      <c r="H59" s="188"/>
      <c r="I59" s="189"/>
      <c r="J59" s="189"/>
      <c r="K59" s="189"/>
      <c r="L59" s="189"/>
      <c r="M59" s="189"/>
      <c r="N59" s="28">
        <f>SUM(N60:N63)</f>
        <v>0</v>
      </c>
    </row>
    <row r="60" spans="2:14" x14ac:dyDescent="0.25">
      <c r="B60" s="57">
        <f>B59+0.1</f>
        <v>1.1000000000000001</v>
      </c>
      <c r="C60" s="4"/>
      <c r="D60" s="40" t="s">
        <v>116</v>
      </c>
      <c r="E60" s="40" t="s">
        <v>17</v>
      </c>
      <c r="F60" s="42">
        <v>0.89</v>
      </c>
      <c r="G60" s="42">
        <f>F60*G59</f>
        <v>1.0412999999999999</v>
      </c>
      <c r="H60" s="189"/>
      <c r="I60" s="189"/>
      <c r="J60" s="137"/>
      <c r="K60" s="137">
        <f>G60*J60</f>
        <v>0</v>
      </c>
      <c r="L60" s="189"/>
      <c r="M60" s="189"/>
      <c r="N60" s="58">
        <f>K60</f>
        <v>0</v>
      </c>
    </row>
    <row r="61" spans="2:14" x14ac:dyDescent="0.25">
      <c r="B61" s="57"/>
      <c r="C61" s="4"/>
      <c r="D61" s="40" t="s">
        <v>100</v>
      </c>
      <c r="E61" s="40" t="s">
        <v>9</v>
      </c>
      <c r="F61" s="42">
        <v>0.37</v>
      </c>
      <c r="G61" s="42">
        <f>F61*G59</f>
        <v>0.43289999999999995</v>
      </c>
      <c r="H61" s="189"/>
      <c r="I61" s="189"/>
      <c r="J61" s="137"/>
      <c r="K61" s="137"/>
      <c r="L61" s="189"/>
      <c r="M61" s="189">
        <f>G61*L61</f>
        <v>0</v>
      </c>
      <c r="N61" s="58">
        <f>M61</f>
        <v>0</v>
      </c>
    </row>
    <row r="62" spans="2:14" x14ac:dyDescent="0.25">
      <c r="B62" s="57">
        <f>B60+0.1</f>
        <v>1.2000000000000002</v>
      </c>
      <c r="C62" s="4" t="s">
        <v>117</v>
      </c>
      <c r="D62" s="44" t="s">
        <v>118</v>
      </c>
      <c r="E62" s="44" t="s">
        <v>85</v>
      </c>
      <c r="F62" s="42">
        <v>1.1499999999999999</v>
      </c>
      <c r="G62" s="42">
        <f>F62*G59</f>
        <v>1.3454999999999999</v>
      </c>
      <c r="H62" s="137"/>
      <c r="I62" s="189">
        <f>G62*H62</f>
        <v>0</v>
      </c>
      <c r="J62" s="189"/>
      <c r="K62" s="137"/>
      <c r="L62" s="189"/>
      <c r="M62" s="189"/>
      <c r="N62" s="58">
        <f>I62</f>
        <v>0</v>
      </c>
    </row>
    <row r="63" spans="2:14" x14ac:dyDescent="0.25">
      <c r="B63" s="57"/>
      <c r="C63" s="4"/>
      <c r="D63" s="44" t="s">
        <v>40</v>
      </c>
      <c r="E63" s="44" t="s">
        <v>9</v>
      </c>
      <c r="F63" s="42">
        <v>0.02</v>
      </c>
      <c r="G63" s="42">
        <f>F63*G59</f>
        <v>2.3400000000000001E-2</v>
      </c>
      <c r="H63" s="137"/>
      <c r="I63" s="189">
        <f>G63*H63</f>
        <v>0</v>
      </c>
      <c r="J63" s="189"/>
      <c r="K63" s="137"/>
      <c r="L63" s="189"/>
      <c r="M63" s="189"/>
      <c r="N63" s="58">
        <f>I63</f>
        <v>0</v>
      </c>
    </row>
    <row r="64" spans="2:14" ht="25.5" x14ac:dyDescent="0.25">
      <c r="B64" s="36" t="s">
        <v>87</v>
      </c>
      <c r="C64" s="59" t="s">
        <v>119</v>
      </c>
      <c r="D64" s="37" t="s">
        <v>120</v>
      </c>
      <c r="E64" s="37" t="s">
        <v>121</v>
      </c>
      <c r="F64" s="38"/>
      <c r="G64" s="56">
        <f>4.95/100</f>
        <v>4.9500000000000002E-2</v>
      </c>
      <c r="H64" s="188"/>
      <c r="I64" s="189"/>
      <c r="J64" s="189"/>
      <c r="K64" s="137"/>
      <c r="L64" s="189"/>
      <c r="M64" s="189"/>
      <c r="N64" s="28">
        <f>SUM(N65:N72)</f>
        <v>0</v>
      </c>
    </row>
    <row r="65" spans="2:14" x14ac:dyDescent="0.25">
      <c r="B65" s="57">
        <f t="shared" ref="B65:B70" si="4">B64+0.1</f>
        <v>2.1</v>
      </c>
      <c r="C65" s="4"/>
      <c r="D65" s="40" t="s">
        <v>90</v>
      </c>
      <c r="E65" s="40" t="s">
        <v>17</v>
      </c>
      <c r="F65" s="42">
        <v>681</v>
      </c>
      <c r="G65" s="42">
        <f>F65*G64</f>
        <v>33.709499999999998</v>
      </c>
      <c r="H65" s="189"/>
      <c r="I65" s="189"/>
      <c r="J65" s="137"/>
      <c r="K65" s="137">
        <f>G65*J65</f>
        <v>0</v>
      </c>
      <c r="L65" s="189"/>
      <c r="M65" s="189">
        <f>G65*L65</f>
        <v>0</v>
      </c>
      <c r="N65" s="58">
        <f>K65</f>
        <v>0</v>
      </c>
    </row>
    <row r="66" spans="2:14" x14ac:dyDescent="0.25">
      <c r="B66" s="57">
        <f t="shared" si="4"/>
        <v>2.2000000000000002</v>
      </c>
      <c r="C66" s="4"/>
      <c r="D66" s="44" t="s">
        <v>122</v>
      </c>
      <c r="E66" s="44" t="s">
        <v>9</v>
      </c>
      <c r="F66" s="42">
        <v>99</v>
      </c>
      <c r="G66" s="42">
        <f>F66*G64</f>
        <v>4.9005000000000001</v>
      </c>
      <c r="H66" s="132"/>
      <c r="I66" s="189"/>
      <c r="J66" s="189"/>
      <c r="K66" s="137"/>
      <c r="L66" s="189"/>
      <c r="M66" s="189">
        <f>G66*L66</f>
        <v>0</v>
      </c>
      <c r="N66" s="58">
        <f>M66</f>
        <v>0</v>
      </c>
    </row>
    <row r="67" spans="2:14" x14ac:dyDescent="0.25">
      <c r="B67" s="57">
        <f t="shared" si="4"/>
        <v>2.3000000000000003</v>
      </c>
      <c r="C67" s="4" t="s">
        <v>123</v>
      </c>
      <c r="D67" s="44" t="s">
        <v>124</v>
      </c>
      <c r="E67" s="44" t="s">
        <v>85</v>
      </c>
      <c r="F67" s="42">
        <v>101.5</v>
      </c>
      <c r="G67" s="42">
        <f>F67*G64</f>
        <v>5.0242500000000003</v>
      </c>
      <c r="H67" s="137"/>
      <c r="I67" s="189">
        <f t="shared" ref="I67:I72" si="5">G67*H67</f>
        <v>0</v>
      </c>
      <c r="J67" s="189"/>
      <c r="K67" s="137"/>
      <c r="L67" s="189"/>
      <c r="M67" s="189"/>
      <c r="N67" s="60">
        <f t="shared" ref="N67:N72" si="6">I67</f>
        <v>0</v>
      </c>
    </row>
    <row r="68" spans="2:14" x14ac:dyDescent="0.25">
      <c r="B68" s="57">
        <f t="shared" si="4"/>
        <v>2.4000000000000004</v>
      </c>
      <c r="C68" s="4" t="s">
        <v>125</v>
      </c>
      <c r="D68" s="44" t="s">
        <v>126</v>
      </c>
      <c r="E68" s="44" t="s">
        <v>127</v>
      </c>
      <c r="F68" s="42">
        <v>132</v>
      </c>
      <c r="G68" s="42">
        <f>F68*G64</f>
        <v>6.5340000000000007</v>
      </c>
      <c r="H68" s="137"/>
      <c r="I68" s="189">
        <f t="shared" si="5"/>
        <v>0</v>
      </c>
      <c r="J68" s="189"/>
      <c r="K68" s="137"/>
      <c r="L68" s="189"/>
      <c r="M68" s="189"/>
      <c r="N68" s="60">
        <f t="shared" si="6"/>
        <v>0</v>
      </c>
    </row>
    <row r="69" spans="2:14" x14ac:dyDescent="0.25">
      <c r="B69" s="57">
        <f t="shared" si="4"/>
        <v>2.5000000000000004</v>
      </c>
      <c r="C69" s="4" t="s">
        <v>128</v>
      </c>
      <c r="D69" s="44" t="s">
        <v>129</v>
      </c>
      <c r="E69" s="44" t="s">
        <v>85</v>
      </c>
      <c r="F69" s="42">
        <v>3.15</v>
      </c>
      <c r="G69" s="42">
        <f>F69*G64</f>
        <v>0.15592500000000001</v>
      </c>
      <c r="H69" s="137"/>
      <c r="I69" s="189">
        <f t="shared" si="5"/>
        <v>0</v>
      </c>
      <c r="J69" s="189"/>
      <c r="K69" s="137"/>
      <c r="L69" s="189"/>
      <c r="M69" s="189"/>
      <c r="N69" s="58">
        <f t="shared" si="6"/>
        <v>0</v>
      </c>
    </row>
    <row r="70" spans="2:14" x14ac:dyDescent="0.25">
      <c r="B70" s="57">
        <f t="shared" si="4"/>
        <v>2.6000000000000005</v>
      </c>
      <c r="C70" s="4" t="s">
        <v>130</v>
      </c>
      <c r="D70" s="44" t="s">
        <v>131</v>
      </c>
      <c r="E70" s="44" t="s">
        <v>132</v>
      </c>
      <c r="F70" s="42">
        <v>200</v>
      </c>
      <c r="G70" s="42">
        <f>F70*G64</f>
        <v>9.9</v>
      </c>
      <c r="H70" s="137"/>
      <c r="I70" s="189">
        <f t="shared" si="5"/>
        <v>0</v>
      </c>
      <c r="J70" s="189"/>
      <c r="K70" s="137"/>
      <c r="L70" s="189"/>
      <c r="M70" s="189"/>
      <c r="N70" s="58">
        <f t="shared" si="6"/>
        <v>0</v>
      </c>
    </row>
    <row r="71" spans="2:14" x14ac:dyDescent="0.25">
      <c r="B71" s="61"/>
      <c r="C71" s="4"/>
      <c r="D71" s="44" t="s">
        <v>40</v>
      </c>
      <c r="E71" s="44" t="s">
        <v>9</v>
      </c>
      <c r="F71" s="42">
        <v>24</v>
      </c>
      <c r="G71" s="42">
        <f>F71*G64</f>
        <v>1.1880000000000002</v>
      </c>
      <c r="H71" s="137"/>
      <c r="I71" s="189">
        <f t="shared" si="5"/>
        <v>0</v>
      </c>
      <c r="J71" s="189"/>
      <c r="K71" s="137"/>
      <c r="L71" s="189"/>
      <c r="M71" s="189"/>
      <c r="N71" s="58">
        <f t="shared" si="6"/>
        <v>0</v>
      </c>
    </row>
    <row r="72" spans="2:14" s="33" customFormat="1" ht="15.75" thickBot="1" x14ac:dyDescent="0.3">
      <c r="B72" s="61">
        <f>B70+0.1</f>
        <v>2.7000000000000006</v>
      </c>
      <c r="C72" s="15" t="s">
        <v>137</v>
      </c>
      <c r="D72" s="48" t="s">
        <v>138</v>
      </c>
      <c r="E72" s="48" t="s">
        <v>132</v>
      </c>
      <c r="F72" s="62" t="s">
        <v>136</v>
      </c>
      <c r="G72" s="63">
        <v>22.321000000000002</v>
      </c>
      <c r="H72" s="190"/>
      <c r="I72" s="191">
        <f t="shared" si="5"/>
        <v>0</v>
      </c>
      <c r="J72" s="191"/>
      <c r="K72" s="190"/>
      <c r="L72" s="191"/>
      <c r="M72" s="191"/>
      <c r="N72" s="64">
        <f t="shared" si="6"/>
        <v>0</v>
      </c>
    </row>
    <row r="73" spans="2:14" x14ac:dyDescent="0.25">
      <c r="B73" s="65"/>
      <c r="C73" s="20"/>
      <c r="D73" s="66" t="s">
        <v>7</v>
      </c>
      <c r="E73" s="66" t="s">
        <v>9</v>
      </c>
      <c r="F73" s="67"/>
      <c r="G73" s="68"/>
      <c r="H73" s="68"/>
      <c r="I73" s="192">
        <f>SUM(I59:I72)</f>
        <v>0</v>
      </c>
      <c r="J73" s="193"/>
      <c r="K73" s="182">
        <f>SUM(K59:K72)</f>
        <v>0</v>
      </c>
      <c r="L73" s="181"/>
      <c r="M73" s="68">
        <f>SUM(M59:M72)</f>
        <v>0</v>
      </c>
      <c r="N73" s="69">
        <f>N64+N59</f>
        <v>0</v>
      </c>
    </row>
    <row r="74" spans="2:14" x14ac:dyDescent="0.25">
      <c r="B74" s="3"/>
      <c r="C74" s="4"/>
      <c r="D74" s="10" t="s">
        <v>8</v>
      </c>
      <c r="E74" s="10" t="s">
        <v>9</v>
      </c>
      <c r="F74" s="70">
        <v>0.1</v>
      </c>
      <c r="G74" s="12"/>
      <c r="H74" s="12"/>
      <c r="I74" s="134"/>
      <c r="J74" s="134"/>
      <c r="K74" s="134"/>
      <c r="L74" s="134"/>
      <c r="M74" s="134"/>
      <c r="N74" s="13">
        <f>N73*F74</f>
        <v>0</v>
      </c>
    </row>
    <row r="75" spans="2:14" x14ac:dyDescent="0.25">
      <c r="B75" s="25"/>
      <c r="C75" s="71"/>
      <c r="D75" s="6" t="s">
        <v>7</v>
      </c>
      <c r="E75" s="6" t="s">
        <v>9</v>
      </c>
      <c r="F75" s="72"/>
      <c r="G75" s="27"/>
      <c r="H75" s="27"/>
      <c r="I75" s="127"/>
      <c r="J75" s="127"/>
      <c r="K75" s="127"/>
      <c r="L75" s="127"/>
      <c r="M75" s="127"/>
      <c r="N75" s="28">
        <f>SUM(N73:N74)</f>
        <v>0</v>
      </c>
    </row>
    <row r="76" spans="2:14" x14ac:dyDescent="0.25">
      <c r="B76" s="3"/>
      <c r="C76" s="4"/>
      <c r="D76" s="10" t="s">
        <v>10</v>
      </c>
      <c r="E76" s="10" t="s">
        <v>9</v>
      </c>
      <c r="F76" s="70">
        <v>0.08</v>
      </c>
      <c r="G76" s="12"/>
      <c r="H76" s="12"/>
      <c r="I76" s="134"/>
      <c r="J76" s="134"/>
      <c r="K76" s="134"/>
      <c r="L76" s="134"/>
      <c r="M76" s="134"/>
      <c r="N76" s="13">
        <f>N75*F76</f>
        <v>0</v>
      </c>
    </row>
    <row r="77" spans="2:14" ht="15.75" thickBot="1" x14ac:dyDescent="0.3">
      <c r="B77" s="29"/>
      <c r="C77" s="30"/>
      <c r="D77" s="30" t="s">
        <v>141</v>
      </c>
      <c r="E77" s="30" t="s">
        <v>9</v>
      </c>
      <c r="F77" s="73"/>
      <c r="G77" s="31"/>
      <c r="H77" s="31"/>
      <c r="I77" s="183"/>
      <c r="J77" s="183"/>
      <c r="K77" s="183"/>
      <c r="L77" s="183"/>
      <c r="M77" s="183"/>
      <c r="N77" s="32">
        <f>SUM(N75:N76)</f>
        <v>0</v>
      </c>
    </row>
    <row r="78" spans="2:14" x14ac:dyDescent="0.25">
      <c r="B78" s="167" t="s">
        <v>142</v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9"/>
    </row>
    <row r="79" spans="2:14" ht="40.5" x14ac:dyDescent="0.25">
      <c r="B79" s="74">
        <v>1</v>
      </c>
      <c r="C79" s="4" t="s">
        <v>0</v>
      </c>
      <c r="D79" s="75" t="s">
        <v>143</v>
      </c>
      <c r="E79" s="75" t="s">
        <v>144</v>
      </c>
      <c r="F79" s="27"/>
      <c r="G79" s="76">
        <v>87.95</v>
      </c>
      <c r="H79" s="194"/>
      <c r="I79" s="194"/>
      <c r="J79" s="77"/>
      <c r="K79" s="195">
        <f t="shared" ref="K79:K86" si="7">G79*J79</f>
        <v>0</v>
      </c>
      <c r="L79" s="77"/>
      <c r="M79" s="77"/>
      <c r="N79" s="78">
        <f>M79+K79+I79</f>
        <v>0</v>
      </c>
    </row>
    <row r="80" spans="2:14" ht="15.75" x14ac:dyDescent="0.25">
      <c r="B80" s="74">
        <v>2</v>
      </c>
      <c r="C80" s="4" t="s">
        <v>0</v>
      </c>
      <c r="D80" s="10" t="s">
        <v>145</v>
      </c>
      <c r="E80" s="75" t="s">
        <v>144</v>
      </c>
      <c r="F80" s="27"/>
      <c r="G80" s="76">
        <v>87.95</v>
      </c>
      <c r="H80" s="88"/>
      <c r="I80" s="196">
        <f t="shared" ref="I80:I86" si="8">G80*H80</f>
        <v>0</v>
      </c>
      <c r="J80" s="76"/>
      <c r="K80" s="195">
        <f t="shared" si="7"/>
        <v>0</v>
      </c>
      <c r="L80" s="76"/>
      <c r="M80" s="76"/>
      <c r="N80" s="78">
        <f>M80+K80+I80</f>
        <v>0</v>
      </c>
    </row>
    <row r="81" spans="2:14" ht="15.75" x14ac:dyDescent="0.25">
      <c r="B81" s="74">
        <v>3</v>
      </c>
      <c r="C81" s="4" t="s">
        <v>0</v>
      </c>
      <c r="D81" s="10" t="s">
        <v>146</v>
      </c>
      <c r="E81" s="75" t="s">
        <v>144</v>
      </c>
      <c r="F81" s="11"/>
      <c r="G81" s="76">
        <v>5</v>
      </c>
      <c r="H81" s="76"/>
      <c r="I81" s="196">
        <f t="shared" si="8"/>
        <v>0</v>
      </c>
      <c r="J81" s="76"/>
      <c r="K81" s="195">
        <f t="shared" si="7"/>
        <v>0</v>
      </c>
      <c r="L81" s="76"/>
      <c r="M81" s="76"/>
      <c r="N81" s="78">
        <f>M81+K81+I81</f>
        <v>0</v>
      </c>
    </row>
    <row r="82" spans="2:14" ht="27" x14ac:dyDescent="0.25">
      <c r="B82" s="74">
        <v>4</v>
      </c>
      <c r="C82" s="4" t="s">
        <v>0</v>
      </c>
      <c r="D82" s="10" t="s">
        <v>1</v>
      </c>
      <c r="E82" s="10" t="s">
        <v>2</v>
      </c>
      <c r="F82" s="11"/>
      <c r="G82" s="76">
        <v>44.21</v>
      </c>
      <c r="H82" s="76"/>
      <c r="I82" s="196">
        <f t="shared" si="8"/>
        <v>0</v>
      </c>
      <c r="J82" s="76"/>
      <c r="K82" s="195">
        <f t="shared" si="7"/>
        <v>0</v>
      </c>
      <c r="L82" s="76"/>
      <c r="M82" s="76"/>
      <c r="N82" s="78">
        <f>M82+K82+I82</f>
        <v>0</v>
      </c>
    </row>
    <row r="83" spans="2:14" ht="27" x14ac:dyDescent="0.25">
      <c r="B83" s="74">
        <v>5</v>
      </c>
      <c r="C83" s="4" t="s">
        <v>0</v>
      </c>
      <c r="D83" s="10" t="s">
        <v>3</v>
      </c>
      <c r="E83" s="10" t="s">
        <v>147</v>
      </c>
      <c r="F83" s="11"/>
      <c r="G83" s="76">
        <f>97.95*0.2</f>
        <v>19.590000000000003</v>
      </c>
      <c r="H83" s="76"/>
      <c r="I83" s="196">
        <f t="shared" si="8"/>
        <v>0</v>
      </c>
      <c r="J83" s="76"/>
      <c r="K83" s="195">
        <f t="shared" si="7"/>
        <v>0</v>
      </c>
      <c r="L83" s="76"/>
      <c r="M83" s="76"/>
      <c r="N83" s="78">
        <f>M83+K83+I83</f>
        <v>0</v>
      </c>
    </row>
    <row r="84" spans="2:14" s="85" customFormat="1" ht="25.5" x14ac:dyDescent="0.25">
      <c r="B84" s="74">
        <v>6</v>
      </c>
      <c r="C84" s="79" t="s">
        <v>0</v>
      </c>
      <c r="D84" s="80" t="s">
        <v>4</v>
      </c>
      <c r="E84" s="10" t="s">
        <v>147</v>
      </c>
      <c r="F84" s="81"/>
      <c r="G84" s="82">
        <v>3</v>
      </c>
      <c r="H84" s="197"/>
      <c r="I84" s="88">
        <f t="shared" si="8"/>
        <v>0</v>
      </c>
      <c r="J84" s="83"/>
      <c r="K84" s="195">
        <f t="shared" si="7"/>
        <v>0</v>
      </c>
      <c r="L84" s="197"/>
      <c r="M84" s="197"/>
      <c r="N84" s="84">
        <f>I84+K84+M84</f>
        <v>0</v>
      </c>
    </row>
    <row r="85" spans="2:14" s="85" customFormat="1" ht="27" x14ac:dyDescent="0.25">
      <c r="B85" s="74">
        <v>7</v>
      </c>
      <c r="C85" s="79" t="s">
        <v>0</v>
      </c>
      <c r="D85" s="86" t="s">
        <v>5</v>
      </c>
      <c r="E85" s="10" t="s">
        <v>147</v>
      </c>
      <c r="F85" s="87"/>
      <c r="G85" s="88">
        <v>5.048</v>
      </c>
      <c r="H85" s="198"/>
      <c r="I85" s="88">
        <f t="shared" si="8"/>
        <v>0</v>
      </c>
      <c r="J85" s="89"/>
      <c r="K85" s="195">
        <f t="shared" si="7"/>
        <v>0</v>
      </c>
      <c r="L85" s="89"/>
      <c r="M85" s="88"/>
      <c r="N85" s="84">
        <f>I85+K85+M85</f>
        <v>0</v>
      </c>
    </row>
    <row r="86" spans="2:14" s="85" customFormat="1" ht="15.75" thickBot="1" x14ac:dyDescent="0.3">
      <c r="B86" s="74">
        <v>8</v>
      </c>
      <c r="C86" s="90" t="s">
        <v>0</v>
      </c>
      <c r="D86" s="91" t="s">
        <v>6</v>
      </c>
      <c r="E86" s="10" t="s">
        <v>147</v>
      </c>
      <c r="F86" s="92"/>
      <c r="G86" s="93">
        <v>15</v>
      </c>
      <c r="H86" s="199"/>
      <c r="I86" s="93">
        <f t="shared" si="8"/>
        <v>0</v>
      </c>
      <c r="J86" s="94"/>
      <c r="K86" s="195">
        <f t="shared" si="7"/>
        <v>0</v>
      </c>
      <c r="L86" s="94"/>
      <c r="M86" s="93"/>
      <c r="N86" s="95">
        <f>I86+K86+M86</f>
        <v>0</v>
      </c>
    </row>
    <row r="87" spans="2:14" s="85" customFormat="1" x14ac:dyDescent="0.25">
      <c r="B87" s="96"/>
      <c r="C87" s="97"/>
      <c r="D87" s="98" t="s">
        <v>7</v>
      </c>
      <c r="E87" s="98"/>
      <c r="F87" s="99"/>
      <c r="G87" s="100"/>
      <c r="H87" s="99"/>
      <c r="I87" s="100">
        <f>SUM(I79:I86)</f>
        <v>0</v>
      </c>
      <c r="J87" s="200"/>
      <c r="K87" s="100">
        <f>SUM(K79:K86)</f>
        <v>0</v>
      </c>
      <c r="L87" s="200"/>
      <c r="M87" s="100"/>
      <c r="N87" s="101">
        <f>SUM(N79:N86)</f>
        <v>0</v>
      </c>
    </row>
    <row r="88" spans="2:14" x14ac:dyDescent="0.25">
      <c r="B88" s="3"/>
      <c r="C88" s="4"/>
      <c r="D88" s="10" t="s">
        <v>8</v>
      </c>
      <c r="E88" s="10" t="s">
        <v>9</v>
      </c>
      <c r="F88" s="70">
        <v>0.1</v>
      </c>
      <c r="G88" s="12"/>
      <c r="H88" s="12"/>
      <c r="I88" s="134"/>
      <c r="J88" s="134"/>
      <c r="K88" s="134"/>
      <c r="L88" s="134"/>
      <c r="M88" s="134"/>
      <c r="N88" s="13">
        <f>N87*F88</f>
        <v>0</v>
      </c>
    </row>
    <row r="89" spans="2:14" x14ac:dyDescent="0.25">
      <c r="B89" s="25"/>
      <c r="C89" s="71"/>
      <c r="D89" s="6" t="s">
        <v>7</v>
      </c>
      <c r="E89" s="6" t="s">
        <v>9</v>
      </c>
      <c r="F89" s="72"/>
      <c r="G89" s="27"/>
      <c r="H89" s="27"/>
      <c r="I89" s="127"/>
      <c r="J89" s="127"/>
      <c r="K89" s="127"/>
      <c r="L89" s="127"/>
      <c r="M89" s="127"/>
      <c r="N89" s="28">
        <f>SUM(N87:N88)</f>
        <v>0</v>
      </c>
    </row>
    <row r="90" spans="2:14" x14ac:dyDescent="0.25">
      <c r="B90" s="3"/>
      <c r="C90" s="4"/>
      <c r="D90" s="10" t="s">
        <v>10</v>
      </c>
      <c r="E90" s="10" t="s">
        <v>9</v>
      </c>
      <c r="F90" s="70">
        <v>0.08</v>
      </c>
      <c r="G90" s="12"/>
      <c r="H90" s="12"/>
      <c r="I90" s="134"/>
      <c r="J90" s="134"/>
      <c r="K90" s="134"/>
      <c r="L90" s="134"/>
      <c r="M90" s="134"/>
      <c r="N90" s="13">
        <f>N89*F90</f>
        <v>0</v>
      </c>
    </row>
    <row r="91" spans="2:14" ht="15.75" thickBot="1" x14ac:dyDescent="0.3">
      <c r="B91" s="29"/>
      <c r="C91" s="30"/>
      <c r="D91" s="30" t="s">
        <v>11</v>
      </c>
      <c r="E91" s="30" t="s">
        <v>9</v>
      </c>
      <c r="F91" s="73"/>
      <c r="G91" s="31"/>
      <c r="H91" s="31"/>
      <c r="I91" s="183"/>
      <c r="J91" s="183"/>
      <c r="K91" s="183"/>
      <c r="L91" s="183"/>
      <c r="M91" s="183"/>
      <c r="N91" s="32">
        <f>SUM(N89:N90)</f>
        <v>0</v>
      </c>
    </row>
    <row r="92" spans="2:14" x14ac:dyDescent="0.25">
      <c r="B92" s="164" t="s">
        <v>12</v>
      </c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2:14" s="109" customFormat="1" ht="33.75" x14ac:dyDescent="0.2">
      <c r="B93" s="102" t="s">
        <v>112</v>
      </c>
      <c r="C93" s="103" t="s">
        <v>13</v>
      </c>
      <c r="D93" s="104" t="s">
        <v>14</v>
      </c>
      <c r="E93" s="104" t="s">
        <v>15</v>
      </c>
      <c r="F93" s="105"/>
      <c r="G93" s="106">
        <v>11</v>
      </c>
      <c r="H93" s="107"/>
      <c r="I93" s="107"/>
      <c r="J93" s="107"/>
      <c r="K93" s="107"/>
      <c r="L93" s="107"/>
      <c r="M93" s="107"/>
      <c r="N93" s="108"/>
    </row>
    <row r="94" spans="2:14" s="113" customFormat="1" ht="12.75" x14ac:dyDescent="0.2">
      <c r="B94" s="110"/>
      <c r="C94" s="103"/>
      <c r="D94" s="201" t="s">
        <v>16</v>
      </c>
      <c r="E94" s="111" t="s">
        <v>17</v>
      </c>
      <c r="F94" s="105">
        <v>1.2257</v>
      </c>
      <c r="G94" s="112">
        <f>F94*G93</f>
        <v>13.482699999999999</v>
      </c>
      <c r="H94" s="202"/>
      <c r="I94" s="107"/>
      <c r="J94" s="112"/>
      <c r="K94" s="107">
        <f t="shared" ref="K94:K99" si="9">G94*J94</f>
        <v>0</v>
      </c>
      <c r="L94" s="112"/>
      <c r="M94" s="107"/>
      <c r="N94" s="108">
        <f>I94+K94+M94</f>
        <v>0</v>
      </c>
    </row>
    <row r="95" spans="2:14" s="113" customFormat="1" ht="12.75" x14ac:dyDescent="0.2">
      <c r="B95" s="114"/>
      <c r="C95" s="115" t="s">
        <v>148</v>
      </c>
      <c r="D95" s="203" t="s">
        <v>18</v>
      </c>
      <c r="E95" s="115" t="s">
        <v>19</v>
      </c>
      <c r="F95" s="116">
        <v>3.15E-2</v>
      </c>
      <c r="G95" s="112">
        <f>F95*G93</f>
        <v>0.34650000000000003</v>
      </c>
      <c r="H95" s="116"/>
      <c r="I95" s="116"/>
      <c r="J95" s="116"/>
      <c r="K95" s="107"/>
      <c r="L95" s="116"/>
      <c r="M95" s="116">
        <f>G95*L95</f>
        <v>0</v>
      </c>
      <c r="N95" s="108">
        <f>I95+K95+M95</f>
        <v>0</v>
      </c>
    </row>
    <row r="96" spans="2:14" s="85" customFormat="1" x14ac:dyDescent="0.25">
      <c r="B96" s="117"/>
      <c r="C96" s="118" t="s">
        <v>20</v>
      </c>
      <c r="D96" s="86" t="s">
        <v>21</v>
      </c>
      <c r="E96" s="86" t="s">
        <v>22</v>
      </c>
      <c r="F96" s="119"/>
      <c r="G96" s="120">
        <v>6</v>
      </c>
      <c r="H96" s="119"/>
      <c r="I96" s="120">
        <f>G96*H96</f>
        <v>0</v>
      </c>
      <c r="J96" s="122"/>
      <c r="K96" s="107"/>
      <c r="L96" s="122"/>
      <c r="M96" s="120"/>
      <c r="N96" s="121">
        <f>I96+K96+M96</f>
        <v>0</v>
      </c>
    </row>
    <row r="97" spans="2:15" s="85" customFormat="1" ht="40.5" x14ac:dyDescent="0.25">
      <c r="B97" s="117"/>
      <c r="C97" s="118" t="s">
        <v>20</v>
      </c>
      <c r="D97" s="86" t="s">
        <v>149</v>
      </c>
      <c r="E97" s="86"/>
      <c r="F97" s="86"/>
      <c r="G97" s="120">
        <v>3</v>
      </c>
      <c r="H97" s="119"/>
      <c r="I97" s="120">
        <f>G97*H97</f>
        <v>0</v>
      </c>
      <c r="J97" s="122"/>
      <c r="K97" s="120"/>
      <c r="L97" s="122"/>
      <c r="M97" s="120"/>
      <c r="N97" s="121">
        <f>I97+K97+M97</f>
        <v>0</v>
      </c>
    </row>
    <row r="98" spans="2:15" s="85" customFormat="1" ht="42" customHeight="1" x14ac:dyDescent="0.25">
      <c r="B98" s="117"/>
      <c r="C98" s="118" t="s">
        <v>20</v>
      </c>
      <c r="D98" s="86" t="s">
        <v>150</v>
      </c>
      <c r="E98" s="86" t="s">
        <v>22</v>
      </c>
      <c r="F98" s="86"/>
      <c r="G98" s="120">
        <v>2</v>
      </c>
      <c r="H98" s="119"/>
      <c r="I98" s="120">
        <f>G98*H98</f>
        <v>0</v>
      </c>
      <c r="J98" s="122"/>
      <c r="K98" s="120"/>
      <c r="L98" s="122"/>
      <c r="M98" s="120"/>
      <c r="N98" s="121">
        <f>I98+K98+M98</f>
        <v>0</v>
      </c>
    </row>
    <row r="99" spans="2:15" s="85" customFormat="1" ht="27" x14ac:dyDescent="0.25">
      <c r="B99" s="117">
        <v>2</v>
      </c>
      <c r="C99" s="118" t="s">
        <v>20</v>
      </c>
      <c r="D99" s="86" t="s">
        <v>23</v>
      </c>
      <c r="E99" s="86" t="s">
        <v>24</v>
      </c>
      <c r="F99" s="86"/>
      <c r="G99" s="120">
        <v>2</v>
      </c>
      <c r="H99" s="119"/>
      <c r="I99" s="120">
        <f>G99*H99</f>
        <v>0</v>
      </c>
      <c r="J99" s="122"/>
      <c r="K99" s="120">
        <f t="shared" si="9"/>
        <v>0</v>
      </c>
      <c r="L99" s="122"/>
      <c r="M99" s="120"/>
      <c r="N99" s="121">
        <f>I99+K99</f>
        <v>0</v>
      </c>
    </row>
    <row r="100" spans="2:15" s="33" customFormat="1" x14ac:dyDescent="0.25">
      <c r="B100" s="3">
        <f>B99+0.1</f>
        <v>2.1</v>
      </c>
      <c r="C100" s="123"/>
      <c r="D100" s="10" t="s">
        <v>25</v>
      </c>
      <c r="E100" s="10" t="s">
        <v>26</v>
      </c>
      <c r="F100" s="208"/>
      <c r="G100" s="42">
        <v>4</v>
      </c>
      <c r="H100" s="120"/>
      <c r="I100" s="12">
        <f>G100*H100</f>
        <v>0</v>
      </c>
      <c r="J100" s="124"/>
      <c r="K100" s="12">
        <f>H100*J100</f>
        <v>0</v>
      </c>
      <c r="L100" s="124"/>
      <c r="M100" s="12"/>
      <c r="N100" s="13">
        <f>I100+K100+M100</f>
        <v>0</v>
      </c>
      <c r="O100" s="159"/>
    </row>
    <row r="101" spans="2:15" s="33" customFormat="1" x14ac:dyDescent="0.25">
      <c r="B101" s="3">
        <f>B100+0.1</f>
        <v>2.2000000000000002</v>
      </c>
      <c r="C101" s="123"/>
      <c r="D101" s="10" t="s">
        <v>27</v>
      </c>
      <c r="E101" s="10" t="s">
        <v>26</v>
      </c>
      <c r="F101" s="208"/>
      <c r="G101" s="42">
        <v>20</v>
      </c>
      <c r="H101" s="120"/>
      <c r="I101" s="12">
        <f>G101*H101</f>
        <v>0</v>
      </c>
      <c r="J101" s="124"/>
      <c r="K101" s="12">
        <f>H101*J101</f>
        <v>0</v>
      </c>
      <c r="L101" s="124"/>
      <c r="M101" s="12"/>
      <c r="N101" s="13">
        <f>I101+K101+M101</f>
        <v>0</v>
      </c>
    </row>
    <row r="102" spans="2:15" s="33" customFormat="1" x14ac:dyDescent="0.25">
      <c r="B102" s="3">
        <f>B101+0.1</f>
        <v>2.3000000000000003</v>
      </c>
      <c r="C102" s="123"/>
      <c r="D102" s="10" t="s">
        <v>28</v>
      </c>
      <c r="E102" s="10" t="s">
        <v>26</v>
      </c>
      <c r="F102" s="208"/>
      <c r="G102" s="42">
        <v>9</v>
      </c>
      <c r="H102" s="120"/>
      <c r="I102" s="12">
        <f t="shared" ref="I102" si="10">G102*H102</f>
        <v>0</v>
      </c>
      <c r="J102" s="124"/>
      <c r="K102" s="12">
        <f>H102*J102</f>
        <v>0</v>
      </c>
      <c r="L102" s="124"/>
      <c r="M102" s="12"/>
      <c r="N102" s="13">
        <f>I102+K102+M102</f>
        <v>0</v>
      </c>
    </row>
    <row r="103" spans="2:15" x14ac:dyDescent="0.25">
      <c r="B103" s="125"/>
      <c r="C103" s="71"/>
      <c r="D103" s="6" t="s">
        <v>7</v>
      </c>
      <c r="E103" s="6" t="s">
        <v>9</v>
      </c>
      <c r="F103" s="27"/>
      <c r="G103" s="27"/>
      <c r="H103" s="27"/>
      <c r="I103" s="126">
        <f>SUM(I96:I102)</f>
        <v>0</v>
      </c>
      <c r="J103" s="127"/>
      <c r="K103" s="27">
        <f>SUM(K94:K102)</f>
        <v>0</v>
      </c>
      <c r="L103" s="147"/>
      <c r="M103" s="38">
        <f>SUM(M93:M102)</f>
        <v>0</v>
      </c>
      <c r="N103" s="28">
        <f>SUM(N94:N102)</f>
        <v>0</v>
      </c>
    </row>
    <row r="104" spans="2:15" x14ac:dyDescent="0.25">
      <c r="B104" s="3"/>
      <c r="C104" s="4"/>
      <c r="D104" s="10" t="s">
        <v>8</v>
      </c>
      <c r="E104" s="10" t="s">
        <v>9</v>
      </c>
      <c r="F104" s="24">
        <v>0.1</v>
      </c>
      <c r="G104" s="12"/>
      <c r="H104" s="12"/>
      <c r="I104" s="134"/>
      <c r="J104" s="134"/>
      <c r="K104" s="134"/>
      <c r="L104" s="134"/>
      <c r="M104" s="134"/>
      <c r="N104" s="13">
        <f>N103*F104</f>
        <v>0</v>
      </c>
    </row>
    <row r="105" spans="2:15" x14ac:dyDescent="0.25">
      <c r="B105" s="25"/>
      <c r="C105" s="71"/>
      <c r="D105" s="6" t="s">
        <v>7</v>
      </c>
      <c r="E105" s="6" t="s">
        <v>9</v>
      </c>
      <c r="F105" s="26"/>
      <c r="G105" s="27"/>
      <c r="H105" s="27"/>
      <c r="I105" s="127"/>
      <c r="J105" s="127"/>
      <c r="K105" s="127"/>
      <c r="L105" s="127"/>
      <c r="M105" s="127"/>
      <c r="N105" s="28">
        <f>SUM(N103:N104)</f>
        <v>0</v>
      </c>
    </row>
    <row r="106" spans="2:15" x14ac:dyDescent="0.25">
      <c r="B106" s="3"/>
      <c r="C106" s="4"/>
      <c r="D106" s="10" t="s">
        <v>10</v>
      </c>
      <c r="E106" s="10" t="s">
        <v>9</v>
      </c>
      <c r="F106" s="24">
        <v>0.08</v>
      </c>
      <c r="G106" s="12"/>
      <c r="H106" s="12"/>
      <c r="I106" s="134"/>
      <c r="J106" s="134"/>
      <c r="K106" s="134"/>
      <c r="L106" s="134"/>
      <c r="M106" s="134"/>
      <c r="N106" s="13">
        <f>N105*F106</f>
        <v>0</v>
      </c>
    </row>
    <row r="107" spans="2:15" x14ac:dyDescent="0.25">
      <c r="B107" s="158"/>
      <c r="C107" s="6"/>
      <c r="D107" s="6" t="s">
        <v>29</v>
      </c>
      <c r="E107" s="6" t="s">
        <v>9</v>
      </c>
      <c r="F107" s="27"/>
      <c r="G107" s="27"/>
      <c r="H107" s="27"/>
      <c r="I107" s="127"/>
      <c r="J107" s="127"/>
      <c r="K107" s="127"/>
      <c r="L107" s="127"/>
      <c r="M107" s="127"/>
      <c r="N107" s="28">
        <f>SUM(N105:N106)</f>
        <v>0</v>
      </c>
    </row>
    <row r="108" spans="2:15" x14ac:dyDescent="0.25">
      <c r="B108" s="160" t="s">
        <v>30</v>
      </c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2"/>
    </row>
    <row r="109" spans="2:15" ht="27" x14ac:dyDescent="0.25">
      <c r="B109" s="25">
        <v>1</v>
      </c>
      <c r="C109" s="71" t="s">
        <v>31</v>
      </c>
      <c r="D109" s="6" t="s">
        <v>32</v>
      </c>
      <c r="E109" s="6" t="s">
        <v>151</v>
      </c>
      <c r="F109" s="128"/>
      <c r="G109" s="128">
        <v>23.98</v>
      </c>
      <c r="H109" s="128"/>
      <c r="I109" s="27"/>
      <c r="J109" s="128"/>
      <c r="K109" s="27"/>
      <c r="L109" s="128"/>
      <c r="M109" s="27"/>
      <c r="N109" s="129"/>
      <c r="O109" s="130"/>
    </row>
    <row r="110" spans="2:15" x14ac:dyDescent="0.25">
      <c r="B110" s="3"/>
      <c r="C110" s="71"/>
      <c r="D110" s="40" t="s">
        <v>33</v>
      </c>
      <c r="E110" s="44" t="s">
        <v>17</v>
      </c>
      <c r="F110" s="131">
        <v>1.2</v>
      </c>
      <c r="G110" s="12">
        <f>F110*G109</f>
        <v>28.776</v>
      </c>
      <c r="H110" s="12"/>
      <c r="I110" s="12"/>
      <c r="J110" s="12"/>
      <c r="K110" s="12">
        <f>G110*J110</f>
        <v>0</v>
      </c>
      <c r="L110" s="12"/>
      <c r="M110" s="12">
        <f>G110*L110</f>
        <v>0</v>
      </c>
      <c r="N110" s="13">
        <f>I110+K110+M110</f>
        <v>0</v>
      </c>
      <c r="O110" s="130"/>
    </row>
    <row r="111" spans="2:15" x14ac:dyDescent="0.25">
      <c r="B111" s="3"/>
      <c r="C111" s="4"/>
      <c r="D111" s="10" t="s">
        <v>34</v>
      </c>
      <c r="E111" s="44" t="s">
        <v>152</v>
      </c>
      <c r="F111" s="132">
        <v>0.1</v>
      </c>
      <c r="G111" s="132">
        <f>F111*G109</f>
        <v>2.3980000000000001</v>
      </c>
      <c r="H111" s="133"/>
      <c r="I111" s="12">
        <f>G111*H111</f>
        <v>0</v>
      </c>
      <c r="J111" s="132"/>
      <c r="K111" s="12">
        <f t="shared" ref="K111:K123" si="11">G111*J111</f>
        <v>0</v>
      </c>
      <c r="L111" s="132"/>
      <c r="M111" s="12">
        <f t="shared" ref="M111:M123" si="12">G111*L111</f>
        <v>0</v>
      </c>
      <c r="N111" s="13">
        <f t="shared" ref="N111:N123" si="13">I111+K111+M111</f>
        <v>0</v>
      </c>
      <c r="O111" s="130"/>
    </row>
    <row r="112" spans="2:15" ht="22.5" x14ac:dyDescent="0.25">
      <c r="B112" s="25">
        <v>2</v>
      </c>
      <c r="C112" s="71" t="s">
        <v>35</v>
      </c>
      <c r="D112" s="6" t="s">
        <v>36</v>
      </c>
      <c r="E112" s="6" t="s">
        <v>151</v>
      </c>
      <c r="F112" s="128"/>
      <c r="G112" s="26">
        <f>G109</f>
        <v>23.98</v>
      </c>
      <c r="H112" s="128"/>
      <c r="I112" s="12">
        <f t="shared" ref="I112:I123" si="14">G112*H112</f>
        <v>0</v>
      </c>
      <c r="J112" s="26"/>
      <c r="K112" s="12">
        <f t="shared" si="11"/>
        <v>0</v>
      </c>
      <c r="L112" s="26"/>
      <c r="M112" s="12">
        <f t="shared" si="12"/>
        <v>0</v>
      </c>
      <c r="N112" s="13">
        <f t="shared" si="13"/>
        <v>0</v>
      </c>
      <c r="O112" s="130"/>
    </row>
    <row r="113" spans="2:15" x14ac:dyDescent="0.25">
      <c r="B113" s="3"/>
      <c r="C113" s="123"/>
      <c r="D113" s="44" t="s">
        <v>33</v>
      </c>
      <c r="E113" s="44" t="s">
        <v>37</v>
      </c>
      <c r="F113" s="132">
        <v>1</v>
      </c>
      <c r="G113" s="132">
        <f>G112*F113</f>
        <v>23.98</v>
      </c>
      <c r="H113" s="134"/>
      <c r="I113" s="12">
        <f t="shared" si="14"/>
        <v>0</v>
      </c>
      <c r="J113" s="135"/>
      <c r="K113" s="12">
        <f t="shared" si="11"/>
        <v>0</v>
      </c>
      <c r="L113" s="134"/>
      <c r="M113" s="12">
        <f t="shared" si="12"/>
        <v>0</v>
      </c>
      <c r="N113" s="13">
        <f t="shared" si="13"/>
        <v>0</v>
      </c>
      <c r="O113" s="130"/>
    </row>
    <row r="114" spans="2:15" x14ac:dyDescent="0.25">
      <c r="B114" s="3"/>
      <c r="C114" s="136"/>
      <c r="D114" s="44" t="s">
        <v>38</v>
      </c>
      <c r="E114" s="44" t="s">
        <v>9</v>
      </c>
      <c r="F114" s="12">
        <v>0.01</v>
      </c>
      <c r="G114" s="12">
        <f>G112*F114</f>
        <v>0.23980000000000001</v>
      </c>
      <c r="H114" s="134"/>
      <c r="I114" s="12">
        <f t="shared" si="14"/>
        <v>0</v>
      </c>
      <c r="J114" s="127"/>
      <c r="K114" s="12">
        <f t="shared" si="11"/>
        <v>0</v>
      </c>
      <c r="L114" s="12"/>
      <c r="M114" s="12">
        <f t="shared" si="12"/>
        <v>0</v>
      </c>
      <c r="N114" s="13">
        <f t="shared" si="13"/>
        <v>0</v>
      </c>
      <c r="O114" s="130"/>
    </row>
    <row r="115" spans="2:15" ht="15.75" x14ac:dyDescent="0.25">
      <c r="B115" s="3"/>
      <c r="C115" s="136" t="s">
        <v>153</v>
      </c>
      <c r="D115" s="10" t="s">
        <v>39</v>
      </c>
      <c r="E115" s="10" t="s">
        <v>144</v>
      </c>
      <c r="F115" s="132">
        <v>1</v>
      </c>
      <c r="G115" s="12">
        <f>F115*G112</f>
        <v>23.98</v>
      </c>
      <c r="H115" s="132"/>
      <c r="I115" s="12">
        <f t="shared" si="14"/>
        <v>0</v>
      </c>
      <c r="J115" s="124"/>
      <c r="K115" s="12">
        <f t="shared" si="11"/>
        <v>0</v>
      </c>
      <c r="L115" s="124"/>
      <c r="M115" s="12">
        <f t="shared" si="12"/>
        <v>0</v>
      </c>
      <c r="N115" s="13">
        <f t="shared" si="13"/>
        <v>0</v>
      </c>
      <c r="O115" s="130"/>
    </row>
    <row r="116" spans="2:15" x14ac:dyDescent="0.25">
      <c r="B116" s="3"/>
      <c r="C116" s="136"/>
      <c r="D116" s="10" t="s">
        <v>40</v>
      </c>
      <c r="E116" s="10" t="s">
        <v>9</v>
      </c>
      <c r="F116" s="132">
        <v>0.04</v>
      </c>
      <c r="G116" s="12">
        <f>F116*G112</f>
        <v>0.95920000000000005</v>
      </c>
      <c r="H116" s="137"/>
      <c r="I116" s="12">
        <f t="shared" si="14"/>
        <v>0</v>
      </c>
      <c r="J116" s="124"/>
      <c r="K116" s="12">
        <f t="shared" si="11"/>
        <v>0</v>
      </c>
      <c r="L116" s="124"/>
      <c r="M116" s="12">
        <f t="shared" si="12"/>
        <v>0</v>
      </c>
      <c r="N116" s="13">
        <f t="shared" si="13"/>
        <v>0</v>
      </c>
      <c r="O116" s="130"/>
    </row>
    <row r="117" spans="2:15" ht="27" x14ac:dyDescent="0.25">
      <c r="B117" s="25">
        <v>3</v>
      </c>
      <c r="C117" s="71" t="s">
        <v>41</v>
      </c>
      <c r="D117" s="6" t="s">
        <v>42</v>
      </c>
      <c r="E117" s="6" t="s">
        <v>22</v>
      </c>
      <c r="F117" s="128"/>
      <c r="G117" s="128">
        <v>7</v>
      </c>
      <c r="H117" s="128"/>
      <c r="I117" s="12"/>
      <c r="J117" s="128"/>
      <c r="K117" s="12"/>
      <c r="L117" s="128"/>
      <c r="M117" s="12"/>
      <c r="N117" s="13"/>
      <c r="O117" s="130"/>
    </row>
    <row r="118" spans="2:15" x14ac:dyDescent="0.25">
      <c r="B118" s="25"/>
      <c r="C118" s="71"/>
      <c r="D118" s="204" t="s">
        <v>43</v>
      </c>
      <c r="E118" s="138" t="s">
        <v>44</v>
      </c>
      <c r="F118" s="139">
        <v>1.06</v>
      </c>
      <c r="G118" s="139">
        <f>F118*G117</f>
        <v>7.42</v>
      </c>
      <c r="H118" s="140"/>
      <c r="I118" s="140"/>
      <c r="J118" s="141"/>
      <c r="K118" s="141">
        <f>G118*J118</f>
        <v>0</v>
      </c>
      <c r="L118" s="140"/>
      <c r="M118" s="140"/>
      <c r="N118" s="142">
        <f>K118</f>
        <v>0</v>
      </c>
      <c r="O118" s="130"/>
    </row>
    <row r="119" spans="2:15" x14ac:dyDescent="0.25">
      <c r="B119" s="25"/>
      <c r="C119" s="71"/>
      <c r="D119" s="204" t="s">
        <v>45</v>
      </c>
      <c r="E119" s="138" t="s">
        <v>46</v>
      </c>
      <c r="F119" s="139">
        <v>0.09</v>
      </c>
      <c r="G119" s="139">
        <f>F119*G117</f>
        <v>0.63</v>
      </c>
      <c r="H119" s="141"/>
      <c r="I119" s="141">
        <f>G119*H119</f>
        <v>0</v>
      </c>
      <c r="J119" s="140"/>
      <c r="K119" s="140"/>
      <c r="L119" s="140"/>
      <c r="M119" s="140"/>
      <c r="N119" s="142">
        <f>I119</f>
        <v>0</v>
      </c>
      <c r="O119" s="130"/>
    </row>
    <row r="120" spans="2:15" x14ac:dyDescent="0.25">
      <c r="B120" s="25"/>
      <c r="C120" s="71"/>
      <c r="D120" s="204" t="s">
        <v>47</v>
      </c>
      <c r="E120" s="138" t="s">
        <v>48</v>
      </c>
      <c r="F120" s="139">
        <v>0.13600000000000001</v>
      </c>
      <c r="G120" s="139">
        <f>F120*G117</f>
        <v>0.95200000000000007</v>
      </c>
      <c r="H120" s="141"/>
      <c r="I120" s="141"/>
      <c r="J120" s="140"/>
      <c r="K120" s="140"/>
      <c r="L120" s="141"/>
      <c r="M120" s="141">
        <f>G120*L120</f>
        <v>0</v>
      </c>
      <c r="N120" s="142">
        <f>M120</f>
        <v>0</v>
      </c>
      <c r="O120" s="130"/>
    </row>
    <row r="121" spans="2:15" x14ac:dyDescent="0.25">
      <c r="B121" s="25"/>
      <c r="C121" s="71"/>
      <c r="D121" s="204" t="s">
        <v>49</v>
      </c>
      <c r="E121" s="138" t="s">
        <v>48</v>
      </c>
      <c r="F121" s="139">
        <v>0.17899999999999999</v>
      </c>
      <c r="G121" s="139">
        <f>F121*G117</f>
        <v>1.2529999999999999</v>
      </c>
      <c r="H121" s="141"/>
      <c r="I121" s="141">
        <f>G121*H121</f>
        <v>0</v>
      </c>
      <c r="J121" s="140"/>
      <c r="K121" s="140"/>
      <c r="L121" s="140"/>
      <c r="M121" s="140"/>
      <c r="N121" s="142">
        <f>I121</f>
        <v>0</v>
      </c>
      <c r="O121" s="130"/>
    </row>
    <row r="122" spans="2:15" s="85" customFormat="1" x14ac:dyDescent="0.25">
      <c r="B122" s="117"/>
      <c r="C122" s="118" t="s">
        <v>20</v>
      </c>
      <c r="D122" s="86" t="s">
        <v>50</v>
      </c>
      <c r="E122" s="86" t="s">
        <v>24</v>
      </c>
      <c r="F122" s="119"/>
      <c r="G122" s="122">
        <v>3</v>
      </c>
      <c r="H122" s="119"/>
      <c r="I122" s="143">
        <f t="shared" si="14"/>
        <v>0</v>
      </c>
      <c r="J122" s="122"/>
      <c r="K122" s="143">
        <f t="shared" si="11"/>
        <v>0</v>
      </c>
      <c r="L122" s="143"/>
      <c r="M122" s="143">
        <f t="shared" si="12"/>
        <v>0</v>
      </c>
      <c r="N122" s="144">
        <f t="shared" si="13"/>
        <v>0</v>
      </c>
      <c r="O122" s="145"/>
    </row>
    <row r="123" spans="2:15" s="85" customFormat="1" x14ac:dyDescent="0.25">
      <c r="B123" s="117"/>
      <c r="C123" s="118" t="s">
        <v>0</v>
      </c>
      <c r="D123" s="86" t="s">
        <v>51</v>
      </c>
      <c r="E123" s="86" t="s">
        <v>52</v>
      </c>
      <c r="F123" s="143"/>
      <c r="G123" s="120">
        <v>4</v>
      </c>
      <c r="H123" s="146"/>
      <c r="I123" s="143">
        <f t="shared" si="14"/>
        <v>0</v>
      </c>
      <c r="J123" s="122"/>
      <c r="K123" s="143">
        <f t="shared" si="11"/>
        <v>0</v>
      </c>
      <c r="L123" s="122"/>
      <c r="M123" s="143">
        <f t="shared" si="12"/>
        <v>0</v>
      </c>
      <c r="N123" s="144">
        <f t="shared" si="13"/>
        <v>0</v>
      </c>
      <c r="O123" s="145"/>
    </row>
    <row r="124" spans="2:15" x14ac:dyDescent="0.25">
      <c r="B124" s="125"/>
      <c r="C124" s="71"/>
      <c r="D124" s="6" t="s">
        <v>7</v>
      </c>
      <c r="E124" s="6" t="s">
        <v>9</v>
      </c>
      <c r="F124" s="27"/>
      <c r="G124" s="27"/>
      <c r="H124" s="27"/>
      <c r="I124" s="126">
        <f>SUM(I111:I123)</f>
        <v>0</v>
      </c>
      <c r="J124" s="127"/>
      <c r="K124" s="27">
        <f>SUM(K110:K123)</f>
        <v>0</v>
      </c>
      <c r="L124" s="147"/>
      <c r="M124" s="38">
        <f>SUM(M109:M123)</f>
        <v>0</v>
      </c>
      <c r="N124" s="28">
        <f>SUM(N109:N123)</f>
        <v>0</v>
      </c>
      <c r="O124" s="130"/>
    </row>
    <row r="125" spans="2:15" x14ac:dyDescent="0.25">
      <c r="B125" s="3"/>
      <c r="C125" s="4"/>
      <c r="D125" s="10" t="s">
        <v>8</v>
      </c>
      <c r="E125" s="10" t="s">
        <v>9</v>
      </c>
      <c r="F125" s="24">
        <v>0.1</v>
      </c>
      <c r="G125" s="12"/>
      <c r="H125" s="12"/>
      <c r="I125" s="134"/>
      <c r="J125" s="134"/>
      <c r="K125" s="134"/>
      <c r="L125" s="134"/>
      <c r="M125" s="134"/>
      <c r="N125" s="13">
        <f>N124*F125</f>
        <v>0</v>
      </c>
      <c r="O125" s="130"/>
    </row>
    <row r="126" spans="2:15" x14ac:dyDescent="0.25">
      <c r="B126" s="25"/>
      <c r="C126" s="71"/>
      <c r="D126" s="6" t="s">
        <v>7</v>
      </c>
      <c r="E126" s="6" t="s">
        <v>9</v>
      </c>
      <c r="F126" s="26"/>
      <c r="G126" s="27"/>
      <c r="H126" s="27"/>
      <c r="I126" s="127"/>
      <c r="J126" s="127"/>
      <c r="K126" s="127"/>
      <c r="L126" s="127"/>
      <c r="M126" s="127"/>
      <c r="N126" s="28">
        <f>SUM(N124:N125)</f>
        <v>0</v>
      </c>
      <c r="O126" s="130"/>
    </row>
    <row r="127" spans="2:15" x14ac:dyDescent="0.25">
      <c r="B127" s="3"/>
      <c r="C127" s="4"/>
      <c r="D127" s="10" t="s">
        <v>10</v>
      </c>
      <c r="E127" s="10" t="s">
        <v>9</v>
      </c>
      <c r="F127" s="24">
        <v>0.08</v>
      </c>
      <c r="G127" s="12"/>
      <c r="H127" s="12"/>
      <c r="I127" s="134"/>
      <c r="J127" s="134"/>
      <c r="K127" s="134"/>
      <c r="L127" s="134"/>
      <c r="M127" s="134"/>
      <c r="N127" s="13">
        <f>N126*F127</f>
        <v>0</v>
      </c>
      <c r="O127" s="130"/>
    </row>
    <row r="128" spans="2:15" x14ac:dyDescent="0.25">
      <c r="B128" s="158"/>
      <c r="C128" s="6"/>
      <c r="D128" s="6" t="s">
        <v>53</v>
      </c>
      <c r="E128" s="6" t="s">
        <v>9</v>
      </c>
      <c r="F128" s="27"/>
      <c r="G128" s="27"/>
      <c r="H128" s="27"/>
      <c r="I128" s="127"/>
      <c r="J128" s="127"/>
      <c r="K128" s="127"/>
      <c r="L128" s="127"/>
      <c r="M128" s="127"/>
      <c r="N128" s="28">
        <f>SUM(N126:N127)</f>
        <v>0</v>
      </c>
      <c r="O128" s="130"/>
    </row>
    <row r="129" spans="2:15" x14ac:dyDescent="0.25">
      <c r="B129" s="53"/>
      <c r="C129" s="10"/>
      <c r="D129" s="6" t="s">
        <v>54</v>
      </c>
      <c r="E129" s="6" t="s">
        <v>9</v>
      </c>
      <c r="F129" s="27"/>
      <c r="G129" s="27"/>
      <c r="H129" s="27"/>
      <c r="I129" s="127"/>
      <c r="J129" s="127"/>
      <c r="K129" s="127"/>
      <c r="L129" s="127"/>
      <c r="M129" s="127"/>
      <c r="N129" s="28">
        <f>N128+N107+N91+N77+N57+N36+N15</f>
        <v>0</v>
      </c>
      <c r="O129" s="130"/>
    </row>
    <row r="130" spans="2:15" x14ac:dyDescent="0.25">
      <c r="B130" s="53"/>
      <c r="C130" s="10"/>
      <c r="D130" s="10" t="s">
        <v>55</v>
      </c>
      <c r="E130" s="10" t="s">
        <v>9</v>
      </c>
      <c r="F130" s="12"/>
      <c r="G130" s="12"/>
      <c r="H130" s="12"/>
      <c r="I130" s="134"/>
      <c r="J130" s="134"/>
      <c r="K130" s="134"/>
      <c r="L130" s="134"/>
      <c r="M130" s="134"/>
      <c r="N130" s="28">
        <f>N129*0.03</f>
        <v>0</v>
      </c>
      <c r="O130" s="130"/>
    </row>
    <row r="131" spans="2:15" x14ac:dyDescent="0.25">
      <c r="B131" s="53"/>
      <c r="C131" s="10"/>
      <c r="D131" s="6" t="s">
        <v>7</v>
      </c>
      <c r="E131" s="10" t="s">
        <v>9</v>
      </c>
      <c r="F131" s="12"/>
      <c r="G131" s="12"/>
      <c r="H131" s="12"/>
      <c r="I131" s="134"/>
      <c r="J131" s="134"/>
      <c r="K131" s="134"/>
      <c r="L131" s="134"/>
      <c r="M131" s="134"/>
      <c r="N131" s="28">
        <f>SUM(N129:N130)</f>
        <v>0</v>
      </c>
      <c r="O131" s="130"/>
    </row>
    <row r="132" spans="2:15" x14ac:dyDescent="0.25">
      <c r="B132" s="53"/>
      <c r="C132" s="10"/>
      <c r="D132" s="10" t="s">
        <v>56</v>
      </c>
      <c r="E132" s="10" t="s">
        <v>9</v>
      </c>
      <c r="F132" s="76"/>
      <c r="G132" s="76"/>
      <c r="H132" s="76"/>
      <c r="I132" s="205"/>
      <c r="J132" s="205"/>
      <c r="K132" s="205"/>
      <c r="L132" s="205"/>
      <c r="M132" s="205"/>
      <c r="N132" s="148">
        <f>N131*18/100</f>
        <v>0</v>
      </c>
      <c r="O132" s="130"/>
    </row>
    <row r="133" spans="2:15" ht="15.75" thickBot="1" x14ac:dyDescent="0.3">
      <c r="B133" s="149"/>
      <c r="C133" s="150"/>
      <c r="D133" s="30" t="s">
        <v>57</v>
      </c>
      <c r="E133" s="30" t="s">
        <v>9</v>
      </c>
      <c r="F133" s="151"/>
      <c r="G133" s="151"/>
      <c r="H133" s="151"/>
      <c r="I133" s="206"/>
      <c r="J133" s="206"/>
      <c r="K133" s="206"/>
      <c r="L133" s="207"/>
      <c r="M133" s="207"/>
      <c r="N133" s="152">
        <f>N131+N132</f>
        <v>0</v>
      </c>
      <c r="O133" s="130"/>
    </row>
    <row r="137" spans="2:15" x14ac:dyDescent="0.25">
      <c r="D137" s="163"/>
      <c r="E137" s="163"/>
      <c r="F137" s="163"/>
    </row>
  </sheetData>
  <mergeCells count="18">
    <mergeCell ref="B1:N1"/>
    <mergeCell ref="B2:B3"/>
    <mergeCell ref="C2:C3"/>
    <mergeCell ref="D2:D3"/>
    <mergeCell ref="E2:E3"/>
    <mergeCell ref="F2:G2"/>
    <mergeCell ref="H2:I2"/>
    <mergeCell ref="J2:K2"/>
    <mergeCell ref="L2:M2"/>
    <mergeCell ref="N2:N3"/>
    <mergeCell ref="B108:N108"/>
    <mergeCell ref="D137:F137"/>
    <mergeCell ref="B5:N5"/>
    <mergeCell ref="B16:N16"/>
    <mergeCell ref="B37:N37"/>
    <mergeCell ref="B58:N58"/>
    <mergeCell ref="B78:N78"/>
    <mergeCell ref="B92:N92"/>
  </mergeCells>
  <conditionalFormatting sqref="C43 C64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2019-07-30T07:16:09Z</dcterms:modified>
</cp:coreProperties>
</file>