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.ichkitidze\Desktop\ბორითი\"/>
    </mc:Choice>
  </mc:AlternateContent>
  <bookViews>
    <workbookView xWindow="0" yWindow="0" windowWidth="28800" windowHeight="12135"/>
  </bookViews>
  <sheets>
    <sheet name="დანართი N1" sheetId="1" r:id="rId1"/>
  </sheets>
  <definedNames>
    <definedName name="_xlnm.Print_Area" localSheetId="0">'დანართი N1'!$A$1:$M$82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12" i="1" l="1"/>
  <c r="F18" i="1" l="1"/>
  <c r="F21" i="1" s="1"/>
  <c r="H43" i="1" l="1"/>
  <c r="M43" i="1" s="1"/>
  <c r="F61" i="1" l="1"/>
  <c r="F62" i="1" s="1"/>
  <c r="J62" i="1" s="1"/>
  <c r="M62" i="1" s="1"/>
  <c r="F54" i="1"/>
  <c r="H46" i="1"/>
  <c r="M46" i="1" s="1"/>
  <c r="F40" i="1"/>
  <c r="F37" i="1"/>
  <c r="H37" i="1" s="1"/>
  <c r="M37" i="1" s="1"/>
  <c r="F22" i="1" l="1"/>
  <c r="F26" i="1"/>
  <c r="F27" i="1" s="1"/>
  <c r="F28" i="1" s="1"/>
  <c r="J28" i="1" s="1"/>
  <c r="M28" i="1" s="1"/>
  <c r="F63" i="1"/>
  <c r="H63" i="1" s="1"/>
  <c r="M63" i="1" s="1"/>
  <c r="F34" i="1"/>
  <c r="J34" i="1" s="1"/>
  <c r="M34" i="1" s="1"/>
  <c r="F57" i="1"/>
  <c r="H57" i="1" s="1"/>
  <c r="M57" i="1" s="1"/>
  <c r="F56" i="1"/>
  <c r="L56" i="1" s="1"/>
  <c r="M56" i="1" s="1"/>
  <c r="F55" i="1"/>
  <c r="J55" i="1" s="1"/>
  <c r="M55" i="1" s="1"/>
  <c r="F58" i="1"/>
  <c r="H58" i="1" s="1"/>
  <c r="M58" i="1" s="1"/>
  <c r="F44" i="1"/>
  <c r="H44" i="1" s="1"/>
  <c r="M44" i="1" s="1"/>
  <c r="F51" i="1"/>
  <c r="H51" i="1" s="1"/>
  <c r="M51" i="1" s="1"/>
  <c r="F47" i="1"/>
  <c r="H47" i="1" s="1"/>
  <c r="M47" i="1" s="1"/>
  <c r="F42" i="1"/>
  <c r="L42" i="1" s="1"/>
  <c r="M42" i="1" s="1"/>
  <c r="F50" i="1"/>
  <c r="H50" i="1" s="1"/>
  <c r="M50" i="1" s="1"/>
  <c r="F41" i="1"/>
  <c r="J41" i="1" s="1"/>
  <c r="M41" i="1" s="1"/>
  <c r="F49" i="1"/>
  <c r="H49" i="1" s="1"/>
  <c r="M49" i="1" s="1"/>
  <c r="F45" i="1"/>
  <c r="H45" i="1" s="1"/>
  <c r="M45" i="1" s="1"/>
  <c r="F48" i="1"/>
  <c r="H48" i="1" s="1"/>
  <c r="M48" i="1" s="1"/>
  <c r="F35" i="1"/>
  <c r="L35" i="1" s="1"/>
  <c r="M35" i="1" s="1"/>
  <c r="F36" i="1"/>
  <c r="H36" i="1" s="1"/>
  <c r="M36" i="1" l="1"/>
  <c r="H65" i="1"/>
  <c r="F23" i="1"/>
  <c r="J23" i="1" s="1"/>
  <c r="M23" i="1" s="1"/>
  <c r="F24" i="1"/>
  <c r="L24" i="1" s="1"/>
  <c r="M24" i="1" s="1"/>
  <c r="F29" i="1"/>
  <c r="L29" i="1" s="1"/>
  <c r="M29" i="1" s="1"/>
  <c r="O10" i="1"/>
  <c r="F19" i="1"/>
  <c r="J19" i="1" s="1"/>
  <c r="M19" i="1" s="1"/>
  <c r="F13" i="1"/>
  <c r="F16" i="1" s="1"/>
  <c r="L16" i="1" s="1"/>
  <c r="M16" i="1" s="1"/>
  <c r="F14" i="1" l="1"/>
  <c r="J14" i="1" s="1"/>
  <c r="J65" i="1" s="1"/>
  <c r="F15" i="1"/>
  <c r="L15" i="1" s="1"/>
  <c r="L65" i="1" s="1"/>
  <c r="M14" i="1" l="1"/>
  <c r="M15" i="1"/>
  <c r="M67" i="1"/>
  <c r="M65" i="1" l="1"/>
  <c r="M68" i="1" s="1"/>
  <c r="M69" i="1" l="1"/>
  <c r="M70" i="1" s="1"/>
  <c r="M71" i="1" l="1"/>
  <c r="M72" i="1" s="1"/>
  <c r="M73" i="1" l="1"/>
  <c r="M74" i="1" s="1"/>
  <c r="M75" i="1" l="1"/>
  <c r="M77" i="1" s="1"/>
  <c r="N80" i="1" l="1"/>
  <c r="K5" i="1"/>
</calcChain>
</file>

<file path=xl/sharedStrings.xml><?xml version="1.0" encoding="utf-8"?>
<sst xmlns="http://schemas.openxmlformats.org/spreadsheetml/2006/main" count="144" uniqueCount="89">
  <si>
    <t>ლოკალური ხარჯთაღრიცხვა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</si>
  <si>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</si>
  <si>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</si>
  <si>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</si>
  <si>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</si>
  <si>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</si>
  <si>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</si>
  <si>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</si>
  <si>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</si>
  <si>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</si>
  <si>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</si>
  <si>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</si>
  <si>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</si>
  <si>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</si>
  <si>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მ3</t>
  </si>
  <si>
    <t>კაც/სთ</t>
  </si>
  <si>
    <t xml:space="preserve">სხვა მანქანები  </t>
  </si>
  <si>
    <t>ტ</t>
  </si>
  <si>
    <t xml:space="preserve">შრომითი დანახარჯები </t>
  </si>
  <si>
    <t>მანქ/სთ</t>
  </si>
  <si>
    <t>მ2</t>
  </si>
  <si>
    <t>შრომითი დანახარჯები</t>
  </si>
  <si>
    <t xml:space="preserve">სხვა მანქანები </t>
  </si>
  <si>
    <t>სხვა მასალები</t>
  </si>
  <si>
    <t>მ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</si>
  <si>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</si>
  <si>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</si>
  <si>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</si>
  <si>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</si>
  <si>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</si>
  <si>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.</t>
  </si>
  <si>
    <t xml:space="preserve">1-23-8         </t>
  </si>
  <si>
    <t>1000 მ3</t>
  </si>
  <si>
    <t>14-1-124</t>
  </si>
  <si>
    <t xml:space="preserve">ექსკავატორი ჩამჩის მოცულობა V=0.15 მ3  </t>
  </si>
  <si>
    <t xml:space="preserve">სხვა მასალები  </t>
  </si>
  <si>
    <t xml:space="preserve"> მ3</t>
  </si>
  <si>
    <t>100 მ3</t>
  </si>
  <si>
    <t>8-3-2.</t>
  </si>
  <si>
    <t>1-10-017</t>
  </si>
  <si>
    <t>კგ</t>
  </si>
  <si>
    <t xml:space="preserve">1-80-2                    </t>
  </si>
  <si>
    <t>გრუნტის დამუშავება ხელით</t>
  </si>
  <si>
    <t>შრომის დანახარჯი</t>
  </si>
  <si>
    <t>ღორღის ბალიშის  მოწყობა</t>
  </si>
  <si>
    <t xml:space="preserve">შრომითი დანახარჯები  </t>
  </si>
  <si>
    <t>პროექტი</t>
  </si>
  <si>
    <t>13-1-124</t>
  </si>
  <si>
    <t xml:space="preserve">ექსკავატორი პნევმოთვლიან სვლაზე V=0.15 მ3  </t>
  </si>
  <si>
    <t>ღორღი ბუნებრივი ქვის ფრაქცია 20-40 მმ</t>
  </si>
  <si>
    <t>6-11-3.</t>
  </si>
  <si>
    <t>მონოლითური რკ/ბეტონის  საყრდენი კედლის   მოწყობა</t>
  </si>
  <si>
    <t>1-10-015</t>
  </si>
  <si>
    <t>ელექტროდი შედუღების Ø5.0x350 მმ</t>
  </si>
  <si>
    <t xml:space="preserve">ჭანჭიკი </t>
  </si>
  <si>
    <t>ბეტონი  B-25 F200 W6</t>
  </si>
  <si>
    <t>5-1-022</t>
  </si>
  <si>
    <t>ფიცარი ჩამოგანილი წიწვოვანი III ხარ 40-60 მმ</t>
  </si>
  <si>
    <t>5-1-037</t>
  </si>
  <si>
    <t>ხის ძელები</t>
  </si>
  <si>
    <t>8-4-7.</t>
  </si>
  <si>
    <t>საყრდენი კედლის გარე ზედაპირის დამუშავება ბიტუმით</t>
  </si>
  <si>
    <t>100 მ2</t>
  </si>
  <si>
    <t>სხვა მანქანები</t>
  </si>
  <si>
    <t>მასტიკა ბიტუმ-პოლიმერული</t>
  </si>
  <si>
    <t>1-81-2</t>
  </si>
  <si>
    <t>შემოტანილი ღორღის ჩაყრა ხელით დრენაჟის მოსაწყობად</t>
  </si>
  <si>
    <t>1-12-8.</t>
  </si>
  <si>
    <t>გრუნტის უკუჩაყრა</t>
  </si>
  <si>
    <t>ვიბროსატკეპნით დატკეპნა</t>
  </si>
  <si>
    <t>C-90</t>
  </si>
  <si>
    <t>ელექტროვიბროსატკეპნი Skiper С-90 (Lifan LF 200) ტიპის</t>
  </si>
  <si>
    <t>მიწის სამუშაოები</t>
  </si>
  <si>
    <t>1-118-11</t>
  </si>
  <si>
    <t xml:space="preserve">ხარაგაულის მუნიციპალიტეტი  </t>
  </si>
  <si>
    <t>ბორითი, ანგარის უბანში საყრდენი კედლის მოწყობა</t>
  </si>
  <si>
    <t>საყრდენი კედლის   მოწყობა 30 მ-ზე 5 მ სიმაღლით (მარცხენა მხარეს 20 მ და მარჯვენა მხარეს 10 მ</t>
  </si>
  <si>
    <t>არმატურა АIII კლასი</t>
  </si>
  <si>
    <t>სადრენაჟო მილი Ø100x2.0 მმ</t>
  </si>
  <si>
    <t>მიწის დამუშავება ექსკავატორით  V=0.15 მ3   საყრდენი კედლების მოსაწყობად</t>
  </si>
  <si>
    <t xml:space="preserve"> საყალიბე ფარი</t>
  </si>
  <si>
    <t>5-1-144</t>
  </si>
  <si>
    <t>4-1-244</t>
  </si>
  <si>
    <t>1-1-28</t>
  </si>
  <si>
    <t>4-1-340</t>
  </si>
  <si>
    <t>4-1-532</t>
  </si>
  <si>
    <t>დანართი N1</t>
  </si>
  <si>
    <r>
      <t>მ</t>
    </r>
    <r>
      <rPr>
        <b/>
        <vertAlign val="superscript"/>
        <sz val="10"/>
        <color theme="1"/>
        <rFont val="Sylfaen"/>
        <family val="1"/>
        <charset val="204"/>
      </rPr>
      <t>3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</si>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</sst>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#,##0.000"/>
    <numFmt numFmtId="166" formatCode="#,##0.00000"/>
    <numFmt numFmtId="167" formatCode="0.0000"/>
    <numFmt numFmtId="168" formatCode="0.000"/>
    <numFmt numFmtId="169" formatCode="0;\-0;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color theme="1"/>
      <name val="Sylfaen"/>
      <family val="1"/>
      <charset val="204"/>
    </font>
    <font>
      <b/>
      <vertAlign val="superscript"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7" fillId="0" borderId="0"/>
    <xf numFmtId="0" fontId="2" fillId="0" borderId="0"/>
  </cellStyleXfs>
  <cellXfs count="132">
    <xf numFmtId="0" fontId="0" fillId="0" borderId="0" xfId="0"/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center" vertical="center"/>
    </xf>
    <xf numFmtId="0" fontId="7" fillId="2" borderId="0" xfId="6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1" applyFont="1" applyFill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16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4" fillId="2" borderId="2" xfId="9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 indent="1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1" fontId="9" fillId="2" borderId="3" xfId="0" applyNumberFormat="1" applyFont="1" applyFill="1" applyBorder="1" applyAlignment="1" applyProtection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3" xfId="0" applyNumberFormat="1" applyFont="1" applyFill="1" applyBorder="1" applyAlignment="1" applyProtection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6" applyNumberFormat="1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/>
    </xf>
    <xf numFmtId="166" fontId="4" fillId="2" borderId="2" xfId="2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left" vertical="center" indent="1"/>
    </xf>
    <xf numFmtId="49" fontId="11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vertical="center" wrapText="1"/>
    </xf>
    <xf numFmtId="43" fontId="11" fillId="2" borderId="2" xfId="9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68" fontId="13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165" fontId="4" fillId="2" borderId="2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/>
    </xf>
    <xf numFmtId="0" fontId="4" fillId="2" borderId="2" xfId="3" applyNumberFormat="1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4" fillId="2" borderId="2" xfId="5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" fontId="4" fillId="2" borderId="2" xfId="1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left" vertical="center"/>
    </xf>
    <xf numFmtId="4" fontId="4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/>
    </xf>
    <xf numFmtId="4" fontId="4" fillId="2" borderId="2" xfId="3" applyNumberFormat="1" applyFont="1" applyFill="1" applyBorder="1" applyAlignment="1">
      <alignment horizontal="center" vertical="center"/>
    </xf>
    <xf numFmtId="4" fontId="4" fillId="2" borderId="2" xfId="5" applyNumberFormat="1" applyFont="1" applyFill="1" applyBorder="1" applyAlignment="1">
      <alignment horizontal="center" vertical="center"/>
    </xf>
    <xf numFmtId="4" fontId="4" fillId="2" borderId="2" xfId="4" applyNumberFormat="1" applyFont="1" applyFill="1" applyBorder="1" applyAlignment="1">
      <alignment horizontal="center" vertical="center"/>
    </xf>
    <xf numFmtId="4" fontId="4" fillId="2" borderId="2" xfId="6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left" vertical="center"/>
    </xf>
    <xf numFmtId="49" fontId="4" fillId="2" borderId="2" xfId="3" applyNumberFormat="1" applyFont="1" applyFill="1" applyBorder="1" applyAlignment="1">
      <alignment horizontal="center" vertical="center" wrapText="1"/>
    </xf>
    <xf numFmtId="166" fontId="4" fillId="2" borderId="2" xfId="3" applyNumberFormat="1" applyFont="1" applyFill="1" applyBorder="1" applyAlignment="1">
      <alignment horizontal="center" vertical="center"/>
    </xf>
    <xf numFmtId="0" fontId="4" fillId="2" borderId="2" xfId="1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left" vertical="center"/>
    </xf>
    <xf numFmtId="4" fontId="3" fillId="2" borderId="2" xfId="4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9" fontId="9" fillId="2" borderId="2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5" fillId="2" borderId="2" xfId="2" applyNumberFormat="1" applyFont="1" applyFill="1" applyBorder="1" applyAlignment="1">
      <alignment horizontal="center" vertical="center"/>
    </xf>
  </cellXfs>
  <cellStyles count="13">
    <cellStyle name="Comma" xfId="9" builtinId="3"/>
    <cellStyle name="Normal" xfId="0" builtinId="0"/>
    <cellStyle name="Normal 2" xfId="6"/>
    <cellStyle name="Normal 3" xfId="5"/>
    <cellStyle name="Normal_Direct Cost &amp; Revenue as of May 22 2003" xfId="10"/>
    <cellStyle name="Обычный 2" xfId="1"/>
    <cellStyle name="Обычный 2 2" xfId="7"/>
    <cellStyle name="Обычный 3" xfId="2"/>
    <cellStyle name="Обычный 3 2" xfId="8"/>
    <cellStyle name="Обычный 7" xfId="12"/>
    <cellStyle name="Обычный_sg  Tbilisi-SEnaki km84" xfId="11"/>
    <cellStyle name="ჩვეულებრივი 2" xfId="3"/>
    <cellStyle name="ჩვეულებრივი 2 2 2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F83"/>
  <sheetViews>
    <sheetView tabSelected="1" view="pageBreakPreview" zoomScaleSheetLayoutView="100" workbookViewId="0">
      <selection activeCell="G43" sqref="G43"/>
    </sheetView>
  </sheetViews>
  <sheetFormatPr defaultColWidth="7" defaultRowHeight="13.5" customHeight="1" x14ac:dyDescent="0.25"/>
  <cols>
    <col min="1" max="1" width="4.5703125" style="15" bestFit="1" customWidth="1"/>
    <col min="2" max="2" width="14.42578125" style="16" customWidth="1"/>
    <col min="3" max="3" width="67.7109375" style="22" customWidth="1"/>
    <col min="4" max="4" width="9.42578125" style="16" customWidth="1"/>
    <col min="5" max="5" width="8.7109375" style="16" customWidth="1"/>
    <col min="6" max="6" width="10.140625" style="16" customWidth="1"/>
    <col min="7" max="7" width="8.85546875" style="16" customWidth="1"/>
    <col min="8" max="8" width="10.28515625" style="20" customWidth="1"/>
    <col min="9" max="9" width="8.85546875" style="16" customWidth="1"/>
    <col min="10" max="10" width="10.42578125" style="20" customWidth="1"/>
    <col min="11" max="11" width="8.85546875" style="16" customWidth="1"/>
    <col min="12" max="12" width="11" style="20" customWidth="1"/>
    <col min="13" max="13" width="12" style="20" customWidth="1"/>
    <col min="14" max="14" width="12" style="12" customWidth="1"/>
    <col min="15" max="228" width="9.140625" style="12" customWidth="1"/>
    <col min="229" max="229" width="2.5703125" style="12" customWidth="1"/>
    <col min="230" max="230" width="9.140625" style="12" customWidth="1"/>
    <col min="231" max="231" width="47.85546875" style="12" customWidth="1"/>
    <col min="232" max="232" width="6.7109375" style="12" customWidth="1"/>
    <col min="233" max="233" width="7.42578125" style="12" customWidth="1"/>
    <col min="234" max="234" width="7" style="12" customWidth="1"/>
    <col min="235" max="235" width="8.5703125" style="12" customWidth="1"/>
    <col min="236" max="236" width="12" style="12" customWidth="1"/>
    <col min="237" max="237" width="4.7109375" style="12" customWidth="1"/>
    <col min="238" max="238" width="9.140625" style="12" customWidth="1"/>
    <col min="239" max="239" width="11.7109375" style="12" customWidth="1"/>
    <col min="240" max="16384" width="7" style="12"/>
  </cols>
  <sheetData>
    <row r="1" spans="1:240" ht="19.5" customHeight="1" x14ac:dyDescent="0.25">
      <c r="B1" s="39"/>
      <c r="D1" s="12"/>
      <c r="E1" s="12"/>
      <c r="F1" s="12"/>
      <c r="G1" s="12"/>
      <c r="H1" s="12"/>
      <c r="I1" s="12"/>
      <c r="J1" s="12"/>
      <c r="K1" s="41" t="s">
        <v>86</v>
      </c>
      <c r="L1" s="41"/>
      <c r="M1" s="41"/>
    </row>
    <row r="2" spans="1:240" s="1" customFormat="1" ht="12.75" x14ac:dyDescent="0.25">
      <c r="A2" s="44" t="s">
        <v>74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40" s="1" customFormat="1" ht="12.75" x14ac:dyDescent="0.25">
      <c r="A3" s="44" t="s">
        <v>75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40" s="1" customFormat="1" ht="12.75" x14ac:dyDescent="0.2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40" s="2" customFormat="1" ht="13.5" customHeight="1" x14ac:dyDescent="0.25">
      <c r="A5" s="47"/>
      <c r="B5" s="48"/>
      <c r="C5" s="49"/>
      <c r="D5" s="47"/>
      <c r="E5" s="47"/>
      <c r="F5" s="47"/>
      <c r="G5" s="47"/>
      <c r="H5" s="50"/>
      <c r="I5" s="47"/>
      <c r="J5" s="51" t="s">
        <v>1</v>
      </c>
      <c r="K5" s="52" t="e">
        <f>M77</f>
        <v>#VALUE!</v>
      </c>
      <c r="L5" s="52"/>
      <c r="M5" s="47" t="s">
        <v>2</v>
      </c>
    </row>
    <row r="6" spans="1:240" s="3" customFormat="1" ht="12.75" x14ac:dyDescent="0.25">
      <c r="A6" s="53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240" s="3" customFormat="1" ht="26.25" customHeight="1" x14ac:dyDescent="0.25">
      <c r="A7" s="43" t="s">
        <v>3</v>
      </c>
      <c r="B7" s="43" t="s">
        <v>4</v>
      </c>
      <c r="C7" s="45" t="s">
        <v>5</v>
      </c>
      <c r="D7" s="45" t="s">
        <v>6</v>
      </c>
      <c r="E7" s="43" t="s">
        <v>7</v>
      </c>
      <c r="F7" s="43"/>
      <c r="G7" s="45" t="s">
        <v>8</v>
      </c>
      <c r="H7" s="45"/>
      <c r="I7" s="45" t="s">
        <v>9</v>
      </c>
      <c r="J7" s="45"/>
      <c r="K7" s="43" t="s">
        <v>10</v>
      </c>
      <c r="L7" s="43"/>
      <c r="M7" s="43" t="s">
        <v>11</v>
      </c>
    </row>
    <row r="8" spans="1:240" s="3" customFormat="1" ht="12.75" x14ac:dyDescent="0.25">
      <c r="A8" s="43"/>
      <c r="B8" s="43"/>
      <c r="C8" s="45"/>
      <c r="D8" s="45"/>
      <c r="E8" s="40" t="s">
        <v>12</v>
      </c>
      <c r="F8" s="40" t="s">
        <v>13</v>
      </c>
      <c r="G8" s="40" t="s">
        <v>12</v>
      </c>
      <c r="H8" s="40" t="s">
        <v>13</v>
      </c>
      <c r="I8" s="40" t="s">
        <v>12</v>
      </c>
      <c r="J8" s="40" t="s">
        <v>13</v>
      </c>
      <c r="K8" s="40" t="s">
        <v>12</v>
      </c>
      <c r="L8" s="40" t="s">
        <v>13</v>
      </c>
      <c r="M8" s="43"/>
    </row>
    <row r="9" spans="1:240" s="4" customFormat="1" ht="13.5" customHeight="1" x14ac:dyDescent="0.25">
      <c r="A9" s="55">
        <v>1</v>
      </c>
      <c r="B9" s="55">
        <v>2</v>
      </c>
      <c r="C9" s="56">
        <v>3</v>
      </c>
      <c r="D9" s="57">
        <v>4</v>
      </c>
      <c r="E9" s="58">
        <v>5</v>
      </c>
      <c r="F9" s="57">
        <v>6</v>
      </c>
      <c r="G9" s="57">
        <v>7</v>
      </c>
      <c r="H9" s="56">
        <v>8</v>
      </c>
      <c r="I9" s="57">
        <v>9</v>
      </c>
      <c r="J9" s="56">
        <v>10</v>
      </c>
      <c r="K9" s="57">
        <v>11</v>
      </c>
      <c r="L9" s="56">
        <v>12</v>
      </c>
      <c r="M9" s="56">
        <v>13</v>
      </c>
    </row>
    <row r="10" spans="1:240" s="4" customFormat="1" ht="12.75" x14ac:dyDescent="0.25">
      <c r="A10" s="59"/>
      <c r="B10" s="59"/>
      <c r="C10" s="60"/>
      <c r="D10" s="59"/>
      <c r="E10" s="61"/>
      <c r="F10" s="61"/>
      <c r="G10" s="61"/>
      <c r="H10" s="61"/>
      <c r="I10" s="61"/>
      <c r="J10" s="61"/>
      <c r="K10" s="61"/>
      <c r="L10" s="61"/>
      <c r="M10" s="61"/>
      <c r="O10" s="4">
        <f>173+165+226+526</f>
        <v>1090</v>
      </c>
    </row>
    <row r="11" spans="1:240" s="4" customFormat="1" ht="12.75" x14ac:dyDescent="0.25">
      <c r="A11" s="59" t="s">
        <v>30</v>
      </c>
      <c r="B11" s="59"/>
      <c r="C11" s="60" t="s">
        <v>72</v>
      </c>
      <c r="D11" s="59"/>
      <c r="E11" s="61"/>
      <c r="F11" s="61"/>
      <c r="G11" s="61"/>
      <c r="H11" s="61"/>
      <c r="I11" s="61"/>
      <c r="J11" s="61"/>
      <c r="K11" s="61"/>
      <c r="L11" s="61"/>
      <c r="M11" s="61"/>
      <c r="N11" s="26"/>
    </row>
    <row r="12" spans="1:240" s="7" customFormat="1" ht="25.5" x14ac:dyDescent="0.25">
      <c r="A12" s="62">
        <v>1</v>
      </c>
      <c r="B12" s="63" t="s">
        <v>31</v>
      </c>
      <c r="C12" s="64" t="s">
        <v>79</v>
      </c>
      <c r="D12" s="9" t="s">
        <v>14</v>
      </c>
      <c r="E12" s="24"/>
      <c r="F12" s="24">
        <f>675-120</f>
        <v>555</v>
      </c>
      <c r="G12" s="10"/>
      <c r="H12" s="10"/>
      <c r="I12" s="10"/>
      <c r="J12" s="10"/>
      <c r="K12" s="10"/>
      <c r="L12" s="10"/>
      <c r="M12" s="10"/>
      <c r="N12" s="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</row>
    <row r="13" spans="1:240" s="7" customFormat="1" ht="12.75" x14ac:dyDescent="0.25">
      <c r="A13" s="9"/>
      <c r="B13" s="65"/>
      <c r="C13" s="66"/>
      <c r="D13" s="11" t="s">
        <v>32</v>
      </c>
      <c r="E13" s="10"/>
      <c r="F13" s="67">
        <f>F12/1000</f>
        <v>0.55500000000000005</v>
      </c>
      <c r="G13" s="10"/>
      <c r="H13" s="10"/>
      <c r="I13" s="10"/>
      <c r="J13" s="10"/>
      <c r="K13" s="10"/>
      <c r="L13" s="10"/>
      <c r="M13" s="10"/>
      <c r="N13" s="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</row>
    <row r="14" spans="1:240" s="7" customFormat="1" ht="12.75" x14ac:dyDescent="0.25">
      <c r="A14" s="62"/>
      <c r="B14" s="68"/>
      <c r="C14" s="69" t="s">
        <v>18</v>
      </c>
      <c r="D14" s="70" t="s">
        <v>15</v>
      </c>
      <c r="E14" s="10">
        <v>60.8</v>
      </c>
      <c r="F14" s="10">
        <f>E14*F13</f>
        <v>33.744</v>
      </c>
      <c r="G14" s="10"/>
      <c r="H14" s="10"/>
      <c r="I14" s="10">
        <v>0</v>
      </c>
      <c r="J14" s="10">
        <f>F14*I14</f>
        <v>0</v>
      </c>
      <c r="K14" s="10"/>
      <c r="L14" s="10"/>
      <c r="M14" s="10">
        <f t="shared" ref="M14:M19" si="0">H14+J14+L14</f>
        <v>0</v>
      </c>
      <c r="N14" s="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</row>
    <row r="15" spans="1:240" s="7" customFormat="1" ht="12.75" x14ac:dyDescent="0.25">
      <c r="A15" s="62"/>
      <c r="B15" s="68" t="s">
        <v>33</v>
      </c>
      <c r="C15" s="71" t="s">
        <v>34</v>
      </c>
      <c r="D15" s="70" t="s">
        <v>19</v>
      </c>
      <c r="E15" s="10">
        <v>143</v>
      </c>
      <c r="F15" s="10">
        <f>E15*F13</f>
        <v>79.365000000000009</v>
      </c>
      <c r="G15" s="10"/>
      <c r="H15" s="10"/>
      <c r="I15" s="10"/>
      <c r="J15" s="10"/>
      <c r="K15" s="10">
        <v>0</v>
      </c>
      <c r="L15" s="10">
        <f>F15*K15</f>
        <v>0</v>
      </c>
      <c r="M15" s="10">
        <f t="shared" si="0"/>
        <v>0</v>
      </c>
      <c r="N15" s="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</row>
    <row r="16" spans="1:240" s="7" customFormat="1" ht="12.75" x14ac:dyDescent="0.25">
      <c r="A16" s="62"/>
      <c r="B16" s="68"/>
      <c r="C16" s="71" t="s">
        <v>16</v>
      </c>
      <c r="D16" s="11" t="s">
        <v>2</v>
      </c>
      <c r="E16" s="10">
        <v>6.89</v>
      </c>
      <c r="F16" s="10">
        <f>E16*F13</f>
        <v>3.82395</v>
      </c>
      <c r="G16" s="10"/>
      <c r="H16" s="10"/>
      <c r="I16" s="10"/>
      <c r="J16" s="10"/>
      <c r="K16" s="10">
        <v>0</v>
      </c>
      <c r="L16" s="10">
        <f>F16*K16</f>
        <v>0</v>
      </c>
      <c r="M16" s="10">
        <f t="shared" si="0"/>
        <v>0</v>
      </c>
      <c r="N16" s="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</row>
    <row r="17" spans="1:240" s="7" customFormat="1" ht="12.75" x14ac:dyDescent="0.25">
      <c r="A17" s="62"/>
      <c r="B17" s="68"/>
      <c r="C17" s="71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</row>
    <row r="18" spans="1:240" s="7" customFormat="1" ht="15.75" x14ac:dyDescent="0.25">
      <c r="A18" s="62">
        <v>2</v>
      </c>
      <c r="B18" s="72" t="s">
        <v>41</v>
      </c>
      <c r="C18" s="73" t="s">
        <v>42</v>
      </c>
      <c r="D18" s="74" t="s">
        <v>87</v>
      </c>
      <c r="E18" s="24"/>
      <c r="F18" s="24">
        <f>F12*0.1</f>
        <v>55.5</v>
      </c>
      <c r="G18" s="10"/>
      <c r="H18" s="10"/>
      <c r="I18" s="10"/>
      <c r="J18" s="10"/>
      <c r="K18" s="10"/>
      <c r="L18" s="10"/>
      <c r="M18" s="10"/>
      <c r="N18" s="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</row>
    <row r="19" spans="1:240" s="7" customFormat="1" ht="15" x14ac:dyDescent="0.25">
      <c r="A19" s="62"/>
      <c r="B19" s="75"/>
      <c r="C19" s="76" t="s">
        <v>43</v>
      </c>
      <c r="D19" s="77" t="s">
        <v>15</v>
      </c>
      <c r="E19" s="10">
        <v>2.06</v>
      </c>
      <c r="F19" s="78">
        <f>ROUND(F18*E19,2)</f>
        <v>114.33</v>
      </c>
      <c r="G19" s="10"/>
      <c r="H19" s="10"/>
      <c r="I19" s="10">
        <v>0</v>
      </c>
      <c r="J19" s="10">
        <f t="shared" ref="J19" si="1">F19*I19</f>
        <v>0</v>
      </c>
      <c r="K19" s="10"/>
      <c r="L19" s="10"/>
      <c r="M19" s="10">
        <f t="shared" si="0"/>
        <v>0</v>
      </c>
      <c r="N19" s="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</row>
    <row r="20" spans="1:240" s="7" customFormat="1" ht="15" x14ac:dyDescent="0.25">
      <c r="A20" s="62"/>
      <c r="B20" s="79"/>
      <c r="C20" s="76"/>
      <c r="D20" s="77"/>
      <c r="E20" s="80"/>
      <c r="F20" s="81"/>
      <c r="G20" s="81"/>
      <c r="H20" s="81"/>
      <c r="I20" s="81"/>
      <c r="J20" s="81"/>
      <c r="K20" s="81"/>
      <c r="L20" s="81"/>
      <c r="M20" s="82"/>
      <c r="N20" s="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</row>
    <row r="21" spans="1:240" s="23" customFormat="1" ht="12.75" x14ac:dyDescent="0.2">
      <c r="A21" s="62">
        <v>3</v>
      </c>
      <c r="B21" s="63" t="s">
        <v>67</v>
      </c>
      <c r="C21" s="83" t="s">
        <v>68</v>
      </c>
      <c r="D21" s="9" t="s">
        <v>14</v>
      </c>
      <c r="E21" s="24"/>
      <c r="F21" s="24">
        <f>F18+F12</f>
        <v>610.5</v>
      </c>
      <c r="G21" s="24"/>
      <c r="H21" s="24"/>
      <c r="I21" s="24"/>
      <c r="J21" s="24"/>
      <c r="K21" s="24"/>
      <c r="L21" s="24"/>
      <c r="M21" s="2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</row>
    <row r="22" spans="1:240" s="7" customFormat="1" ht="12.75" x14ac:dyDescent="0.25">
      <c r="A22" s="11"/>
      <c r="B22" s="65"/>
      <c r="C22" s="66"/>
      <c r="D22" s="11" t="s">
        <v>32</v>
      </c>
      <c r="E22" s="10"/>
      <c r="F22" s="84">
        <f>F21/1000</f>
        <v>0.61050000000000004</v>
      </c>
      <c r="G22" s="10"/>
      <c r="H22" s="10"/>
      <c r="I22" s="10"/>
      <c r="J22" s="10"/>
      <c r="K22" s="10"/>
      <c r="L22" s="10"/>
      <c r="M22" s="10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1:240" s="7" customFormat="1" ht="12.75" x14ac:dyDescent="0.25">
      <c r="A23" s="85"/>
      <c r="B23" s="68"/>
      <c r="C23" s="86" t="s">
        <v>18</v>
      </c>
      <c r="D23" s="70" t="s">
        <v>15</v>
      </c>
      <c r="E23" s="10">
        <v>23.8</v>
      </c>
      <c r="F23" s="10">
        <f>E23*F22</f>
        <v>14.529900000000001</v>
      </c>
      <c r="G23" s="10"/>
      <c r="H23" s="10"/>
      <c r="I23" s="10">
        <v>0</v>
      </c>
      <c r="J23" s="10">
        <f>F23*I23</f>
        <v>0</v>
      </c>
      <c r="K23" s="10"/>
      <c r="L23" s="10"/>
      <c r="M23" s="10">
        <f>H23+J23+L23</f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</row>
    <row r="24" spans="1:240" s="7" customFormat="1" ht="12.75" x14ac:dyDescent="0.25">
      <c r="A24" s="85"/>
      <c r="B24" s="68" t="s">
        <v>47</v>
      </c>
      <c r="C24" s="87" t="s">
        <v>48</v>
      </c>
      <c r="D24" s="70" t="s">
        <v>19</v>
      </c>
      <c r="E24" s="10">
        <v>112</v>
      </c>
      <c r="F24" s="10">
        <f>E24*F22</f>
        <v>68.376000000000005</v>
      </c>
      <c r="G24" s="10"/>
      <c r="H24" s="10"/>
      <c r="I24" s="10"/>
      <c r="J24" s="10"/>
      <c r="K24" s="10">
        <v>0</v>
      </c>
      <c r="L24" s="10">
        <f>F24*K24</f>
        <v>0</v>
      </c>
      <c r="M24" s="10">
        <f>H24+J24+L24</f>
        <v>0</v>
      </c>
      <c r="N24" s="6"/>
      <c r="O24" s="6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</row>
    <row r="25" spans="1:240" s="7" customFormat="1" ht="12.75" x14ac:dyDescent="0.25">
      <c r="A25" s="85"/>
      <c r="B25" s="68"/>
      <c r="C25" s="87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</row>
    <row r="26" spans="1:240" s="34" customFormat="1" ht="12.75" x14ac:dyDescent="0.25">
      <c r="A26" s="9">
        <v>4</v>
      </c>
      <c r="B26" s="88" t="s">
        <v>73</v>
      </c>
      <c r="C26" s="89" t="s">
        <v>69</v>
      </c>
      <c r="D26" s="9" t="s">
        <v>14</v>
      </c>
      <c r="E26" s="24"/>
      <c r="F26" s="24">
        <f>F21</f>
        <v>610.5</v>
      </c>
      <c r="G26" s="24"/>
      <c r="H26" s="24"/>
      <c r="I26" s="24"/>
      <c r="J26" s="24"/>
      <c r="K26" s="24"/>
      <c r="L26" s="24"/>
      <c r="M26" s="24"/>
    </row>
    <row r="27" spans="1:240" s="35" customFormat="1" ht="12.75" x14ac:dyDescent="0.25">
      <c r="A27" s="11"/>
      <c r="B27" s="90"/>
      <c r="C27" s="91"/>
      <c r="D27" s="92" t="s">
        <v>37</v>
      </c>
      <c r="E27" s="93"/>
      <c r="F27" s="94">
        <f>F26/100</f>
        <v>6.1050000000000004</v>
      </c>
      <c r="G27" s="93"/>
      <c r="H27" s="93"/>
      <c r="I27" s="93"/>
      <c r="J27" s="93"/>
      <c r="K27" s="93"/>
      <c r="L27" s="93"/>
      <c r="M27" s="93"/>
    </row>
    <row r="28" spans="1:240" s="35" customFormat="1" ht="12.75" x14ac:dyDescent="0.25">
      <c r="A28" s="11"/>
      <c r="B28" s="95"/>
      <c r="C28" s="91" t="s">
        <v>21</v>
      </c>
      <c r="D28" s="92" t="s">
        <v>15</v>
      </c>
      <c r="E28" s="93">
        <v>13.4</v>
      </c>
      <c r="F28" s="93">
        <f>E28*F27</f>
        <v>81.807000000000002</v>
      </c>
      <c r="G28" s="93"/>
      <c r="H28" s="93"/>
      <c r="I28" s="36">
        <v>0</v>
      </c>
      <c r="J28" s="93">
        <f>F28*I28</f>
        <v>0</v>
      </c>
      <c r="K28" s="93"/>
      <c r="L28" s="93"/>
      <c r="M28" s="93">
        <f>H28+J28+L28</f>
        <v>0</v>
      </c>
    </row>
    <row r="29" spans="1:240" s="35" customFormat="1" ht="12.75" x14ac:dyDescent="0.25">
      <c r="A29" s="11"/>
      <c r="B29" s="90" t="s">
        <v>70</v>
      </c>
      <c r="C29" s="91" t="s">
        <v>71</v>
      </c>
      <c r="D29" s="92" t="s">
        <v>19</v>
      </c>
      <c r="E29" s="93">
        <v>13</v>
      </c>
      <c r="F29" s="93">
        <f>E29*F27</f>
        <v>79.365000000000009</v>
      </c>
      <c r="G29" s="93"/>
      <c r="H29" s="93"/>
      <c r="I29" s="93"/>
      <c r="J29" s="93"/>
      <c r="K29" s="93">
        <v>0</v>
      </c>
      <c r="L29" s="93">
        <f>F29*K29</f>
        <v>0</v>
      </c>
      <c r="M29" s="93">
        <f>H29+J29+L29</f>
        <v>0</v>
      </c>
    </row>
    <row r="30" spans="1:240" s="35" customFormat="1" ht="12.75" x14ac:dyDescent="0.25">
      <c r="A30" s="11"/>
      <c r="B30" s="11"/>
      <c r="C30" s="95"/>
      <c r="D30" s="11"/>
      <c r="E30" s="11"/>
      <c r="F30" s="96"/>
      <c r="G30" s="96"/>
      <c r="H30" s="96"/>
      <c r="I30" s="96"/>
      <c r="J30" s="96"/>
      <c r="K30" s="10"/>
      <c r="L30" s="10"/>
      <c r="M30" s="10"/>
    </row>
    <row r="31" spans="1:240" s="4" customFormat="1" ht="12.75" x14ac:dyDescent="0.25">
      <c r="A31" s="59"/>
      <c r="B31" s="59"/>
      <c r="C31" s="59" t="s">
        <v>76</v>
      </c>
      <c r="D31" s="59"/>
      <c r="E31" s="61"/>
      <c r="F31" s="61"/>
      <c r="G31" s="61"/>
      <c r="H31" s="61"/>
      <c r="I31" s="61"/>
      <c r="J31" s="61"/>
      <c r="K31" s="61"/>
      <c r="L31" s="61"/>
      <c r="M31" s="61"/>
    </row>
    <row r="32" spans="1:240" s="7" customFormat="1" ht="12.75" customHeight="1" x14ac:dyDescent="0.25">
      <c r="A32" s="97"/>
      <c r="B32" s="97"/>
      <c r="C32" s="98"/>
      <c r="D32" s="97"/>
      <c r="E32" s="99"/>
      <c r="F32" s="99"/>
      <c r="G32" s="99"/>
      <c r="H32" s="99"/>
      <c r="I32" s="99"/>
      <c r="J32" s="99"/>
      <c r="K32" s="99"/>
      <c r="L32" s="99"/>
      <c r="M32" s="99"/>
    </row>
    <row r="33" spans="1:240" s="4" customFormat="1" ht="12.75" x14ac:dyDescent="0.25">
      <c r="A33" s="100">
        <v>5</v>
      </c>
      <c r="B33" s="63" t="s">
        <v>38</v>
      </c>
      <c r="C33" s="83" t="s">
        <v>44</v>
      </c>
      <c r="D33" s="62" t="s">
        <v>14</v>
      </c>
      <c r="E33" s="62"/>
      <c r="F33" s="24">
        <v>11.1</v>
      </c>
      <c r="G33" s="62"/>
      <c r="H33" s="62"/>
      <c r="I33" s="62"/>
      <c r="J33" s="101"/>
      <c r="K33" s="62"/>
      <c r="L33" s="62"/>
      <c r="M33" s="62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</row>
    <row r="34" spans="1:240" s="7" customFormat="1" ht="12.75" x14ac:dyDescent="0.25">
      <c r="A34" s="102"/>
      <c r="B34" s="103"/>
      <c r="C34" s="86" t="s">
        <v>45</v>
      </c>
      <c r="D34" s="70" t="s">
        <v>15</v>
      </c>
      <c r="E34" s="10">
        <v>0.89</v>
      </c>
      <c r="F34" s="78">
        <f>F33*E34</f>
        <v>9.8789999999999996</v>
      </c>
      <c r="G34" s="78"/>
      <c r="H34" s="78"/>
      <c r="I34" s="10">
        <v>0</v>
      </c>
      <c r="J34" s="10">
        <f>F34*I34</f>
        <v>0</v>
      </c>
      <c r="K34" s="10"/>
      <c r="L34" s="10"/>
      <c r="M34" s="10">
        <f>H34+J34+L34</f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</row>
    <row r="35" spans="1:240" s="7" customFormat="1" ht="12.75" x14ac:dyDescent="0.2">
      <c r="A35" s="102"/>
      <c r="B35" s="104"/>
      <c r="C35" s="87" t="s">
        <v>22</v>
      </c>
      <c r="D35" s="105" t="s">
        <v>2</v>
      </c>
      <c r="E35" s="106">
        <v>0.37</v>
      </c>
      <c r="F35" s="107">
        <f>E35*F33</f>
        <v>4.1070000000000002</v>
      </c>
      <c r="G35" s="108"/>
      <c r="H35" s="108"/>
      <c r="I35" s="108"/>
      <c r="J35" s="108"/>
      <c r="K35" s="109">
        <v>0</v>
      </c>
      <c r="L35" s="110">
        <f>K35*F35</f>
        <v>0</v>
      </c>
      <c r="M35" s="10">
        <f>H35+J35+L35</f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</row>
    <row r="36" spans="1:240" s="7" customFormat="1" ht="12.75" x14ac:dyDescent="0.25">
      <c r="A36" s="11"/>
      <c r="B36" s="30" t="s">
        <v>82</v>
      </c>
      <c r="C36" s="31" t="s">
        <v>49</v>
      </c>
      <c r="D36" s="111" t="s">
        <v>14</v>
      </c>
      <c r="E36" s="10">
        <v>1.1499999999999999</v>
      </c>
      <c r="F36" s="108">
        <f>F33*E36</f>
        <v>12.764999999999999</v>
      </c>
      <c r="G36" s="99">
        <v>0</v>
      </c>
      <c r="H36" s="78">
        <f>F36*G36</f>
        <v>0</v>
      </c>
      <c r="I36" s="78"/>
      <c r="J36" s="78"/>
      <c r="K36" s="78"/>
      <c r="L36" s="78"/>
      <c r="M36" s="78">
        <f>H36+J36+L36</f>
        <v>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</row>
    <row r="37" spans="1:240" s="7" customFormat="1" ht="12.75" x14ac:dyDescent="0.2">
      <c r="A37" s="11"/>
      <c r="B37" s="104"/>
      <c r="C37" s="66" t="s">
        <v>35</v>
      </c>
      <c r="D37" s="105" t="s">
        <v>2</v>
      </c>
      <c r="E37" s="106">
        <v>0.02</v>
      </c>
      <c r="F37" s="107">
        <f>E37*F33</f>
        <v>0.222</v>
      </c>
      <c r="G37" s="108">
        <v>0</v>
      </c>
      <c r="H37" s="110">
        <f t="shared" ref="H37" si="2">G37*F37</f>
        <v>0</v>
      </c>
      <c r="I37" s="110"/>
      <c r="J37" s="110"/>
      <c r="K37" s="110"/>
      <c r="L37" s="110"/>
      <c r="M37" s="10">
        <f t="shared" ref="M37" si="3">H37+J37+L37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</row>
    <row r="38" spans="1:240" s="7" customFormat="1" ht="12.75" x14ac:dyDescent="0.25">
      <c r="A38" s="111"/>
      <c r="B38" s="103"/>
      <c r="C38" s="112"/>
      <c r="D38" s="111"/>
      <c r="E38" s="10"/>
      <c r="F38" s="108"/>
      <c r="G38" s="99"/>
      <c r="H38" s="78"/>
      <c r="I38" s="78"/>
      <c r="J38" s="78"/>
      <c r="K38" s="78"/>
      <c r="L38" s="78"/>
      <c r="M38" s="7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</row>
    <row r="39" spans="1:240" s="4" customFormat="1" ht="12.75" x14ac:dyDescent="0.25">
      <c r="A39" s="62">
        <v>6</v>
      </c>
      <c r="B39" s="63" t="s">
        <v>50</v>
      </c>
      <c r="C39" s="83" t="s">
        <v>51</v>
      </c>
      <c r="D39" s="9" t="s">
        <v>14</v>
      </c>
      <c r="E39" s="24"/>
      <c r="F39" s="24">
        <v>231</v>
      </c>
      <c r="G39" s="24"/>
      <c r="H39" s="24"/>
      <c r="I39" s="24"/>
      <c r="J39" s="24"/>
      <c r="K39" s="24"/>
      <c r="L39" s="24"/>
      <c r="M39" s="2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</row>
    <row r="40" spans="1:240" s="7" customFormat="1" ht="12.75" x14ac:dyDescent="0.25">
      <c r="A40" s="11"/>
      <c r="B40" s="65"/>
      <c r="C40" s="66"/>
      <c r="D40" s="11" t="s">
        <v>37</v>
      </c>
      <c r="E40" s="10"/>
      <c r="F40" s="84">
        <f>F39/100</f>
        <v>2.31</v>
      </c>
      <c r="G40" s="10"/>
      <c r="H40" s="10"/>
      <c r="I40" s="10"/>
      <c r="J40" s="10"/>
      <c r="K40" s="10"/>
      <c r="L40" s="10"/>
      <c r="M40" s="10"/>
      <c r="N40" s="6"/>
      <c r="O40" s="6"/>
      <c r="P40" s="6">
        <v>2.86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7" customFormat="1" ht="12.75" x14ac:dyDescent="0.25">
      <c r="A41" s="85"/>
      <c r="B41" s="65"/>
      <c r="C41" s="86" t="s">
        <v>45</v>
      </c>
      <c r="D41" s="70" t="s">
        <v>15</v>
      </c>
      <c r="E41" s="10">
        <v>844</v>
      </c>
      <c r="F41" s="10">
        <f>E41*F40</f>
        <v>1949.64</v>
      </c>
      <c r="G41" s="10"/>
      <c r="H41" s="10"/>
      <c r="I41" s="10">
        <v>0</v>
      </c>
      <c r="J41" s="10">
        <f>F41*I41</f>
        <v>0</v>
      </c>
      <c r="K41" s="10"/>
      <c r="L41" s="10"/>
      <c r="M41" s="10">
        <f>H41+J41+L41</f>
        <v>0</v>
      </c>
      <c r="N41" s="8"/>
      <c r="O41" s="8"/>
      <c r="P41" s="8">
        <v>1.67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</row>
    <row r="42" spans="1:240" s="7" customFormat="1" ht="12.75" x14ac:dyDescent="0.25">
      <c r="A42" s="85"/>
      <c r="B42" s="113"/>
      <c r="C42" s="87" t="s">
        <v>16</v>
      </c>
      <c r="D42" s="11" t="s">
        <v>2</v>
      </c>
      <c r="E42" s="10">
        <v>110</v>
      </c>
      <c r="F42" s="107">
        <f>E42*F40</f>
        <v>254.1</v>
      </c>
      <c r="G42" s="10"/>
      <c r="H42" s="10"/>
      <c r="I42" s="10"/>
      <c r="J42" s="10"/>
      <c r="K42" s="10">
        <v>0</v>
      </c>
      <c r="L42" s="10">
        <f>F42*K42</f>
        <v>0</v>
      </c>
      <c r="M42" s="10">
        <f>H42+J42+L42</f>
        <v>0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</row>
    <row r="43" spans="1:240" s="7" customFormat="1" ht="12.75" x14ac:dyDescent="0.25">
      <c r="A43" s="85"/>
      <c r="B43" s="104" t="s">
        <v>83</v>
      </c>
      <c r="C43" s="87" t="s">
        <v>77</v>
      </c>
      <c r="D43" s="11" t="s">
        <v>40</v>
      </c>
      <c r="E43" s="107" t="s">
        <v>46</v>
      </c>
      <c r="F43" s="114">
        <v>11.422499999999999</v>
      </c>
      <c r="G43" s="107">
        <v>0</v>
      </c>
      <c r="H43" s="10">
        <f>F43*G43</f>
        <v>0</v>
      </c>
      <c r="I43" s="10"/>
      <c r="J43" s="10"/>
      <c r="K43" s="10"/>
      <c r="L43" s="107"/>
      <c r="M43" s="107">
        <f>H43+J43+L43</f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</row>
    <row r="44" spans="1:240" s="7" customFormat="1" ht="12.75" x14ac:dyDescent="0.25">
      <c r="A44" s="85"/>
      <c r="B44" s="68" t="s">
        <v>52</v>
      </c>
      <c r="C44" s="87" t="s">
        <v>53</v>
      </c>
      <c r="D44" s="105" t="s">
        <v>40</v>
      </c>
      <c r="E44" s="10">
        <v>100</v>
      </c>
      <c r="F44" s="10">
        <f>E44*F40</f>
        <v>231</v>
      </c>
      <c r="G44" s="107">
        <v>0</v>
      </c>
      <c r="H44" s="10">
        <f>F44*G44</f>
        <v>0</v>
      </c>
      <c r="I44" s="10"/>
      <c r="J44" s="10"/>
      <c r="K44" s="10"/>
      <c r="L44" s="107"/>
      <c r="M44" s="107">
        <f>H44+J44+L44</f>
        <v>0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</row>
    <row r="45" spans="1:240" s="7" customFormat="1" ht="12.75" x14ac:dyDescent="0.25">
      <c r="A45" s="85"/>
      <c r="B45" s="68" t="s">
        <v>39</v>
      </c>
      <c r="C45" s="87" t="s">
        <v>54</v>
      </c>
      <c r="D45" s="105" t="s">
        <v>40</v>
      </c>
      <c r="E45" s="10">
        <v>220</v>
      </c>
      <c r="F45" s="10">
        <f>E45*F40</f>
        <v>508.2</v>
      </c>
      <c r="G45" s="107">
        <v>0</v>
      </c>
      <c r="H45" s="10">
        <f>F45*G45</f>
        <v>0</v>
      </c>
      <c r="I45" s="10"/>
      <c r="J45" s="10"/>
      <c r="K45" s="10"/>
      <c r="L45" s="107"/>
      <c r="M45" s="107">
        <f>H45+J45+L45</f>
        <v>0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</row>
    <row r="46" spans="1:240" s="7" customFormat="1" ht="12.75" x14ac:dyDescent="0.25">
      <c r="A46" s="85"/>
      <c r="B46" s="113"/>
      <c r="C46" s="87" t="s">
        <v>78</v>
      </c>
      <c r="D46" s="105" t="s">
        <v>24</v>
      </c>
      <c r="E46" s="107" t="s">
        <v>46</v>
      </c>
      <c r="F46" s="107">
        <v>18</v>
      </c>
      <c r="G46" s="107">
        <v>0</v>
      </c>
      <c r="H46" s="99">
        <f t="shared" ref="H46" si="4">F46*G46</f>
        <v>0</v>
      </c>
      <c r="I46" s="10"/>
      <c r="J46" s="10"/>
      <c r="K46" s="10"/>
      <c r="L46" s="107"/>
      <c r="M46" s="10">
        <f t="shared" ref="M46" si="5">H46+J46+L46</f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</row>
    <row r="47" spans="1:240" s="7" customFormat="1" ht="12.75" x14ac:dyDescent="0.25">
      <c r="A47" s="85"/>
      <c r="B47" s="65" t="s">
        <v>84</v>
      </c>
      <c r="C47" s="115" t="s">
        <v>55</v>
      </c>
      <c r="D47" s="11" t="s">
        <v>14</v>
      </c>
      <c r="E47" s="10">
        <v>101.5</v>
      </c>
      <c r="F47" s="10">
        <f>E47*F40</f>
        <v>234.465</v>
      </c>
      <c r="G47" s="10">
        <v>0</v>
      </c>
      <c r="H47" s="99">
        <f>F47*G47</f>
        <v>0</v>
      </c>
      <c r="I47" s="99"/>
      <c r="J47" s="99"/>
      <c r="K47" s="10"/>
      <c r="L47" s="10"/>
      <c r="M47" s="10">
        <f>H47+J47+L47</f>
        <v>0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</row>
    <row r="48" spans="1:240" s="7" customFormat="1" ht="12.75" x14ac:dyDescent="0.25">
      <c r="A48" s="85"/>
      <c r="B48" s="65" t="s">
        <v>56</v>
      </c>
      <c r="C48" s="115" t="s">
        <v>57</v>
      </c>
      <c r="D48" s="11" t="s">
        <v>14</v>
      </c>
      <c r="E48" s="10">
        <v>3.91</v>
      </c>
      <c r="F48" s="116">
        <f>E48*F40</f>
        <v>9.0320999999999998</v>
      </c>
      <c r="G48" s="10">
        <v>0</v>
      </c>
      <c r="H48" s="10">
        <f t="shared" ref="H48:H50" si="6">F48*G48</f>
        <v>0</v>
      </c>
      <c r="I48" s="10"/>
      <c r="J48" s="10"/>
      <c r="K48" s="10"/>
      <c r="L48" s="10"/>
      <c r="M48" s="10">
        <f t="shared" ref="M48:M51" si="7">H48+J48+L48</f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</row>
    <row r="49" spans="1:240" s="7" customFormat="1" ht="12.75" x14ac:dyDescent="0.25">
      <c r="A49" s="85"/>
      <c r="B49" s="65" t="s">
        <v>58</v>
      </c>
      <c r="C49" s="115" t="s">
        <v>59</v>
      </c>
      <c r="D49" s="11" t="s">
        <v>14</v>
      </c>
      <c r="E49" s="10">
        <v>0.34</v>
      </c>
      <c r="F49" s="116">
        <f>F40*E49</f>
        <v>0.7854000000000001</v>
      </c>
      <c r="G49" s="10">
        <v>0</v>
      </c>
      <c r="H49" s="10">
        <f t="shared" si="6"/>
        <v>0</v>
      </c>
      <c r="I49" s="10"/>
      <c r="J49" s="10"/>
      <c r="K49" s="10"/>
      <c r="L49" s="10"/>
      <c r="M49" s="10">
        <f t="shared" si="7"/>
        <v>0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</row>
    <row r="50" spans="1:240" s="7" customFormat="1" ht="12.75" x14ac:dyDescent="0.25">
      <c r="A50" s="85"/>
      <c r="B50" s="65" t="s">
        <v>81</v>
      </c>
      <c r="C50" s="31" t="s">
        <v>80</v>
      </c>
      <c r="D50" s="105" t="s">
        <v>20</v>
      </c>
      <c r="E50" s="10">
        <v>184</v>
      </c>
      <c r="F50" s="10">
        <f>E50*F40</f>
        <v>425.04</v>
      </c>
      <c r="G50" s="117">
        <v>0</v>
      </c>
      <c r="H50" s="99">
        <f t="shared" si="6"/>
        <v>0</v>
      </c>
      <c r="I50" s="99"/>
      <c r="J50" s="99"/>
      <c r="K50" s="10"/>
      <c r="L50" s="10"/>
      <c r="M50" s="10">
        <f t="shared" si="7"/>
        <v>0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</row>
    <row r="51" spans="1:240" s="7" customFormat="1" ht="12.75" x14ac:dyDescent="0.25">
      <c r="A51" s="85"/>
      <c r="B51" s="113"/>
      <c r="C51" s="87" t="s">
        <v>35</v>
      </c>
      <c r="D51" s="11" t="s">
        <v>2</v>
      </c>
      <c r="E51" s="10">
        <v>46</v>
      </c>
      <c r="F51" s="107">
        <f>E51*F40</f>
        <v>106.26</v>
      </c>
      <c r="G51" s="108">
        <v>0</v>
      </c>
      <c r="H51" s="10">
        <f>F51*G51</f>
        <v>0</v>
      </c>
      <c r="I51" s="99"/>
      <c r="J51" s="99"/>
      <c r="K51" s="10"/>
      <c r="L51" s="10"/>
      <c r="M51" s="10">
        <f t="shared" si="7"/>
        <v>0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</row>
    <row r="52" spans="1:240" s="7" customFormat="1" ht="12.75" x14ac:dyDescent="0.25">
      <c r="A52" s="11"/>
      <c r="B52" s="104"/>
      <c r="C52" s="87"/>
      <c r="D52" s="105"/>
      <c r="E52" s="10"/>
      <c r="F52" s="107"/>
      <c r="G52" s="10"/>
      <c r="H52" s="10"/>
      <c r="I52" s="10"/>
      <c r="J52" s="10"/>
      <c r="K52" s="10"/>
      <c r="L52" s="107"/>
      <c r="M52" s="107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</row>
    <row r="53" spans="1:240" s="15" customFormat="1" ht="12.75" x14ac:dyDescent="0.25">
      <c r="A53" s="9">
        <v>7</v>
      </c>
      <c r="B53" s="9" t="s">
        <v>60</v>
      </c>
      <c r="C53" s="118" t="s">
        <v>61</v>
      </c>
      <c r="D53" s="9" t="s">
        <v>20</v>
      </c>
      <c r="E53" s="24"/>
      <c r="F53" s="24">
        <f>(7)*30</f>
        <v>210</v>
      </c>
      <c r="G53" s="24"/>
      <c r="H53" s="24"/>
      <c r="I53" s="24"/>
      <c r="J53" s="24"/>
      <c r="K53" s="24"/>
      <c r="L53" s="24"/>
      <c r="M53" s="24"/>
    </row>
    <row r="54" spans="1:240" s="16" customFormat="1" ht="12.75" x14ac:dyDescent="0.25">
      <c r="A54" s="11"/>
      <c r="B54" s="11"/>
      <c r="C54" s="31"/>
      <c r="D54" s="11" t="s">
        <v>62</v>
      </c>
      <c r="E54" s="10"/>
      <c r="F54" s="116">
        <f>F53/100</f>
        <v>2.1</v>
      </c>
      <c r="G54" s="10"/>
      <c r="H54" s="10"/>
      <c r="I54" s="10"/>
      <c r="J54" s="10"/>
      <c r="K54" s="10"/>
      <c r="L54" s="10"/>
      <c r="M54" s="10"/>
    </row>
    <row r="55" spans="1:240" s="16" customFormat="1" ht="12.75" x14ac:dyDescent="0.25">
      <c r="A55" s="11"/>
      <c r="B55" s="85"/>
      <c r="C55" s="31" t="s">
        <v>21</v>
      </c>
      <c r="D55" s="11" t="s">
        <v>15</v>
      </c>
      <c r="E55" s="10">
        <v>33.6</v>
      </c>
      <c r="F55" s="10">
        <f>E55*F54</f>
        <v>70.56</v>
      </c>
      <c r="G55" s="10"/>
      <c r="H55" s="10"/>
      <c r="I55" s="10">
        <v>0</v>
      </c>
      <c r="J55" s="10">
        <f>I55*F55</f>
        <v>0</v>
      </c>
      <c r="K55" s="10"/>
      <c r="L55" s="10"/>
      <c r="M55" s="10">
        <f t="shared" ref="M55:M58" si="8">J55+L55+H55</f>
        <v>0</v>
      </c>
    </row>
    <row r="56" spans="1:240" s="16" customFormat="1" ht="12.75" x14ac:dyDescent="0.25">
      <c r="A56" s="11"/>
      <c r="B56" s="85"/>
      <c r="C56" s="31" t="s">
        <v>63</v>
      </c>
      <c r="D56" s="11" t="s">
        <v>2</v>
      </c>
      <c r="E56" s="10">
        <v>1.5</v>
      </c>
      <c r="F56" s="10">
        <f>F54*E56</f>
        <v>3.1500000000000004</v>
      </c>
      <c r="G56" s="10"/>
      <c r="H56" s="10"/>
      <c r="I56" s="10"/>
      <c r="J56" s="10"/>
      <c r="K56" s="10">
        <v>0</v>
      </c>
      <c r="L56" s="10">
        <f>F56*K56</f>
        <v>0</v>
      </c>
      <c r="M56" s="10">
        <f t="shared" si="8"/>
        <v>0</v>
      </c>
    </row>
    <row r="57" spans="1:240" s="16" customFormat="1" ht="12.75" x14ac:dyDescent="0.25">
      <c r="A57" s="11"/>
      <c r="B57" s="85" t="s">
        <v>85</v>
      </c>
      <c r="C57" s="119" t="s">
        <v>64</v>
      </c>
      <c r="D57" s="11" t="s">
        <v>17</v>
      </c>
      <c r="E57" s="10">
        <v>0.24</v>
      </c>
      <c r="F57" s="10">
        <f>F54*E57</f>
        <v>0.504</v>
      </c>
      <c r="G57" s="10">
        <v>0</v>
      </c>
      <c r="H57" s="10">
        <f>G57*F57</f>
        <v>0</v>
      </c>
      <c r="I57" s="10"/>
      <c r="J57" s="10"/>
      <c r="K57" s="10"/>
      <c r="L57" s="10"/>
      <c r="M57" s="10">
        <f t="shared" si="8"/>
        <v>0</v>
      </c>
    </row>
    <row r="58" spans="1:240" s="16" customFormat="1" ht="12.75" x14ac:dyDescent="0.25">
      <c r="A58" s="11"/>
      <c r="B58" s="85"/>
      <c r="C58" s="31" t="s">
        <v>23</v>
      </c>
      <c r="D58" s="11" t="s">
        <v>2</v>
      </c>
      <c r="E58" s="10">
        <v>2.2799999999999998</v>
      </c>
      <c r="F58" s="10">
        <f>F54*E58</f>
        <v>4.7879999999999994</v>
      </c>
      <c r="G58" s="10">
        <v>0</v>
      </c>
      <c r="H58" s="10">
        <f>G58*F58</f>
        <v>0</v>
      </c>
      <c r="I58" s="10"/>
      <c r="J58" s="10"/>
      <c r="K58" s="10"/>
      <c r="L58" s="10"/>
      <c r="M58" s="10">
        <f t="shared" si="8"/>
        <v>0</v>
      </c>
    </row>
    <row r="59" spans="1:240" s="7" customFormat="1" ht="12.75" x14ac:dyDescent="0.25">
      <c r="A59" s="11"/>
      <c r="B59" s="104"/>
      <c r="C59" s="87"/>
      <c r="D59" s="105"/>
      <c r="E59" s="10"/>
      <c r="F59" s="107"/>
      <c r="G59" s="10"/>
      <c r="H59" s="10"/>
      <c r="I59" s="10"/>
      <c r="J59" s="10"/>
      <c r="K59" s="10"/>
      <c r="L59" s="107"/>
      <c r="M59" s="107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</row>
    <row r="60" spans="1:240" s="4" customFormat="1" ht="12.75" x14ac:dyDescent="0.25">
      <c r="A60" s="120">
        <v>8</v>
      </c>
      <c r="B60" s="120" t="s">
        <v>65</v>
      </c>
      <c r="C60" s="121" t="s">
        <v>66</v>
      </c>
      <c r="D60" s="120" t="s">
        <v>36</v>
      </c>
      <c r="E60" s="24"/>
      <c r="F60" s="24">
        <v>3.6</v>
      </c>
      <c r="G60" s="24"/>
      <c r="H60" s="24"/>
      <c r="I60" s="24"/>
      <c r="J60" s="24"/>
      <c r="K60" s="24"/>
      <c r="L60" s="122"/>
      <c r="M60" s="122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</row>
    <row r="61" spans="1:240" s="7" customFormat="1" ht="12.75" x14ac:dyDescent="0.25">
      <c r="A61" s="111"/>
      <c r="B61" s="103"/>
      <c r="C61" s="112"/>
      <c r="D61" s="111" t="s">
        <v>37</v>
      </c>
      <c r="E61" s="78"/>
      <c r="F61" s="84">
        <f>F60/100</f>
        <v>3.6000000000000004E-2</v>
      </c>
      <c r="G61" s="78"/>
      <c r="H61" s="78"/>
      <c r="I61" s="78"/>
      <c r="J61" s="78"/>
      <c r="K61" s="78"/>
      <c r="L61" s="78"/>
      <c r="M61" s="78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</row>
    <row r="62" spans="1:240" s="7" customFormat="1" ht="12.75" x14ac:dyDescent="0.25">
      <c r="A62" s="102"/>
      <c r="B62" s="123"/>
      <c r="C62" s="86" t="s">
        <v>45</v>
      </c>
      <c r="D62" s="70" t="s">
        <v>15</v>
      </c>
      <c r="E62" s="78">
        <v>99.3</v>
      </c>
      <c r="F62" s="78">
        <f>E62*F61</f>
        <v>3.5748000000000002</v>
      </c>
      <c r="G62" s="78"/>
      <c r="H62" s="78"/>
      <c r="I62" s="10">
        <v>0</v>
      </c>
      <c r="J62" s="10">
        <f>F62*I62</f>
        <v>0</v>
      </c>
      <c r="K62" s="10"/>
      <c r="L62" s="10"/>
      <c r="M62" s="10">
        <f>H62+J62+L62</f>
        <v>0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</row>
    <row r="63" spans="1:240" s="7" customFormat="1" ht="12.75" x14ac:dyDescent="0.25">
      <c r="A63" s="124"/>
      <c r="B63" s="30" t="s">
        <v>82</v>
      </c>
      <c r="C63" s="31" t="s">
        <v>49</v>
      </c>
      <c r="D63" s="124" t="s">
        <v>14</v>
      </c>
      <c r="E63" s="109" t="s">
        <v>46</v>
      </c>
      <c r="F63" s="10">
        <f>F60</f>
        <v>3.6</v>
      </c>
      <c r="G63" s="99">
        <v>0</v>
      </c>
      <c r="H63" s="78">
        <f>F63*G63</f>
        <v>0</v>
      </c>
      <c r="I63" s="78"/>
      <c r="J63" s="78"/>
      <c r="K63" s="78"/>
      <c r="L63" s="78"/>
      <c r="M63" s="78">
        <f>H63+J63+L63</f>
        <v>0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</row>
    <row r="64" spans="1:240" s="7" customFormat="1" ht="12.75" x14ac:dyDescent="0.25">
      <c r="A64" s="124"/>
      <c r="B64" s="123"/>
      <c r="C64" s="112"/>
      <c r="D64" s="124"/>
      <c r="E64" s="109"/>
      <c r="F64" s="10"/>
      <c r="G64" s="99"/>
      <c r="H64" s="78"/>
      <c r="I64" s="78"/>
      <c r="J64" s="78"/>
      <c r="K64" s="78"/>
      <c r="L64" s="78"/>
      <c r="M64" s="7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</row>
    <row r="65" spans="1:14" ht="12.75" x14ac:dyDescent="0.25">
      <c r="A65" s="125"/>
      <c r="B65" s="125"/>
      <c r="C65" s="125" t="s">
        <v>11</v>
      </c>
      <c r="D65" s="125"/>
      <c r="E65" s="126"/>
      <c r="F65" s="126"/>
      <c r="G65" s="126"/>
      <c r="H65" s="126">
        <f>SUM(H10:H64)</f>
        <v>0</v>
      </c>
      <c r="I65" s="126"/>
      <c r="J65" s="126">
        <f>SUM(J10:J64)</f>
        <v>0</v>
      </c>
      <c r="K65" s="126"/>
      <c r="L65" s="126">
        <f>SUM(L10:L64)</f>
        <v>0</v>
      </c>
      <c r="M65" s="126">
        <f>SUM(M10:M64)</f>
        <v>0</v>
      </c>
    </row>
    <row r="66" spans="1:14" ht="12.75" x14ac:dyDescent="0.25">
      <c r="A66" s="125"/>
      <c r="B66" s="125"/>
      <c r="C66" s="127"/>
      <c r="D66" s="128"/>
      <c r="E66" s="126"/>
      <c r="F66" s="126"/>
      <c r="G66" s="126"/>
      <c r="H66" s="126"/>
      <c r="I66" s="126"/>
      <c r="J66" s="126"/>
      <c r="K66" s="126"/>
      <c r="L66" s="126"/>
      <c r="M66" s="126"/>
    </row>
    <row r="67" spans="1:14" s="8" customFormat="1" ht="12.75" x14ac:dyDescent="0.25">
      <c r="A67" s="125"/>
      <c r="B67" s="129"/>
      <c r="C67" s="125" t="s">
        <v>25</v>
      </c>
      <c r="D67" s="128" t="s">
        <v>88</v>
      </c>
      <c r="E67" s="126"/>
      <c r="F67" s="126"/>
      <c r="G67" s="126"/>
      <c r="H67" s="126"/>
      <c r="I67" s="126"/>
      <c r="J67" s="126"/>
      <c r="K67" s="126"/>
      <c r="L67" s="126"/>
      <c r="M67" s="126" t="e">
        <f>H65*D67</f>
        <v>#VALUE!</v>
      </c>
    </row>
    <row r="68" spans="1:14" ht="12.75" x14ac:dyDescent="0.25">
      <c r="A68" s="130"/>
      <c r="B68" s="129"/>
      <c r="C68" s="125" t="s">
        <v>11</v>
      </c>
      <c r="D68" s="128"/>
      <c r="E68" s="126"/>
      <c r="F68" s="126"/>
      <c r="G68" s="126"/>
      <c r="H68" s="126"/>
      <c r="I68" s="126"/>
      <c r="J68" s="126"/>
      <c r="K68" s="126"/>
      <c r="L68" s="126"/>
      <c r="M68" s="126" t="e">
        <f>SUM(M65:M67)</f>
        <v>#VALUE!</v>
      </c>
    </row>
    <row r="69" spans="1:14" s="13" customFormat="1" ht="12.75" x14ac:dyDescent="0.25">
      <c r="A69" s="130"/>
      <c r="B69" s="125"/>
      <c r="C69" s="125" t="s">
        <v>26</v>
      </c>
      <c r="D69" s="128" t="s">
        <v>88</v>
      </c>
      <c r="E69" s="126"/>
      <c r="F69" s="126"/>
      <c r="G69" s="126"/>
      <c r="H69" s="126"/>
      <c r="I69" s="126"/>
      <c r="J69" s="126"/>
      <c r="K69" s="126"/>
      <c r="L69" s="126"/>
      <c r="M69" s="126" t="e">
        <f>M68*D69</f>
        <v>#VALUE!</v>
      </c>
    </row>
    <row r="70" spans="1:14" s="13" customFormat="1" ht="12.75" x14ac:dyDescent="0.25">
      <c r="A70" s="130"/>
      <c r="B70" s="125"/>
      <c r="C70" s="125" t="s">
        <v>11</v>
      </c>
      <c r="D70" s="128"/>
      <c r="E70" s="126"/>
      <c r="F70" s="126"/>
      <c r="G70" s="126"/>
      <c r="H70" s="126"/>
      <c r="I70" s="126"/>
      <c r="J70" s="126"/>
      <c r="K70" s="126"/>
      <c r="L70" s="126"/>
      <c r="M70" s="126" t="e">
        <f>SUM(M68:M69)</f>
        <v>#VALUE!</v>
      </c>
    </row>
    <row r="71" spans="1:14" s="13" customFormat="1" ht="12.75" x14ac:dyDescent="0.25">
      <c r="A71" s="130"/>
      <c r="B71" s="125"/>
      <c r="C71" s="125" t="s">
        <v>27</v>
      </c>
      <c r="D71" s="128" t="s">
        <v>88</v>
      </c>
      <c r="E71" s="126"/>
      <c r="F71" s="126"/>
      <c r="G71" s="126"/>
      <c r="H71" s="126"/>
      <c r="I71" s="126"/>
      <c r="J71" s="126"/>
      <c r="K71" s="126"/>
      <c r="L71" s="126"/>
      <c r="M71" s="126" t="e">
        <f>M70*D71</f>
        <v>#VALUE!</v>
      </c>
    </row>
    <row r="72" spans="1:14" s="13" customFormat="1" ht="12.75" x14ac:dyDescent="0.25">
      <c r="A72" s="130"/>
      <c r="B72" s="129"/>
      <c r="C72" s="125" t="s">
        <v>11</v>
      </c>
      <c r="D72" s="128"/>
      <c r="E72" s="126"/>
      <c r="F72" s="126"/>
      <c r="G72" s="126"/>
      <c r="H72" s="126"/>
      <c r="I72" s="126"/>
      <c r="J72" s="126"/>
      <c r="K72" s="126"/>
      <c r="L72" s="126"/>
      <c r="M72" s="126" t="e">
        <f>SUM(M70:M71)</f>
        <v>#VALUE!</v>
      </c>
    </row>
    <row r="73" spans="1:14" s="13" customFormat="1" ht="12.75" x14ac:dyDescent="0.25">
      <c r="A73" s="130"/>
      <c r="B73" s="129"/>
      <c r="C73" s="125" t="s">
        <v>28</v>
      </c>
      <c r="D73" s="128">
        <v>0.03</v>
      </c>
      <c r="E73" s="126"/>
      <c r="F73" s="126"/>
      <c r="G73" s="126"/>
      <c r="H73" s="126"/>
      <c r="I73" s="126"/>
      <c r="J73" s="126"/>
      <c r="K73" s="126"/>
      <c r="L73" s="126"/>
      <c r="M73" s="126" t="e">
        <f>M72*D73</f>
        <v>#VALUE!</v>
      </c>
    </row>
    <row r="74" spans="1:14" s="13" customFormat="1" ht="12.75" x14ac:dyDescent="0.25">
      <c r="A74" s="130"/>
      <c r="B74" s="129"/>
      <c r="C74" s="125" t="s">
        <v>11</v>
      </c>
      <c r="D74" s="128"/>
      <c r="E74" s="126"/>
      <c r="F74" s="126"/>
      <c r="G74" s="126"/>
      <c r="H74" s="126"/>
      <c r="I74" s="126"/>
      <c r="J74" s="126"/>
      <c r="K74" s="126"/>
      <c r="L74" s="126"/>
      <c r="M74" s="126" t="e">
        <f>SUM(M72:M73)</f>
        <v>#VALUE!</v>
      </c>
    </row>
    <row r="75" spans="1:14" s="13" customFormat="1" ht="12.75" x14ac:dyDescent="0.25">
      <c r="A75" s="130"/>
      <c r="B75" s="125"/>
      <c r="C75" s="125" t="s">
        <v>29</v>
      </c>
      <c r="D75" s="128">
        <v>0.18</v>
      </c>
      <c r="E75" s="126"/>
      <c r="F75" s="126"/>
      <c r="G75" s="126"/>
      <c r="H75" s="126"/>
      <c r="I75" s="126"/>
      <c r="J75" s="126"/>
      <c r="K75" s="126"/>
      <c r="L75" s="126"/>
      <c r="M75" s="126" t="e">
        <f>M74*D75</f>
        <v>#VALUE!</v>
      </c>
    </row>
    <row r="76" spans="1:14" s="13" customFormat="1" ht="12.75" x14ac:dyDescent="0.25">
      <c r="A76" s="130"/>
      <c r="B76" s="129"/>
      <c r="C76" s="125"/>
      <c r="D76" s="128"/>
      <c r="E76" s="126"/>
      <c r="F76" s="126"/>
      <c r="G76" s="126"/>
      <c r="H76" s="126"/>
      <c r="I76" s="126"/>
      <c r="J76" s="126"/>
      <c r="K76" s="126"/>
      <c r="L76" s="126"/>
      <c r="M76" s="126"/>
    </row>
    <row r="77" spans="1:14" s="13" customFormat="1" ht="15" x14ac:dyDescent="0.25">
      <c r="A77" s="130"/>
      <c r="B77" s="125"/>
      <c r="C77" s="131" t="s">
        <v>11</v>
      </c>
      <c r="D77" s="128"/>
      <c r="E77" s="126"/>
      <c r="F77" s="126"/>
      <c r="G77" s="126"/>
      <c r="H77" s="126"/>
      <c r="I77" s="126"/>
      <c r="J77" s="126"/>
      <c r="K77" s="126"/>
      <c r="L77" s="126"/>
      <c r="M77" s="126" t="e">
        <f>SUM(M74:M75)</f>
        <v>#VALUE!</v>
      </c>
      <c r="N77" s="14">
        <v>218805.77</v>
      </c>
    </row>
    <row r="80" spans="1:14" ht="13.5" customHeight="1" x14ac:dyDescent="0.25">
      <c r="C80" s="17"/>
      <c r="D80" s="18"/>
      <c r="E80" s="42"/>
      <c r="F80" s="42"/>
      <c r="N80" s="21" t="e">
        <f>N77-M77</f>
        <v>#VALUE!</v>
      </c>
    </row>
    <row r="81" spans="1:13" ht="13.5" customHeight="1" x14ac:dyDescent="0.25">
      <c r="C81" s="17"/>
      <c r="D81" s="18"/>
      <c r="E81" s="19"/>
      <c r="F81" s="19"/>
    </row>
    <row r="82" spans="1:13" ht="13.5" customHeight="1" x14ac:dyDescent="0.25">
      <c r="C82" s="17"/>
      <c r="D82" s="18"/>
      <c r="E82" s="42"/>
      <c r="F82" s="42"/>
    </row>
    <row r="83" spans="1:13" s="35" customFormat="1" ht="12.75" x14ac:dyDescent="0.25">
      <c r="A83" s="25"/>
      <c r="B83" s="6"/>
      <c r="C83" s="37"/>
      <c r="D83" s="6"/>
      <c r="E83" s="6"/>
      <c r="F83" s="6"/>
      <c r="G83" s="6"/>
      <c r="H83" s="38"/>
      <c r="I83" s="6"/>
      <c r="J83" s="38"/>
      <c r="K83" s="6"/>
      <c r="L83" s="38"/>
      <c r="M83" s="38"/>
    </row>
  </sheetData>
  <protectedRanges>
    <protectedRange sqref="E33" name="Range1_1_1_2_2_1_1_3_1_2_1_1_1_1"/>
  </protectedRanges>
  <mergeCells count="16">
    <mergeCell ref="K1:M1"/>
    <mergeCell ref="E80:F80"/>
    <mergeCell ref="E82:F82"/>
    <mergeCell ref="K7:L7"/>
    <mergeCell ref="M7:M8"/>
    <mergeCell ref="A2:M2"/>
    <mergeCell ref="A4:M4"/>
    <mergeCell ref="K5:L5"/>
    <mergeCell ref="A7:A8"/>
    <mergeCell ref="B7:B8"/>
    <mergeCell ref="C7:C8"/>
    <mergeCell ref="D7:D8"/>
    <mergeCell ref="E7:F7"/>
    <mergeCell ref="G7:H7"/>
    <mergeCell ref="I7:J7"/>
    <mergeCell ref="A3:M3"/>
  </mergeCells>
  <conditionalFormatting sqref="G47 L49 H49 B36 G43 E20:M20 B18:D20 B63">
    <cfRule type="cellIs" dxfId="0" priority="21" stopIfTrue="1" operator="equal">
      <formula>8223.307275</formula>
    </cfRule>
  </conditionalFormatting>
  <pageMargins left="0.25" right="0.25" top="0.75" bottom="0.75" header="0.3" footer="0.3"/>
  <pageSetup paperSize="9" scale="7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Zura Ichkitidze</cp:lastModifiedBy>
  <cp:lastPrinted>2019-06-19T13:14:29Z</cp:lastPrinted>
  <dcterms:created xsi:type="dcterms:W3CDTF">2019-02-18T03:36:15Z</dcterms:created>
  <dcterms:modified xsi:type="dcterms:W3CDTF">2019-07-10T14:53:33Z</dcterms:modified>
</cp:coreProperties>
</file>