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დანართი N1-1" sheetId="1" r:id="rId1"/>
  </sheets>
  <definedNames/>
  <calcPr fullCalcOnLoad="1"/>
</workbook>
</file>

<file path=xl/sharedStrings.xml><?xml version="1.0" encoding="utf-8"?>
<sst xmlns="http://schemas.openxmlformats.org/spreadsheetml/2006/main" count="257" uniqueCount="147">
  <si>
    <t>#</t>
  </si>
  <si>
    <t xml:space="preserve"> erT.</t>
  </si>
  <si>
    <t xml:space="preserve"> ganz.</t>
  </si>
  <si>
    <t xml:space="preserve">    masala</t>
  </si>
  <si>
    <t xml:space="preserve">  xelfasi</t>
  </si>
  <si>
    <t xml:space="preserve"> sul</t>
  </si>
  <si>
    <t xml:space="preserve"> jami</t>
  </si>
  <si>
    <t>samuSaoTa  dasaxeleba</t>
  </si>
  <si>
    <t>manqana meqanizmebi</t>
  </si>
  <si>
    <t>ნორმატ. ნომერი და შიფრი</t>
  </si>
  <si>
    <t>ერთ.</t>
  </si>
  <si>
    <t>სულ</t>
  </si>
  <si>
    <t>ნორმატიული ნორმა</t>
  </si>
  <si>
    <t>კაც.სთ</t>
  </si>
  <si>
    <t>შრომითი რესურსი</t>
  </si>
  <si>
    <t>სხვა მანქანა</t>
  </si>
  <si>
    <t>ლარი</t>
  </si>
  <si>
    <t>კვ.მ</t>
  </si>
  <si>
    <t>15–56–1</t>
  </si>
  <si>
    <t>ცემენტის ხსნარი 1:3</t>
  </si>
  <si>
    <t>15–168–3</t>
  </si>
  <si>
    <t>კგ</t>
  </si>
  <si>
    <t>სხვა მასალა</t>
  </si>
  <si>
    <t>21-25-4</t>
  </si>
  <si>
    <t>21-23-2</t>
  </si>
  <si>
    <t>21-23-7</t>
  </si>
  <si>
    <t>21-18-1</t>
  </si>
  <si>
    <t>ცალი</t>
  </si>
  <si>
    <t>გამანაწილებელი კოლოფი</t>
  </si>
  <si>
    <t>გრძ.მ</t>
  </si>
  <si>
    <t>46–32–3</t>
  </si>
  <si>
    <t>კაც/სთ</t>
  </si>
  <si>
    <t>ფითხი</t>
  </si>
  <si>
    <t>11–27–6</t>
  </si>
  <si>
    <t>მოეწყოს ლამინირებული პარკეტის იატაკი პლინტუსუს გათვალისწინებით</t>
  </si>
  <si>
    <t>ლმინირებული პარკეთის დასაგები ღრუბელი</t>
  </si>
  <si>
    <t>წებო</t>
  </si>
  <si>
    <t>ლამინირებული პარკეტი სხვადასხვა  ქვეყნის</t>
  </si>
  <si>
    <t xml:space="preserve">ლამინირებული პლინტუსი 56 მმ სიმაღლის </t>
  </si>
  <si>
    <t>15-14-1</t>
  </si>
  <si>
    <t>კერამიკული ფილა</t>
  </si>
  <si>
    <t>მანქანები</t>
  </si>
  <si>
    <t>16--6-1</t>
  </si>
  <si>
    <t>17-1-3</t>
  </si>
  <si>
    <t>ხელსაბანი ნიჟარა ფეხით</t>
  </si>
  <si>
    <t>კომპლ.</t>
  </si>
  <si>
    <t>ონკანი</t>
  </si>
  <si>
    <t>სიფონი</t>
  </si>
  <si>
    <t>ვენტილი</t>
  </si>
  <si>
    <t>moixsnas ფანჯრის ბლოკი რაფით 2 ც</t>
  </si>
  <si>
    <t>moixsnas კარის ბლოკები 2 ც</t>
  </si>
  <si>
    <r>
      <t>100m</t>
    </r>
    <r>
      <rPr>
        <vertAlign val="superscript"/>
        <sz val="10"/>
        <color indexed="8"/>
        <rFont val="AcadNusx"/>
        <family val="0"/>
      </rPr>
      <t>2</t>
    </r>
  </si>
  <si>
    <t>46–32–1</t>
  </si>
  <si>
    <t>10-13-1 misadagebiT</t>
  </si>
  <si>
    <r>
      <t>moewyos metaloplastmasis fanjris bloki 1.60</t>
    </r>
    <r>
      <rPr>
        <sz val="10"/>
        <color indexed="8"/>
        <rFont val="Arial"/>
        <family val="2"/>
      </rPr>
      <t>x</t>
    </r>
    <r>
      <rPr>
        <sz val="10"/>
        <color indexed="8"/>
        <rFont val="AcadNusx"/>
        <family val="0"/>
      </rPr>
      <t>1.80m</t>
    </r>
    <r>
      <rPr>
        <sz val="10"/>
        <color indexed="8"/>
        <rFont val="Arial"/>
        <family val="2"/>
      </rPr>
      <t>x</t>
    </r>
    <r>
      <rPr>
        <sz val="10"/>
        <color indexed="8"/>
        <rFont val="AcadNusx"/>
        <family val="0"/>
      </rPr>
      <t>2c</t>
    </r>
  </si>
  <si>
    <r>
      <t>100m</t>
    </r>
    <r>
      <rPr>
        <vertAlign val="superscript"/>
        <sz val="10"/>
        <color indexed="8"/>
        <rFont val="AcadNusx"/>
        <family val="0"/>
      </rPr>
      <t>2</t>
    </r>
  </si>
  <si>
    <t>SromiTi resursebi</t>
  </si>
  <si>
    <t>kac.sT.</t>
  </si>
  <si>
    <t>manqanebi</t>
  </si>
  <si>
    <t>lari</t>
  </si>
  <si>
    <t>srf 10.3.3</t>
  </si>
  <si>
    <t>metaloplastmasis fanjris bloki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</si>
  <si>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</si>
  <si>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srf 4.1.379</t>
  </si>
  <si>
    <t>toli</t>
  </si>
  <si>
    <t>srf 1.10.26</t>
  </si>
  <si>
    <t>sWvali</t>
  </si>
  <si>
    <t>kg.</t>
  </si>
  <si>
    <t>sxva masalebi</t>
  </si>
  <si>
    <t xml:space="preserve">Seilesos ფანჯრის nagverdulebi ცემენტის ხსნარით </t>
  </si>
  <si>
    <t>srf 4.1.375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</si>
  <si>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</si>
  <si>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10-20-1 misadagebiT</t>
  </si>
  <si>
    <r>
      <t>moewyos mdf_is karis bloki 0.90</t>
    </r>
    <r>
      <rPr>
        <sz val="10"/>
        <color indexed="8"/>
        <rFont val="Arial"/>
        <family val="2"/>
      </rPr>
      <t>x</t>
    </r>
    <r>
      <rPr>
        <sz val="10"/>
        <color indexed="8"/>
        <rFont val="AcadNusx"/>
        <family val="0"/>
      </rPr>
      <t>2.10m 2c</t>
    </r>
  </si>
  <si>
    <t>srf 5.98</t>
  </si>
  <si>
    <t>mdf-is karis bloki kompleqtiT yru</t>
  </si>
  <si>
    <t>srf 5.19</t>
  </si>
  <si>
    <t>ficari III xarisxis 25-32mm</t>
  </si>
  <si>
    <t>srf 4.1.390</t>
  </si>
  <si>
    <t>damuSavdes კედლები fiTxiT და შეღებos წყალემულსიის საღებავით ორჯერ</t>
  </si>
  <si>
    <r>
      <t>100m</t>
    </r>
    <r>
      <rPr>
        <vertAlign val="superscript"/>
        <sz val="10"/>
        <rFont val="AcadNusx"/>
        <family val="0"/>
      </rPr>
      <t>2</t>
    </r>
  </si>
  <si>
    <t>srf 4.2.84</t>
  </si>
  <si>
    <t>fiTxi</t>
  </si>
  <si>
    <t>srf 4.2.44</t>
  </si>
  <si>
    <t>წყალემულსიის საღებავიB</t>
  </si>
  <si>
    <t>15–168–4</t>
  </si>
  <si>
    <t>damuSavdes ჭერი ფითხით და შეiღებos წყალემულსიის საღებავით ორჯერ</t>
  </si>
  <si>
    <t xml:space="preserve">წყალემულსიის საღებავი </t>
  </si>
  <si>
    <t>მანქანა</t>
  </si>
  <si>
    <t>srf 5.116</t>
  </si>
  <si>
    <t>srf 5.115</t>
  </si>
  <si>
    <t>srf 4.2.117</t>
  </si>
  <si>
    <t>t.</t>
  </si>
  <si>
    <t>srf 5.122</t>
  </si>
  <si>
    <t xml:space="preserve">jami  </t>
  </si>
  <si>
    <t>jami</t>
  </si>
  <si>
    <t>jami 1 Tavis</t>
  </si>
  <si>
    <t>Tavi 2. santeqnikuri samuSaoebi</t>
  </si>
  <si>
    <t>Tavi 1. samSeneblo  samuSaoebi</t>
  </si>
  <si>
    <t xml:space="preserve">moewyos xelsabanთან  კერამიკული ფილები. </t>
  </si>
  <si>
    <r>
      <t>100m</t>
    </r>
    <r>
      <rPr>
        <vertAlign val="superscript"/>
        <sz val="10"/>
        <color indexed="8"/>
        <rFont val="AcadNusx"/>
        <family val="0"/>
      </rPr>
      <t>2</t>
    </r>
  </si>
  <si>
    <t>srf 4.3.17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</si>
  <si>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</si>
  <si>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srf 4.1.204</t>
  </si>
  <si>
    <t>webocementi</t>
  </si>
  <si>
    <t>16-17-1 misadagebiT</t>
  </si>
  <si>
    <r>
      <t xml:space="preserve">მოეწყოს პლასმასის წყლის მილi </t>
    </r>
    <r>
      <rPr>
        <sz val="10"/>
        <color indexed="8"/>
        <rFont val="AcadNusx"/>
        <family val="0"/>
      </rPr>
      <t>F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 xml:space="preserve">=20mm </t>
    </r>
  </si>
  <si>
    <t>100m</t>
  </si>
  <si>
    <t>srf 2.6.11</t>
  </si>
  <si>
    <r>
      <t xml:space="preserve">პლასმასის მილები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>=</t>
    </r>
    <r>
      <rPr>
        <sz val="10"/>
        <color indexed="8"/>
        <rFont val="AcadNusx"/>
        <family val="0"/>
      </rPr>
      <t>20mm ფასონური ნაწილებით</t>
    </r>
  </si>
  <si>
    <t>m.</t>
  </si>
  <si>
    <r>
      <t xml:space="preserve">მოეწყოს პლასმასის საკანალიზაციო  მილი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 xml:space="preserve">=50mm </t>
    </r>
  </si>
  <si>
    <t>srf 2.6.26</t>
  </si>
  <si>
    <r>
      <t xml:space="preserve">პლასმასის საკანალიზაციო მილები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 xml:space="preserve">=50mm </t>
    </r>
  </si>
  <si>
    <t>moewyos ხელსაბანი ნიჟარი ონკანით</t>
  </si>
  <si>
    <t>srf 6.13</t>
  </si>
  <si>
    <t>srf 6.8</t>
  </si>
  <si>
    <t>srf 6.35</t>
  </si>
  <si>
    <t>srf 6.53</t>
  </si>
  <si>
    <t>jami 2 Tavis</t>
  </si>
  <si>
    <t>Tavi 3. el. samontaJo samuSaoebi</t>
  </si>
  <si>
    <r>
      <t xml:space="preserve">მოეწყოს ჭერის </t>
    </r>
    <r>
      <rPr>
        <sz val="10"/>
        <color indexed="8"/>
        <rFont val="Arial"/>
        <family val="2"/>
      </rPr>
      <t xml:space="preserve">LED </t>
    </r>
    <r>
      <rPr>
        <sz val="10"/>
        <color indexed="8"/>
        <rFont val="AcadNusx"/>
        <family val="0"/>
      </rPr>
      <t xml:space="preserve">სანათი  </t>
    </r>
  </si>
  <si>
    <t>100c</t>
  </si>
  <si>
    <t>srf8.14.195</t>
  </si>
  <si>
    <r>
      <t xml:space="preserve">ჭერის </t>
    </r>
    <r>
      <rPr>
        <sz val="10"/>
        <color indexed="8"/>
        <rFont val="Arial"/>
        <family val="2"/>
      </rPr>
      <t xml:space="preserve">LED </t>
    </r>
    <r>
      <rPr>
        <sz val="10"/>
        <color indexed="8"/>
        <rFont val="AcadNusx"/>
        <family val="0"/>
      </rPr>
      <t>სანათი</t>
    </r>
  </si>
  <si>
    <t>მოეწყოს ჩამრთველ ამომრთველი (ორ კლავიშიანი)</t>
  </si>
  <si>
    <t>ჩამრთველ–ამომრთველი ორკლავიშიანი</t>
  </si>
  <si>
    <t>მოეწყოს შტეფსელი damamiwebeli konturiT</t>
  </si>
  <si>
    <t>srf8.14.240</t>
  </si>
  <si>
    <t>შტეფსელი damamiwebeli konturiT</t>
  </si>
  <si>
    <r>
      <t>მოეწყოს spilenZisZarRviani ელ.სადენი  შელესვის ქვეშ 2</t>
    </r>
    <r>
      <rPr>
        <sz val="10"/>
        <color indexed="8"/>
        <rFont val="Arial"/>
        <family val="2"/>
      </rPr>
      <t>x</t>
    </r>
    <r>
      <rPr>
        <sz val="10"/>
        <color indexed="8"/>
        <rFont val="AcadNusx"/>
        <family val="0"/>
      </rPr>
      <t>2.5mm</t>
    </r>
    <r>
      <rPr>
        <vertAlign val="superscript"/>
        <sz val="10"/>
        <color indexed="8"/>
        <rFont val="AcadNusx"/>
        <family val="0"/>
      </rPr>
      <t>2</t>
    </r>
  </si>
  <si>
    <t>srf 8.3.57</t>
  </si>
  <si>
    <r>
      <t>ელ.სადენი სპილენძის ძარღვით 2</t>
    </r>
    <r>
      <rPr>
        <sz val="10"/>
        <color indexed="8"/>
        <rFont val="Arial"/>
        <family val="2"/>
      </rPr>
      <t>x</t>
    </r>
    <r>
      <rPr>
        <sz val="10"/>
        <color indexed="8"/>
        <rFont val="AcadNusx"/>
        <family val="0"/>
      </rPr>
      <t>2.5mm</t>
    </r>
    <r>
      <rPr>
        <vertAlign val="superscript"/>
        <sz val="10"/>
        <color indexed="8"/>
        <rFont val="AcadNusx"/>
        <family val="0"/>
      </rPr>
      <t>2</t>
    </r>
  </si>
  <si>
    <t>srf8.14.344</t>
  </si>
  <si>
    <t>jami 3 Tavis</t>
  </si>
  <si>
    <t>jami  1+2+3 Tavis</t>
  </si>
  <si>
    <t>gauTvaliswinebeli xarjebi    5%</t>
  </si>
  <si>
    <t>lokalur-resursuli xarjTaRricxva</t>
  </si>
  <si>
    <t>s. xidaris saeqimo ambulatoriis SekeTeba</t>
  </si>
  <si>
    <r>
      <t>saxarjTaRricxvo Rirebuleba: 5192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cadNusx"/>
        <family val="0"/>
      </rPr>
      <t>lari დღგ-ს გარეშე</t>
    </r>
  </si>
  <si>
    <t>დანართი N1-1</t>
  </si>
  <si>
    <t>zednadebi xarjebi       %</t>
  </si>
  <si>
    <t>gegmiuri dagroveba       %</t>
  </si>
  <si>
    <t>gegmiuri dagroveba      %</t>
  </si>
  <si>
    <t>zednadebi xarjebi      %</t>
  </si>
  <si>
    <t>gegmiuri dagroveba     %</t>
  </si>
  <si>
    <t>satransporto xarji       %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</si>
</sst>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000"/>
    <numFmt numFmtId="183" formatCode="0.0%"/>
    <numFmt numFmtId="184" formatCode="0.000%"/>
  </numFmts>
  <fonts count="63">
    <font>
      <sz val="10"/>
      <name val="Arial"/>
      <family val="0"/>
    </font>
    <font>
      <b/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cadNusx"/>
      <family val="0"/>
    </font>
    <font>
      <sz val="10"/>
      <name val="AKAD NUSX"/>
      <family val="0"/>
    </font>
    <font>
      <b/>
      <sz val="10"/>
      <name val="Sylfaen"/>
      <family val="1"/>
    </font>
    <font>
      <sz val="8"/>
      <name val="Sylfaen"/>
      <family val="1"/>
    </font>
    <font>
      <sz val="10"/>
      <color indexed="8"/>
      <name val="Arial"/>
      <family val="2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vertAlign val="superscript"/>
      <sz val="10"/>
      <name val="AcadNusx"/>
      <family val="0"/>
    </font>
    <font>
      <b/>
      <sz val="11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b/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cadNusx"/>
      <family val="0"/>
    </font>
    <font>
      <sz val="12"/>
      <color theme="1"/>
      <name val="AcadNusx"/>
      <family val="0"/>
    </font>
    <font>
      <sz val="11"/>
      <color theme="1"/>
      <name val="AcadNusx"/>
      <family val="0"/>
    </font>
    <font>
      <b/>
      <sz val="12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>
      <alignment/>
      <protection/>
    </xf>
    <xf numFmtId="0" fontId="39" fillId="0" borderId="0">
      <alignment/>
      <protection/>
    </xf>
  </cellStyleXfs>
  <cellXfs count="1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56" fillId="33" borderId="11" xfId="64" applyNumberFormat="1" applyFont="1" applyFill="1" applyBorder="1" applyAlignment="1">
      <alignment horizontal="center" vertical="center" wrapText="1"/>
      <protection/>
    </xf>
    <xf numFmtId="49" fontId="56" fillId="33" borderId="11" xfId="64" applyNumberFormat="1" applyFont="1" applyFill="1" applyBorder="1" applyAlignment="1">
      <alignment horizontal="center" vertical="center" wrapText="1"/>
      <protection/>
    </xf>
    <xf numFmtId="16" fontId="2" fillId="33" borderId="12" xfId="0" applyNumberFormat="1" applyFont="1" applyFill="1" applyBorder="1" applyAlignment="1">
      <alignment horizontal="center"/>
    </xf>
    <xf numFmtId="16" fontId="2" fillId="33" borderId="13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56" fillId="33" borderId="11" xfId="64" applyNumberFormat="1" applyFont="1" applyFill="1" applyBorder="1" applyAlignment="1">
      <alignment horizontal="left" vertical="top" wrapText="1"/>
      <protection/>
    </xf>
    <xf numFmtId="49" fontId="56" fillId="33" borderId="10" xfId="64" applyNumberFormat="1" applyFont="1" applyFill="1" applyBorder="1" applyAlignment="1">
      <alignment horizontal="left" vertical="center" wrapText="1"/>
      <protection/>
    </xf>
    <xf numFmtId="49" fontId="56" fillId="33" borderId="12" xfId="64" applyNumberFormat="1" applyFont="1" applyFill="1" applyBorder="1" applyAlignment="1">
      <alignment horizontal="center" vertical="center" wrapText="1"/>
      <protection/>
    </xf>
    <xf numFmtId="49" fontId="56" fillId="33" borderId="16" xfId="64" applyNumberFormat="1" applyFont="1" applyFill="1" applyBorder="1" applyAlignment="1">
      <alignment horizontal="left" vertical="center" wrapText="1"/>
      <protection/>
    </xf>
    <xf numFmtId="49" fontId="56" fillId="33" borderId="16" xfId="64" applyNumberFormat="1" applyFont="1" applyFill="1" applyBorder="1" applyAlignment="1">
      <alignment horizontal="center" vertical="center" wrapText="1"/>
      <protection/>
    </xf>
    <xf numFmtId="49" fontId="56" fillId="33" borderId="12" xfId="64" applyNumberFormat="1" applyFont="1" applyFill="1" applyBorder="1" applyAlignment="1">
      <alignment horizontal="left"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/>
    </xf>
    <xf numFmtId="49" fontId="56" fillId="33" borderId="10" xfId="64" applyNumberFormat="1" applyFont="1" applyFill="1" applyBorder="1" applyAlignment="1">
      <alignment horizontal="left" vertical="top" wrapText="1"/>
      <protection/>
    </xf>
    <xf numFmtId="49" fontId="56" fillId="33" borderId="15" xfId="64" applyNumberFormat="1" applyFont="1" applyFill="1" applyBorder="1" applyAlignment="1">
      <alignment horizontal="left" vertical="center" wrapText="1"/>
      <protection/>
    </xf>
    <xf numFmtId="49" fontId="56" fillId="33" borderId="15" xfId="64" applyNumberFormat="1" applyFont="1" applyFill="1" applyBorder="1" applyAlignment="1">
      <alignment horizontal="center" vertical="center" wrapText="1"/>
      <protection/>
    </xf>
    <xf numFmtId="49" fontId="56" fillId="33" borderId="15" xfId="64" applyNumberFormat="1" applyFont="1" applyFill="1" applyBorder="1" applyAlignment="1">
      <alignment horizontal="left" vertical="top" wrapText="1"/>
      <protection/>
    </xf>
    <xf numFmtId="0" fontId="57" fillId="33" borderId="11" xfId="64" applyNumberFormat="1" applyFont="1" applyFill="1" applyBorder="1" applyAlignment="1">
      <alignment horizontal="center" vertical="center" wrapText="1"/>
      <protection/>
    </xf>
    <xf numFmtId="2" fontId="57" fillId="33" borderId="11" xfId="64" applyNumberFormat="1" applyFont="1" applyFill="1" applyBorder="1" applyAlignment="1">
      <alignment horizontal="center" vertical="center" wrapText="1"/>
      <protection/>
    </xf>
    <xf numFmtId="173" fontId="57" fillId="33" borderId="0" xfId="64" applyNumberFormat="1" applyFont="1" applyFill="1" applyBorder="1" applyAlignment="1">
      <alignment horizontal="center" vertical="center" wrapText="1"/>
      <protection/>
    </xf>
    <xf numFmtId="2" fontId="57" fillId="33" borderId="12" xfId="64" applyNumberFormat="1" applyFont="1" applyFill="1" applyBorder="1" applyAlignment="1">
      <alignment horizontal="center" vertical="center" wrapText="1"/>
      <protection/>
    </xf>
    <xf numFmtId="2" fontId="57" fillId="33" borderId="0" xfId="64" applyNumberFormat="1" applyFont="1" applyFill="1" applyBorder="1" applyAlignment="1">
      <alignment horizontal="center" vertical="center" wrapText="1"/>
      <protection/>
    </xf>
    <xf numFmtId="2" fontId="57" fillId="33" borderId="17" xfId="64" applyNumberFormat="1" applyFont="1" applyFill="1" applyBorder="1" applyAlignment="1">
      <alignment horizontal="center" vertical="center" wrapText="1"/>
      <protection/>
    </xf>
    <xf numFmtId="0" fontId="57" fillId="33" borderId="16" xfId="64" applyNumberFormat="1" applyFont="1" applyFill="1" applyBorder="1" applyAlignment="1">
      <alignment horizontal="center" vertical="center" wrapText="1"/>
      <protection/>
    </xf>
    <xf numFmtId="2" fontId="57" fillId="33" borderId="16" xfId="64" applyNumberFormat="1" applyFont="1" applyFill="1" applyBorder="1" applyAlignment="1">
      <alignment horizontal="center" vertical="center" wrapText="1"/>
      <protection/>
    </xf>
    <xf numFmtId="0" fontId="57" fillId="33" borderId="0" xfId="64" applyNumberFormat="1" applyFont="1" applyFill="1" applyBorder="1" applyAlignment="1">
      <alignment horizontal="center" vertical="center" wrapText="1"/>
      <protection/>
    </xf>
    <xf numFmtId="0" fontId="57" fillId="33" borderId="12" xfId="64" applyNumberFormat="1" applyFont="1" applyFill="1" applyBorder="1" applyAlignment="1">
      <alignment horizontal="center" vertical="center" wrapText="1"/>
      <protection/>
    </xf>
    <xf numFmtId="174" fontId="57" fillId="33" borderId="11" xfId="0" applyNumberFormat="1" applyFont="1" applyFill="1" applyBorder="1" applyAlignment="1">
      <alignment horizontal="center" vertical="center"/>
    </xf>
    <xf numFmtId="2" fontId="57" fillId="33" borderId="11" xfId="0" applyNumberFormat="1" applyFont="1" applyFill="1" applyBorder="1" applyAlignment="1">
      <alignment horizontal="center" vertical="center"/>
    </xf>
    <xf numFmtId="2" fontId="58" fillId="33" borderId="11" xfId="0" applyNumberFormat="1" applyFont="1" applyFill="1" applyBorder="1" applyAlignment="1">
      <alignment horizontal="center" vertical="center"/>
    </xf>
    <xf numFmtId="173" fontId="57" fillId="33" borderId="12" xfId="0" applyNumberFormat="1" applyFont="1" applyFill="1" applyBorder="1" applyAlignment="1">
      <alignment horizontal="center" vertical="center"/>
    </xf>
    <xf numFmtId="2" fontId="57" fillId="33" borderId="12" xfId="0" applyNumberFormat="1" applyFont="1" applyFill="1" applyBorder="1" applyAlignment="1">
      <alignment horizontal="center" vertical="center"/>
    </xf>
    <xf numFmtId="173" fontId="57" fillId="33" borderId="16" xfId="0" applyNumberFormat="1" applyFont="1" applyFill="1" applyBorder="1" applyAlignment="1">
      <alignment horizontal="center" vertical="center"/>
    </xf>
    <xf numFmtId="2" fontId="57" fillId="33" borderId="16" xfId="0" applyNumberFormat="1" applyFont="1" applyFill="1" applyBorder="1" applyAlignment="1">
      <alignment horizontal="center" vertical="center"/>
    </xf>
    <xf numFmtId="2" fontId="57" fillId="0" borderId="15" xfId="64" applyNumberFormat="1" applyFont="1" applyFill="1" applyBorder="1" applyAlignment="1">
      <alignment horizontal="center" vertical="center" wrapText="1"/>
      <protection/>
    </xf>
    <xf numFmtId="173" fontId="57" fillId="0" borderId="15" xfId="0" applyNumberFormat="1" applyFont="1" applyFill="1" applyBorder="1" applyAlignment="1">
      <alignment horizontal="center" vertical="center" wrapText="1"/>
    </xf>
    <xf numFmtId="2" fontId="57" fillId="33" borderId="15" xfId="64" applyNumberFormat="1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/>
    </xf>
    <xf numFmtId="174" fontId="57" fillId="33" borderId="11" xfId="64" applyNumberFormat="1" applyFont="1" applyFill="1" applyBorder="1" applyAlignment="1">
      <alignment horizontal="center" vertical="center" wrapText="1"/>
      <protection/>
    </xf>
    <xf numFmtId="49" fontId="56" fillId="33" borderId="12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>
      <alignment horizontal="center" vertical="center" wrapText="1"/>
    </xf>
    <xf numFmtId="174" fontId="57" fillId="33" borderId="11" xfId="0" applyNumberFormat="1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left" vertical="top" wrapText="1"/>
    </xf>
    <xf numFmtId="2" fontId="57" fillId="33" borderId="0" xfId="0" applyNumberFormat="1" applyFont="1" applyFill="1" applyBorder="1" applyAlignment="1">
      <alignment horizontal="center" vertical="center" wrapText="1"/>
    </xf>
    <xf numFmtId="2" fontId="57" fillId="33" borderId="12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center" vertical="center" wrapText="1"/>
    </xf>
    <xf numFmtId="2" fontId="57" fillId="33" borderId="17" xfId="0" applyNumberFormat="1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left" vertical="center" wrapText="1"/>
    </xf>
    <xf numFmtId="49" fontId="56" fillId="33" borderId="16" xfId="0" applyNumberFormat="1" applyFont="1" applyFill="1" applyBorder="1" applyAlignment="1">
      <alignment horizontal="center" vertical="center" wrapText="1"/>
    </xf>
    <xf numFmtId="49" fontId="56" fillId="33" borderId="16" xfId="0" applyNumberFormat="1" applyFont="1" applyFill="1" applyBorder="1" applyAlignment="1">
      <alignment horizontal="left" vertical="top" wrapText="1"/>
    </xf>
    <xf numFmtId="2" fontId="57" fillId="33" borderId="18" xfId="0" applyNumberFormat="1" applyFont="1" applyFill="1" applyBorder="1" applyAlignment="1">
      <alignment horizontal="center" vertical="center" wrapText="1"/>
    </xf>
    <xf numFmtId="2" fontId="57" fillId="33" borderId="16" xfId="0" applyNumberFormat="1" applyFont="1" applyFill="1" applyBorder="1" applyAlignment="1">
      <alignment horizontal="center" vertical="center" wrapText="1"/>
    </xf>
    <xf numFmtId="2" fontId="57" fillId="33" borderId="19" xfId="0" applyNumberFormat="1" applyFont="1" applyFill="1" applyBorder="1" applyAlignment="1">
      <alignment horizontal="center" vertical="center" wrapText="1"/>
    </xf>
    <xf numFmtId="49" fontId="56" fillId="33" borderId="12" xfId="64" applyNumberFormat="1" applyFont="1" applyFill="1" applyBorder="1" applyAlignment="1">
      <alignment vertical="center" wrapText="1"/>
      <protection/>
    </xf>
    <xf numFmtId="49" fontId="56" fillId="33" borderId="16" xfId="64" applyNumberFormat="1" applyFont="1" applyFill="1" applyBorder="1" applyAlignment="1">
      <alignment vertical="center" wrapText="1"/>
      <protection/>
    </xf>
    <xf numFmtId="173" fontId="57" fillId="33" borderId="12" xfId="0" applyNumberFormat="1" applyFont="1" applyFill="1" applyBorder="1" applyAlignment="1">
      <alignment horizontal="center" vertical="center" wrapText="1"/>
    </xf>
    <xf numFmtId="49" fontId="59" fillId="33" borderId="16" xfId="0" applyNumberFormat="1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horizontal="left" vertical="center" wrapText="1"/>
    </xf>
    <xf numFmtId="49" fontId="56" fillId="33" borderId="15" xfId="0" applyNumberFormat="1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2" fontId="57" fillId="33" borderId="15" xfId="0" applyNumberFormat="1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49" fontId="59" fillId="33" borderId="15" xfId="0" applyNumberFormat="1" applyFont="1" applyFill="1" applyBorder="1" applyAlignment="1">
      <alignment horizontal="left" vertical="center" wrapText="1"/>
    </xf>
    <xf numFmtId="49" fontId="59" fillId="33" borderId="11" xfId="0" applyNumberFormat="1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2" fontId="58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2" fontId="58" fillId="33" borderId="15" xfId="0" applyNumberFormat="1" applyFont="1" applyFill="1" applyBorder="1" applyAlignment="1">
      <alignment horizontal="center" vertical="center" wrapText="1"/>
    </xf>
    <xf numFmtId="174" fontId="57" fillId="33" borderId="12" xfId="64" applyNumberFormat="1" applyFont="1" applyFill="1" applyBorder="1" applyAlignment="1">
      <alignment horizontal="center" vertical="center" wrapText="1"/>
      <protection/>
    </xf>
    <xf numFmtId="173" fontId="57" fillId="33" borderId="0" xfId="0" applyNumberFormat="1" applyFont="1" applyFill="1" applyBorder="1" applyAlignment="1">
      <alignment horizontal="center" vertical="center" wrapText="1"/>
    </xf>
    <xf numFmtId="49" fontId="56" fillId="33" borderId="16" xfId="0" applyNumberFormat="1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49" fontId="56" fillId="33" borderId="12" xfId="64" applyNumberFormat="1" applyFont="1" applyFill="1" applyBorder="1" applyAlignment="1">
      <alignment horizontal="left" vertical="top" wrapText="1"/>
      <protection/>
    </xf>
    <xf numFmtId="0" fontId="5" fillId="33" borderId="20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6" fillId="33" borderId="11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left" vertical="center" wrapText="1"/>
    </xf>
    <xf numFmtId="175" fontId="57" fillId="33" borderId="15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top" wrapText="1"/>
    </xf>
    <xf numFmtId="173" fontId="57" fillId="33" borderId="15" xfId="0" applyNumberFormat="1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top" wrapText="1"/>
    </xf>
    <xf numFmtId="14" fontId="56" fillId="33" borderId="11" xfId="0" applyNumberFormat="1" applyFont="1" applyFill="1" applyBorder="1" applyAlignment="1">
      <alignment horizontal="center" vertical="top" wrapText="1"/>
    </xf>
    <xf numFmtId="14" fontId="56" fillId="33" borderId="12" xfId="0" applyNumberFormat="1" applyFont="1" applyFill="1" applyBorder="1" applyAlignment="1">
      <alignment horizontal="center" vertical="top" wrapText="1"/>
    </xf>
    <xf numFmtId="14" fontId="56" fillId="33" borderId="16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49" fontId="56" fillId="33" borderId="12" xfId="64" applyNumberFormat="1" applyFont="1" applyFill="1" applyBorder="1" applyAlignment="1">
      <alignment horizontal="center" vertical="center" wrapText="1"/>
      <protection/>
    </xf>
    <xf numFmtId="49" fontId="56" fillId="33" borderId="16" xfId="64" applyNumberFormat="1" applyFont="1" applyFill="1" applyBorder="1" applyAlignment="1">
      <alignment horizontal="center" vertical="center" wrapText="1"/>
      <protection/>
    </xf>
    <xf numFmtId="49" fontId="59" fillId="33" borderId="21" xfId="0" applyNumberFormat="1" applyFont="1" applyFill="1" applyBorder="1" applyAlignment="1">
      <alignment horizontal="left" vertical="center" wrapText="1"/>
    </xf>
    <xf numFmtId="49" fontId="59" fillId="33" borderId="19" xfId="0" applyNumberFormat="1" applyFont="1" applyFill="1" applyBorder="1" applyAlignment="1">
      <alignment horizontal="left" vertical="center" wrapText="1"/>
    </xf>
    <xf numFmtId="49" fontId="56" fillId="33" borderId="2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57" fillId="33" borderId="22" xfId="64" applyNumberFormat="1" applyFont="1" applyFill="1" applyBorder="1" applyAlignment="1">
      <alignment horizontal="center" vertical="center" wrapText="1"/>
      <protection/>
    </xf>
    <xf numFmtId="49" fontId="56" fillId="33" borderId="23" xfId="64" applyNumberFormat="1" applyFont="1" applyFill="1" applyBorder="1" applyAlignment="1">
      <alignment horizontal="center" vertical="center" wrapText="1"/>
      <protection/>
    </xf>
    <xf numFmtId="49" fontId="56" fillId="33" borderId="17" xfId="64" applyNumberFormat="1" applyFont="1" applyFill="1" applyBorder="1" applyAlignment="1">
      <alignment horizontal="center" vertical="center" wrapText="1"/>
      <protection/>
    </xf>
    <xf numFmtId="16" fontId="9" fillId="0" borderId="17" xfId="0" applyNumberFormat="1" applyFont="1" applyBorder="1" applyAlignment="1">
      <alignment horizontal="center"/>
    </xf>
    <xf numFmtId="49" fontId="60" fillId="0" borderId="0" xfId="0" applyNumberFormat="1" applyFont="1" applyAlignment="1">
      <alignment horizontal="center" vertical="center" wrapText="1"/>
    </xf>
    <xf numFmtId="49" fontId="61" fillId="0" borderId="0" xfId="0" applyNumberFormat="1" applyFont="1" applyAlignment="1">
      <alignment horizontal="center" vertical="center" wrapText="1"/>
    </xf>
    <xf numFmtId="49" fontId="61" fillId="0" borderId="0" xfId="0" applyNumberFormat="1" applyFont="1" applyAlignment="1">
      <alignment horizontal="left" vertical="center" wrapText="1"/>
    </xf>
    <xf numFmtId="16" fontId="2" fillId="33" borderId="14" xfId="0" applyNumberFormat="1" applyFont="1" applyFill="1" applyBorder="1" applyAlignment="1">
      <alignment horizontal="center" vertical="center"/>
    </xf>
    <xf numFmtId="49" fontId="56" fillId="33" borderId="15" xfId="64" applyNumberFormat="1" applyFont="1" applyFill="1" applyBorder="1" applyAlignment="1">
      <alignment vertical="center" wrapText="1"/>
      <protection/>
    </xf>
    <xf numFmtId="16" fontId="0" fillId="33" borderId="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9" fillId="33" borderId="17" xfId="0" applyNumberFormat="1" applyFont="1" applyFill="1" applyBorder="1" applyAlignment="1">
      <alignment horizontal="center"/>
    </xf>
    <xf numFmtId="0" fontId="57" fillId="33" borderId="11" xfId="64" applyNumberFormat="1" applyFont="1" applyFill="1" applyBorder="1" applyAlignment="1">
      <alignment horizontal="center" vertical="center" wrapText="1"/>
      <protection/>
    </xf>
    <xf numFmtId="0" fontId="57" fillId="33" borderId="12" xfId="64" applyNumberFormat="1" applyFont="1" applyFill="1" applyBorder="1" applyAlignment="1">
      <alignment horizontal="center" vertical="center" wrapText="1"/>
      <protection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7" fillId="33" borderId="16" xfId="64" applyNumberFormat="1" applyFont="1" applyFill="1" applyBorder="1" applyAlignment="1">
      <alignment horizontal="center" vertical="center" wrapText="1"/>
      <protection/>
    </xf>
    <xf numFmtId="49" fontId="62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49" fontId="61" fillId="0" borderId="0" xfId="0" applyNumberFormat="1" applyFont="1" applyAlignment="1">
      <alignment horizontal="left" vertical="center" wrapText="1"/>
    </xf>
    <xf numFmtId="49" fontId="56" fillId="33" borderId="12" xfId="64" applyNumberFormat="1" applyFont="1" applyFill="1" applyBorder="1" applyAlignment="1">
      <alignment horizontal="center" vertical="center" wrapText="1"/>
      <protection/>
    </xf>
    <xf numFmtId="49" fontId="56" fillId="33" borderId="16" xfId="64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center"/>
    </xf>
    <xf numFmtId="49" fontId="61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/>
    </xf>
    <xf numFmtId="0" fontId="38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vertical="center"/>
    </xf>
    <xf numFmtId="0" fontId="38" fillId="33" borderId="21" xfId="0" applyFont="1" applyFill="1" applyBorder="1" applyAlignment="1">
      <alignment/>
    </xf>
    <xf numFmtId="0" fontId="38" fillId="33" borderId="16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/>
    </xf>
    <xf numFmtId="0" fontId="38" fillId="33" borderId="16" xfId="0" applyFont="1" applyFill="1" applyBorder="1" applyAlignment="1">
      <alignment horizontal="center"/>
    </xf>
    <xf numFmtId="0" fontId="38" fillId="33" borderId="13" xfId="0" applyFont="1" applyFill="1" applyBorder="1" applyAlignment="1">
      <alignment/>
    </xf>
    <xf numFmtId="0" fontId="5" fillId="33" borderId="16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K110" sqref="K110"/>
    </sheetView>
  </sheetViews>
  <sheetFormatPr defaultColWidth="9.140625" defaultRowHeight="12.75"/>
  <cols>
    <col min="1" max="1" width="4.00390625" style="0" customWidth="1"/>
    <col min="2" max="2" width="12.28125" style="0" customWidth="1"/>
    <col min="3" max="3" width="38.8515625" style="0" customWidth="1"/>
    <col min="9" max="9" width="7.421875" style="0" customWidth="1"/>
    <col min="11" max="11" width="7.28125" style="0" customWidth="1"/>
  </cols>
  <sheetData>
    <row r="1" spans="1:13" ht="16.5">
      <c r="A1" s="1"/>
      <c r="B1" s="1"/>
      <c r="C1" s="3"/>
      <c r="D1" s="2"/>
      <c r="E1" s="2"/>
      <c r="F1" s="2"/>
      <c r="G1" s="2"/>
      <c r="H1" s="2"/>
      <c r="I1" s="2"/>
      <c r="J1" s="2"/>
      <c r="K1" s="146" t="s">
        <v>140</v>
      </c>
      <c r="L1" s="146"/>
      <c r="M1" s="146"/>
    </row>
    <row r="2" spans="1:13" ht="16.5">
      <c r="A2" s="139" t="s">
        <v>137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6.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6.5">
      <c r="A4" s="140" t="s">
        <v>138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15.7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5.75" customHeight="1">
      <c r="A6" s="141"/>
      <c r="B6" s="141"/>
      <c r="C6" s="141"/>
      <c r="D6" s="141"/>
      <c r="E6" s="145" t="s">
        <v>139</v>
      </c>
      <c r="F6" s="145"/>
      <c r="G6" s="145"/>
      <c r="H6" s="145"/>
      <c r="I6" s="145"/>
      <c r="J6" s="145"/>
      <c r="K6" s="145"/>
      <c r="L6" s="145"/>
      <c r="M6" s="145"/>
    </row>
    <row r="7" spans="1:13" ht="15.75">
      <c r="A7" s="141"/>
      <c r="B7" s="141"/>
      <c r="C7" s="141"/>
      <c r="D7" s="141"/>
      <c r="E7" s="141"/>
      <c r="G7" s="141"/>
      <c r="H7" s="141"/>
      <c r="I7" s="141"/>
      <c r="J7" s="141"/>
      <c r="K7" s="141"/>
      <c r="L7" s="141"/>
      <c r="M7" s="141"/>
    </row>
    <row r="8" spans="1:3" ht="15.75">
      <c r="A8" s="123"/>
      <c r="B8" s="123"/>
      <c r="C8" s="123"/>
    </row>
    <row r="9" spans="1:13" ht="30.75" customHeight="1">
      <c r="A9" s="147" t="s">
        <v>0</v>
      </c>
      <c r="B9" s="148" t="s">
        <v>9</v>
      </c>
      <c r="C9" s="148" t="s">
        <v>7</v>
      </c>
      <c r="D9" s="149" t="s">
        <v>2</v>
      </c>
      <c r="E9" s="150" t="s">
        <v>12</v>
      </c>
      <c r="F9" s="151"/>
      <c r="G9" s="152" t="s">
        <v>3</v>
      </c>
      <c r="H9" s="153"/>
      <c r="I9" s="152" t="s">
        <v>4</v>
      </c>
      <c r="J9" s="153"/>
      <c r="K9" s="150" t="s">
        <v>8</v>
      </c>
      <c r="L9" s="151"/>
      <c r="M9" s="149" t="s">
        <v>6</v>
      </c>
    </row>
    <row r="10" spans="1:13" ht="28.5" customHeight="1">
      <c r="A10" s="154"/>
      <c r="B10" s="155"/>
      <c r="C10" s="155"/>
      <c r="D10" s="156" t="s">
        <v>1</v>
      </c>
      <c r="E10" s="157" t="s">
        <v>10</v>
      </c>
      <c r="F10" s="157" t="s">
        <v>11</v>
      </c>
      <c r="G10" s="156" t="s">
        <v>1</v>
      </c>
      <c r="H10" s="156" t="s">
        <v>5</v>
      </c>
      <c r="I10" s="156" t="s">
        <v>1</v>
      </c>
      <c r="J10" s="156" t="s">
        <v>5</v>
      </c>
      <c r="K10" s="156" t="s">
        <v>1</v>
      </c>
      <c r="L10" s="158" t="s">
        <v>5</v>
      </c>
      <c r="M10" s="159"/>
    </row>
    <row r="11" spans="1:15" ht="15">
      <c r="A11" s="12">
        <v>1</v>
      </c>
      <c r="B11" s="10">
        <v>2</v>
      </c>
      <c r="C11" s="10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0">
        <v>12</v>
      </c>
      <c r="M11" s="11">
        <v>13</v>
      </c>
      <c r="N11" s="4"/>
      <c r="O11" s="5"/>
    </row>
    <row r="12" spans="1:15" ht="31.5">
      <c r="A12" s="12"/>
      <c r="B12" s="94"/>
      <c r="C12" s="95" t="s">
        <v>98</v>
      </c>
      <c r="D12" s="12"/>
      <c r="E12" s="12"/>
      <c r="F12" s="12"/>
      <c r="G12" s="12"/>
      <c r="H12" s="12"/>
      <c r="I12" s="12"/>
      <c r="J12" s="12"/>
      <c r="K12" s="12"/>
      <c r="L12" s="94"/>
      <c r="M12" s="12"/>
      <c r="N12" s="85"/>
      <c r="O12" s="5"/>
    </row>
    <row r="13" spans="1:13" ht="15.75">
      <c r="A13" s="133">
        <v>1</v>
      </c>
      <c r="B13" s="111" t="s">
        <v>30</v>
      </c>
      <c r="C13" s="93" t="s">
        <v>50</v>
      </c>
      <c r="D13" s="15" t="s">
        <v>51</v>
      </c>
      <c r="E13" s="39"/>
      <c r="F13" s="88">
        <v>0.0472</v>
      </c>
      <c r="G13" s="33"/>
      <c r="H13" s="33"/>
      <c r="I13" s="33"/>
      <c r="J13" s="33"/>
      <c r="K13" s="33"/>
      <c r="L13" s="33"/>
      <c r="M13" s="33"/>
    </row>
    <row r="14" spans="1:13" ht="13.5">
      <c r="A14" s="134"/>
      <c r="B14" s="142"/>
      <c r="C14" s="14" t="s">
        <v>14</v>
      </c>
      <c r="D14" s="15" t="s">
        <v>13</v>
      </c>
      <c r="E14" s="32">
        <v>88.7</v>
      </c>
      <c r="F14" s="33">
        <f>F13*E14</f>
        <v>4.18664</v>
      </c>
      <c r="G14" s="34"/>
      <c r="H14" s="33"/>
      <c r="I14" s="34">
        <v>0</v>
      </c>
      <c r="J14" s="33">
        <f>I14*F14</f>
        <v>0</v>
      </c>
      <c r="K14" s="34"/>
      <c r="L14" s="33"/>
      <c r="M14" s="35">
        <f>J14</f>
        <v>0</v>
      </c>
    </row>
    <row r="15" spans="1:13" ht="13.5">
      <c r="A15" s="135"/>
      <c r="B15" s="143"/>
      <c r="C15" s="16" t="s">
        <v>15</v>
      </c>
      <c r="D15" s="17" t="s">
        <v>16</v>
      </c>
      <c r="E15" s="36">
        <v>9.84</v>
      </c>
      <c r="F15" s="37">
        <f>F13*E15</f>
        <v>0.46444799999999997</v>
      </c>
      <c r="G15" s="37"/>
      <c r="H15" s="37"/>
      <c r="I15" s="37"/>
      <c r="J15" s="37"/>
      <c r="K15" s="37">
        <v>0</v>
      </c>
      <c r="L15" s="37">
        <f>K15*F15</f>
        <v>0</v>
      </c>
      <c r="M15" s="37">
        <f>L15</f>
        <v>0</v>
      </c>
    </row>
    <row r="16" spans="1:13" ht="15.75">
      <c r="A16" s="132">
        <v>2</v>
      </c>
      <c r="B16" s="7" t="s">
        <v>52</v>
      </c>
      <c r="C16" s="13" t="s">
        <v>49</v>
      </c>
      <c r="D16" s="6" t="s">
        <v>51</v>
      </c>
      <c r="E16" s="30"/>
      <c r="F16" s="51">
        <v>0.063</v>
      </c>
      <c r="G16" s="31"/>
      <c r="H16" s="31"/>
      <c r="I16" s="31"/>
      <c r="J16" s="31"/>
      <c r="K16" s="31"/>
      <c r="L16" s="31"/>
      <c r="M16" s="31"/>
    </row>
    <row r="17" spans="1:13" ht="13.5">
      <c r="A17" s="132"/>
      <c r="B17" s="142"/>
      <c r="C17" s="14" t="s">
        <v>14</v>
      </c>
      <c r="D17" s="15" t="s">
        <v>13</v>
      </c>
      <c r="E17" s="32">
        <v>170</v>
      </c>
      <c r="F17" s="33">
        <f>F16*E17</f>
        <v>10.71</v>
      </c>
      <c r="G17" s="34"/>
      <c r="H17" s="33"/>
      <c r="I17" s="34">
        <v>0</v>
      </c>
      <c r="J17" s="33">
        <f>I17*F17</f>
        <v>0</v>
      </c>
      <c r="K17" s="34"/>
      <c r="L17" s="33"/>
      <c r="M17" s="35">
        <f>J17</f>
        <v>0</v>
      </c>
    </row>
    <row r="18" spans="1:13" ht="13.5">
      <c r="A18" s="132"/>
      <c r="B18" s="143"/>
      <c r="C18" s="16" t="s">
        <v>15</v>
      </c>
      <c r="D18" s="17" t="s">
        <v>16</v>
      </c>
      <c r="E18" s="36">
        <v>9.84</v>
      </c>
      <c r="F18" s="37">
        <f>F16*E18</f>
        <v>0.61992</v>
      </c>
      <c r="G18" s="37"/>
      <c r="H18" s="37"/>
      <c r="I18" s="37"/>
      <c r="J18" s="37"/>
      <c r="K18" s="37">
        <v>0</v>
      </c>
      <c r="L18" s="37">
        <f>K18*F18</f>
        <v>0</v>
      </c>
      <c r="M18" s="37">
        <v>0</v>
      </c>
    </row>
    <row r="19" spans="1:13" ht="27">
      <c r="A19" s="132">
        <v>3</v>
      </c>
      <c r="B19" s="52" t="s">
        <v>53</v>
      </c>
      <c r="C19" s="53" t="s">
        <v>54</v>
      </c>
      <c r="D19" s="54" t="s">
        <v>55</v>
      </c>
      <c r="E19" s="55"/>
      <c r="F19" s="56">
        <v>0.063</v>
      </c>
      <c r="G19" s="57"/>
      <c r="H19" s="57"/>
      <c r="I19" s="57"/>
      <c r="J19" s="57"/>
      <c r="K19" s="57"/>
      <c r="L19" s="57"/>
      <c r="M19" s="57"/>
    </row>
    <row r="20" spans="1:13" ht="13.5">
      <c r="A20" s="132"/>
      <c r="B20" s="52"/>
      <c r="C20" s="58" t="s">
        <v>56</v>
      </c>
      <c r="D20" s="52" t="s">
        <v>57</v>
      </c>
      <c r="E20" s="59">
        <v>160</v>
      </c>
      <c r="F20" s="60">
        <f>E20*F19</f>
        <v>10.08</v>
      </c>
      <c r="G20" s="61"/>
      <c r="H20" s="62"/>
      <c r="I20" s="59">
        <v>0</v>
      </c>
      <c r="J20" s="60">
        <f>I20*F20</f>
        <v>0</v>
      </c>
      <c r="K20" s="61"/>
      <c r="L20" s="62"/>
      <c r="M20" s="63">
        <f>J20</f>
        <v>0</v>
      </c>
    </row>
    <row r="21" spans="1:13" ht="13.5">
      <c r="A21" s="132"/>
      <c r="B21" s="52"/>
      <c r="C21" s="58" t="s">
        <v>58</v>
      </c>
      <c r="D21" s="52" t="s">
        <v>59</v>
      </c>
      <c r="E21" s="59">
        <v>29.9</v>
      </c>
      <c r="F21" s="60">
        <f>E21*F19</f>
        <v>1.8837</v>
      </c>
      <c r="G21" s="59"/>
      <c r="H21" s="62"/>
      <c r="I21" s="59"/>
      <c r="J21" s="60"/>
      <c r="K21" s="59">
        <v>0</v>
      </c>
      <c r="L21" s="60">
        <f>K21*F21</f>
        <v>0</v>
      </c>
      <c r="M21" s="63">
        <f>L21</f>
        <v>0</v>
      </c>
    </row>
    <row r="22" spans="1:13" ht="15.75">
      <c r="A22" s="132"/>
      <c r="B22" s="64" t="s">
        <v>60</v>
      </c>
      <c r="C22" s="58" t="s">
        <v>61</v>
      </c>
      <c r="D22" s="52" t="s">
        <v>62</v>
      </c>
      <c r="E22" s="59">
        <v>100</v>
      </c>
      <c r="F22" s="60">
        <f>E22*F19</f>
        <v>6.3</v>
      </c>
      <c r="G22" s="59">
        <v>0</v>
      </c>
      <c r="H22" s="60">
        <f>G22*F22</f>
        <v>0</v>
      </c>
      <c r="I22" s="59"/>
      <c r="J22" s="60"/>
      <c r="K22" s="59"/>
      <c r="L22" s="60"/>
      <c r="M22" s="63">
        <f>H22</f>
        <v>0</v>
      </c>
    </row>
    <row r="23" spans="1:13" ht="15.75">
      <c r="A23" s="132"/>
      <c r="B23" s="64" t="s">
        <v>63</v>
      </c>
      <c r="C23" s="64" t="s">
        <v>64</v>
      </c>
      <c r="D23" s="52" t="s">
        <v>62</v>
      </c>
      <c r="E23" s="59">
        <v>118</v>
      </c>
      <c r="F23" s="60">
        <f>E23*F19</f>
        <v>7.434</v>
      </c>
      <c r="G23" s="59">
        <v>0</v>
      </c>
      <c r="H23" s="60">
        <f>G23*F23</f>
        <v>0</v>
      </c>
      <c r="I23" s="59"/>
      <c r="J23" s="60"/>
      <c r="K23" s="59"/>
      <c r="L23" s="60"/>
      <c r="M23" s="63">
        <f>H23</f>
        <v>0</v>
      </c>
    </row>
    <row r="24" spans="1:13" ht="13.5">
      <c r="A24" s="132"/>
      <c r="B24" s="64" t="s">
        <v>65</v>
      </c>
      <c r="C24" s="58" t="s">
        <v>66</v>
      </c>
      <c r="D24" s="52" t="s">
        <v>67</v>
      </c>
      <c r="E24" s="59">
        <v>11.4</v>
      </c>
      <c r="F24" s="60">
        <f>E24*F19</f>
        <v>0.7182000000000001</v>
      </c>
      <c r="G24" s="59">
        <v>0</v>
      </c>
      <c r="H24" s="60">
        <f>G24*F24</f>
        <v>0</v>
      </c>
      <c r="I24" s="59"/>
      <c r="J24" s="60"/>
      <c r="K24" s="59"/>
      <c r="L24" s="60"/>
      <c r="M24" s="63">
        <f>H24</f>
        <v>0</v>
      </c>
    </row>
    <row r="25" spans="1:13" ht="13.5">
      <c r="A25" s="132"/>
      <c r="B25" s="65"/>
      <c r="C25" s="66" t="s">
        <v>68</v>
      </c>
      <c r="D25" s="65" t="s">
        <v>59</v>
      </c>
      <c r="E25" s="67">
        <v>18.2</v>
      </c>
      <c r="F25" s="68">
        <f>E25*F19</f>
        <v>1.1466</v>
      </c>
      <c r="G25" s="67">
        <v>0</v>
      </c>
      <c r="H25" s="68">
        <f>G25*F25</f>
        <v>0</v>
      </c>
      <c r="I25" s="67"/>
      <c r="J25" s="68"/>
      <c r="K25" s="67"/>
      <c r="L25" s="68"/>
      <c r="M25" s="69">
        <f>H25</f>
        <v>0</v>
      </c>
    </row>
    <row r="26" spans="1:13" ht="27">
      <c r="A26" s="136">
        <v>4</v>
      </c>
      <c r="B26" s="7" t="s">
        <v>18</v>
      </c>
      <c r="C26" s="13" t="s">
        <v>69</v>
      </c>
      <c r="D26" s="7" t="s">
        <v>55</v>
      </c>
      <c r="E26" s="30"/>
      <c r="F26" s="51">
        <v>0.042</v>
      </c>
      <c r="G26" s="30"/>
      <c r="H26" s="30"/>
      <c r="I26" s="30"/>
      <c r="J26" s="30"/>
      <c r="K26" s="30"/>
      <c r="L26" s="31"/>
      <c r="M26" s="30"/>
    </row>
    <row r="27" spans="1:13" ht="13.5">
      <c r="A27" s="137"/>
      <c r="B27" s="111"/>
      <c r="C27" s="14" t="s">
        <v>14</v>
      </c>
      <c r="D27" s="15" t="s">
        <v>13</v>
      </c>
      <c r="E27" s="32">
        <v>1.79</v>
      </c>
      <c r="F27" s="33">
        <f>F26*E27</f>
        <v>0.07518000000000001</v>
      </c>
      <c r="G27" s="38"/>
      <c r="H27" s="39"/>
      <c r="I27" s="34">
        <v>0</v>
      </c>
      <c r="J27" s="33">
        <f>I27*F27</f>
        <v>0</v>
      </c>
      <c r="K27" s="38"/>
      <c r="L27" s="33"/>
      <c r="M27" s="35">
        <f>J27</f>
        <v>0</v>
      </c>
    </row>
    <row r="28" spans="1:13" ht="15.75">
      <c r="A28" s="137"/>
      <c r="B28" s="111" t="s">
        <v>70</v>
      </c>
      <c r="C28" s="14" t="s">
        <v>19</v>
      </c>
      <c r="D28" s="15" t="s">
        <v>71</v>
      </c>
      <c r="E28" s="32">
        <v>4.4</v>
      </c>
      <c r="F28" s="33">
        <f>F26*E28</f>
        <v>0.18480000000000002</v>
      </c>
      <c r="G28" s="34">
        <v>0</v>
      </c>
      <c r="H28" s="33">
        <f>G28*F28</f>
        <v>0</v>
      </c>
      <c r="I28" s="38"/>
      <c r="J28" s="39"/>
      <c r="K28" s="38"/>
      <c r="L28" s="33"/>
      <c r="M28" s="35">
        <f>H28</f>
        <v>0</v>
      </c>
    </row>
    <row r="29" spans="1:13" ht="27">
      <c r="A29" s="133">
        <v>5</v>
      </c>
      <c r="B29" s="54" t="s">
        <v>72</v>
      </c>
      <c r="C29" s="53" t="s">
        <v>73</v>
      </c>
      <c r="D29" s="54" t="s">
        <v>55</v>
      </c>
      <c r="E29" s="55"/>
      <c r="F29" s="56">
        <v>0.0378</v>
      </c>
      <c r="G29" s="57"/>
      <c r="H29" s="57"/>
      <c r="I29" s="57"/>
      <c r="J29" s="57"/>
      <c r="K29" s="57"/>
      <c r="L29" s="57"/>
      <c r="M29" s="57"/>
    </row>
    <row r="30" spans="1:13" ht="13.5">
      <c r="A30" s="134"/>
      <c r="B30" s="52"/>
      <c r="C30" s="58" t="s">
        <v>56</v>
      </c>
      <c r="D30" s="52" t="s">
        <v>57</v>
      </c>
      <c r="E30" s="59">
        <v>91.4</v>
      </c>
      <c r="F30" s="60">
        <f>E30*F29</f>
        <v>3.4549200000000004</v>
      </c>
      <c r="G30" s="61"/>
      <c r="H30" s="62"/>
      <c r="I30" s="59">
        <v>0</v>
      </c>
      <c r="J30" s="60">
        <f>I30*F30</f>
        <v>0</v>
      </c>
      <c r="K30" s="61"/>
      <c r="L30" s="62"/>
      <c r="M30" s="63">
        <f>J30</f>
        <v>0</v>
      </c>
    </row>
    <row r="31" spans="1:13" ht="13.5">
      <c r="A31" s="134"/>
      <c r="B31" s="52"/>
      <c r="C31" s="58" t="s">
        <v>58</v>
      </c>
      <c r="D31" s="52" t="s">
        <v>59</v>
      </c>
      <c r="E31" s="59">
        <v>35.3</v>
      </c>
      <c r="F31" s="60">
        <f>E31*F29</f>
        <v>1.3343399999999999</v>
      </c>
      <c r="G31" s="59"/>
      <c r="H31" s="62"/>
      <c r="I31" s="59"/>
      <c r="J31" s="60"/>
      <c r="K31" s="59">
        <v>0</v>
      </c>
      <c r="L31" s="60">
        <f>K31*F31</f>
        <v>0</v>
      </c>
      <c r="M31" s="63">
        <f>L31</f>
        <v>0</v>
      </c>
    </row>
    <row r="32" spans="1:13" ht="15.75">
      <c r="A32" s="134"/>
      <c r="B32" s="64" t="s">
        <v>74</v>
      </c>
      <c r="C32" s="64" t="s">
        <v>75</v>
      </c>
      <c r="D32" s="52" t="s">
        <v>62</v>
      </c>
      <c r="E32" s="59"/>
      <c r="F32" s="60">
        <v>3.78</v>
      </c>
      <c r="G32" s="59">
        <v>0</v>
      </c>
      <c r="H32" s="60">
        <f>G32*F32</f>
        <v>0</v>
      </c>
      <c r="I32" s="59"/>
      <c r="J32" s="60"/>
      <c r="K32" s="59"/>
      <c r="L32" s="60"/>
      <c r="M32" s="63">
        <f>H32</f>
        <v>0</v>
      </c>
    </row>
    <row r="33" spans="1:13" ht="15.75">
      <c r="A33" s="134"/>
      <c r="B33" s="64" t="s">
        <v>76</v>
      </c>
      <c r="C33" s="58" t="s">
        <v>77</v>
      </c>
      <c r="D33" s="52" t="s">
        <v>71</v>
      </c>
      <c r="E33" s="59">
        <v>0.08</v>
      </c>
      <c r="F33" s="72">
        <f>E33*F29</f>
        <v>0.003024</v>
      </c>
      <c r="G33" s="59">
        <v>0</v>
      </c>
      <c r="H33" s="60">
        <f>G33*F33</f>
        <v>0</v>
      </c>
      <c r="I33" s="59"/>
      <c r="J33" s="60"/>
      <c r="K33" s="59"/>
      <c r="L33" s="60"/>
      <c r="M33" s="63">
        <f>H33</f>
        <v>0</v>
      </c>
    </row>
    <row r="34" spans="1:13" ht="15.75">
      <c r="A34" s="134"/>
      <c r="B34" s="64" t="s">
        <v>78</v>
      </c>
      <c r="C34" s="64" t="s">
        <v>64</v>
      </c>
      <c r="D34" s="52" t="s">
        <v>62</v>
      </c>
      <c r="E34" s="59">
        <v>89</v>
      </c>
      <c r="F34" s="60">
        <f>E34*F29</f>
        <v>3.3642</v>
      </c>
      <c r="G34" s="59">
        <v>0</v>
      </c>
      <c r="H34" s="60">
        <f>G34*F34</f>
        <v>0</v>
      </c>
      <c r="I34" s="59"/>
      <c r="J34" s="60"/>
      <c r="K34" s="59"/>
      <c r="L34" s="60"/>
      <c r="M34" s="63">
        <f>H34</f>
        <v>0</v>
      </c>
    </row>
    <row r="35" spans="1:13" ht="13.5">
      <c r="A35" s="135"/>
      <c r="B35" s="65"/>
      <c r="C35" s="66" t="s">
        <v>68</v>
      </c>
      <c r="D35" s="65" t="s">
        <v>59</v>
      </c>
      <c r="E35" s="67">
        <v>27.6</v>
      </c>
      <c r="F35" s="68">
        <f>E35*F29</f>
        <v>1.04328</v>
      </c>
      <c r="G35" s="67">
        <v>0</v>
      </c>
      <c r="H35" s="68">
        <f>G35*F35</f>
        <v>0</v>
      </c>
      <c r="I35" s="67"/>
      <c r="J35" s="68"/>
      <c r="K35" s="67"/>
      <c r="L35" s="68"/>
      <c r="M35" s="69">
        <f>H35</f>
        <v>0</v>
      </c>
    </row>
    <row r="36" spans="1:13" ht="27">
      <c r="A36" s="133">
        <v>6</v>
      </c>
      <c r="B36" s="111" t="s">
        <v>33</v>
      </c>
      <c r="C36" s="18" t="s">
        <v>34</v>
      </c>
      <c r="D36" s="15" t="s">
        <v>55</v>
      </c>
      <c r="E36" s="39"/>
      <c r="F36" s="88">
        <v>0.3329</v>
      </c>
      <c r="G36" s="39"/>
      <c r="H36" s="39"/>
      <c r="I36" s="39"/>
      <c r="J36" s="39"/>
      <c r="K36" s="39"/>
      <c r="L36" s="33"/>
      <c r="M36" s="33"/>
    </row>
    <row r="37" spans="1:13" ht="13.5">
      <c r="A37" s="134"/>
      <c r="B37" s="111"/>
      <c r="C37" s="26" t="s">
        <v>14</v>
      </c>
      <c r="D37" s="15" t="s">
        <v>13</v>
      </c>
      <c r="E37" s="32">
        <v>99.4</v>
      </c>
      <c r="F37" s="33">
        <f>F36*E37</f>
        <v>33.09026</v>
      </c>
      <c r="G37" s="38"/>
      <c r="H37" s="39"/>
      <c r="I37" s="34">
        <v>0</v>
      </c>
      <c r="J37" s="33">
        <f>I37*F37</f>
        <v>0</v>
      </c>
      <c r="K37" s="38"/>
      <c r="L37" s="33"/>
      <c r="M37" s="35">
        <f>J37</f>
        <v>0</v>
      </c>
    </row>
    <row r="38" spans="1:13" ht="13.5">
      <c r="A38" s="134"/>
      <c r="B38" s="111"/>
      <c r="C38" s="14" t="s">
        <v>88</v>
      </c>
      <c r="D38" s="15" t="s">
        <v>16</v>
      </c>
      <c r="E38" s="32">
        <v>2.51</v>
      </c>
      <c r="F38" s="33">
        <f>F36*E38</f>
        <v>0.8355789999999998</v>
      </c>
      <c r="G38" s="38"/>
      <c r="H38" s="39"/>
      <c r="I38" s="34"/>
      <c r="J38" s="33"/>
      <c r="K38" s="34">
        <v>0</v>
      </c>
      <c r="L38" s="33">
        <f>K38*F38</f>
        <v>0</v>
      </c>
      <c r="M38" s="35">
        <f>L38</f>
        <v>0</v>
      </c>
    </row>
    <row r="39" spans="1:13" ht="27">
      <c r="A39" s="134"/>
      <c r="B39" s="64" t="s">
        <v>89</v>
      </c>
      <c r="C39" s="14" t="s">
        <v>37</v>
      </c>
      <c r="D39" s="15" t="s">
        <v>17</v>
      </c>
      <c r="E39" s="34">
        <v>102</v>
      </c>
      <c r="F39" s="33">
        <f>F36*E39</f>
        <v>33.955799999999996</v>
      </c>
      <c r="G39" s="34">
        <v>0</v>
      </c>
      <c r="H39" s="33">
        <f>G39*F39</f>
        <v>0</v>
      </c>
      <c r="I39" s="38"/>
      <c r="J39" s="39"/>
      <c r="K39" s="38"/>
      <c r="L39" s="33"/>
      <c r="M39" s="35">
        <f>H39</f>
        <v>0</v>
      </c>
    </row>
    <row r="40" spans="1:13" ht="27">
      <c r="A40" s="134"/>
      <c r="B40" s="64" t="s">
        <v>90</v>
      </c>
      <c r="C40" s="14" t="s">
        <v>35</v>
      </c>
      <c r="D40" s="15" t="s">
        <v>17</v>
      </c>
      <c r="E40" s="34">
        <v>102</v>
      </c>
      <c r="F40" s="33">
        <f>F36*E40</f>
        <v>33.955799999999996</v>
      </c>
      <c r="G40" s="34">
        <v>0</v>
      </c>
      <c r="H40" s="33">
        <f>G40*F40</f>
        <v>0</v>
      </c>
      <c r="I40" s="38"/>
      <c r="J40" s="39"/>
      <c r="K40" s="38"/>
      <c r="L40" s="33"/>
      <c r="M40" s="35">
        <f>H40</f>
        <v>0</v>
      </c>
    </row>
    <row r="41" spans="1:13" ht="13.5">
      <c r="A41" s="134"/>
      <c r="B41" s="64" t="s">
        <v>91</v>
      </c>
      <c r="C41" s="14" t="s">
        <v>36</v>
      </c>
      <c r="D41" s="15" t="s">
        <v>92</v>
      </c>
      <c r="E41" s="34">
        <v>0.05</v>
      </c>
      <c r="F41" s="33">
        <f>F36*E41</f>
        <v>0.016645</v>
      </c>
      <c r="G41" s="34">
        <v>0</v>
      </c>
      <c r="H41" s="33">
        <f>G41*F41</f>
        <v>0</v>
      </c>
      <c r="I41" s="38"/>
      <c r="J41" s="39"/>
      <c r="K41" s="38"/>
      <c r="L41" s="33"/>
      <c r="M41" s="35">
        <f>H41</f>
        <v>0</v>
      </c>
    </row>
    <row r="42" spans="1:13" ht="27">
      <c r="A42" s="134"/>
      <c r="B42" s="64" t="s">
        <v>93</v>
      </c>
      <c r="C42" s="14" t="s">
        <v>38</v>
      </c>
      <c r="D42" s="15" t="s">
        <v>29</v>
      </c>
      <c r="E42" s="34">
        <v>107</v>
      </c>
      <c r="F42" s="33">
        <f>E42*F36</f>
        <v>35.6203</v>
      </c>
      <c r="G42" s="34">
        <v>0</v>
      </c>
      <c r="H42" s="33">
        <f>G42*F42</f>
        <v>0</v>
      </c>
      <c r="I42" s="38"/>
      <c r="J42" s="39"/>
      <c r="K42" s="38"/>
      <c r="L42" s="33"/>
      <c r="M42" s="35">
        <f>H42</f>
        <v>0</v>
      </c>
    </row>
    <row r="43" spans="1:13" ht="13.5">
      <c r="A43" s="135"/>
      <c r="B43" s="112"/>
      <c r="C43" s="16" t="s">
        <v>22</v>
      </c>
      <c r="D43" s="17" t="s">
        <v>16</v>
      </c>
      <c r="E43" s="37">
        <v>18.2</v>
      </c>
      <c r="F43" s="37">
        <f>F36*E43</f>
        <v>6.05878</v>
      </c>
      <c r="G43" s="37">
        <v>0</v>
      </c>
      <c r="H43" s="37">
        <f>G43*F43</f>
        <v>0</v>
      </c>
      <c r="I43" s="36"/>
      <c r="J43" s="36"/>
      <c r="K43" s="36"/>
      <c r="L43" s="37"/>
      <c r="M43" s="37">
        <f>H43</f>
        <v>0</v>
      </c>
    </row>
    <row r="44" spans="1:13" ht="27">
      <c r="A44" s="133">
        <v>7</v>
      </c>
      <c r="B44" s="52" t="s">
        <v>39</v>
      </c>
      <c r="C44" s="91" t="s">
        <v>99</v>
      </c>
      <c r="D44" s="52" t="s">
        <v>100</v>
      </c>
      <c r="E44" s="92"/>
      <c r="F44" s="72">
        <v>0.04</v>
      </c>
      <c r="G44" s="62"/>
      <c r="H44" s="62"/>
      <c r="I44" s="62"/>
      <c r="J44" s="62"/>
      <c r="K44" s="62"/>
      <c r="L44" s="62"/>
      <c r="M44" s="62"/>
    </row>
    <row r="45" spans="1:13" ht="13.5">
      <c r="A45" s="134"/>
      <c r="B45" s="64"/>
      <c r="C45" s="58" t="s">
        <v>56</v>
      </c>
      <c r="D45" s="52" t="s">
        <v>57</v>
      </c>
      <c r="E45" s="59">
        <v>170</v>
      </c>
      <c r="F45" s="60">
        <v>11</v>
      </c>
      <c r="G45" s="61"/>
      <c r="H45" s="62"/>
      <c r="I45" s="59">
        <v>0</v>
      </c>
      <c r="J45" s="60">
        <f>I45*F45</f>
        <v>0</v>
      </c>
      <c r="K45" s="61"/>
      <c r="L45" s="62"/>
      <c r="M45" s="63">
        <f>J45</f>
        <v>0</v>
      </c>
    </row>
    <row r="46" spans="1:13" ht="13.5">
      <c r="A46" s="134"/>
      <c r="B46" s="64"/>
      <c r="C46" s="58" t="s">
        <v>58</v>
      </c>
      <c r="D46" s="52" t="s">
        <v>59</v>
      </c>
      <c r="E46" s="59">
        <v>2</v>
      </c>
      <c r="F46" s="60">
        <f>E46*F44</f>
        <v>0.08</v>
      </c>
      <c r="G46" s="59"/>
      <c r="H46" s="62"/>
      <c r="I46" s="59"/>
      <c r="J46" s="60"/>
      <c r="K46" s="59">
        <v>0</v>
      </c>
      <c r="L46" s="60">
        <f>K46*F46</f>
        <v>0</v>
      </c>
      <c r="M46" s="63">
        <f>L46</f>
        <v>0</v>
      </c>
    </row>
    <row r="47" spans="1:13" ht="15.75">
      <c r="A47" s="134"/>
      <c r="B47" s="64" t="s">
        <v>101</v>
      </c>
      <c r="C47" s="58" t="s">
        <v>40</v>
      </c>
      <c r="D47" s="52" t="s">
        <v>102</v>
      </c>
      <c r="E47" s="59">
        <v>102</v>
      </c>
      <c r="F47" s="60">
        <f>E47*F44</f>
        <v>4.08</v>
      </c>
      <c r="G47" s="59">
        <v>0</v>
      </c>
      <c r="H47" s="60">
        <f>G47*F47</f>
        <v>0</v>
      </c>
      <c r="I47" s="59"/>
      <c r="J47" s="60"/>
      <c r="K47" s="59"/>
      <c r="L47" s="60"/>
      <c r="M47" s="63">
        <f>H47</f>
        <v>0</v>
      </c>
    </row>
    <row r="48" spans="1:13" ht="13.5">
      <c r="A48" s="134"/>
      <c r="B48" s="64" t="s">
        <v>103</v>
      </c>
      <c r="C48" s="58" t="s">
        <v>104</v>
      </c>
      <c r="D48" s="52" t="s">
        <v>67</v>
      </c>
      <c r="E48" s="89">
        <v>500</v>
      </c>
      <c r="F48" s="60">
        <f>E48*F44</f>
        <v>20</v>
      </c>
      <c r="G48" s="59">
        <v>0</v>
      </c>
      <c r="H48" s="60">
        <f>G48*F48</f>
        <v>0</v>
      </c>
      <c r="I48" s="59"/>
      <c r="J48" s="60"/>
      <c r="K48" s="59"/>
      <c r="L48" s="60"/>
      <c r="M48" s="63">
        <f>H48</f>
        <v>0</v>
      </c>
    </row>
    <row r="49" spans="1:13" ht="13.5">
      <c r="A49" s="135"/>
      <c r="B49" s="90"/>
      <c r="C49" s="66" t="s">
        <v>68</v>
      </c>
      <c r="D49" s="65" t="s">
        <v>59</v>
      </c>
      <c r="E49" s="69">
        <v>0.7</v>
      </c>
      <c r="F49" s="68">
        <f>E49*F43</f>
        <v>4.241146</v>
      </c>
      <c r="G49" s="67">
        <v>0</v>
      </c>
      <c r="H49" s="68">
        <f>G49*F49</f>
        <v>0</v>
      </c>
      <c r="I49" s="67"/>
      <c r="J49" s="68"/>
      <c r="K49" s="67"/>
      <c r="L49" s="68"/>
      <c r="M49" s="69">
        <f>H49</f>
        <v>0</v>
      </c>
    </row>
    <row r="50" spans="1:13" ht="40.5">
      <c r="A50" s="133">
        <v>8</v>
      </c>
      <c r="B50" s="124" t="s">
        <v>20</v>
      </c>
      <c r="C50" s="19" t="s">
        <v>79</v>
      </c>
      <c r="D50" s="50" t="s">
        <v>80</v>
      </c>
      <c r="E50" s="40"/>
      <c r="F50" s="40">
        <v>0.882</v>
      </c>
      <c r="G50" s="41"/>
      <c r="H50" s="41"/>
      <c r="I50" s="41"/>
      <c r="J50" s="41"/>
      <c r="K50" s="41"/>
      <c r="L50" s="41"/>
      <c r="M50" s="42"/>
    </row>
    <row r="51" spans="1:13" ht="13.5">
      <c r="A51" s="134"/>
      <c r="B51" s="8"/>
      <c r="C51" s="20" t="s">
        <v>14</v>
      </c>
      <c r="D51" s="21" t="s">
        <v>31</v>
      </c>
      <c r="E51" s="43">
        <v>41</v>
      </c>
      <c r="F51" s="43">
        <f>F50*E51</f>
        <v>36.162</v>
      </c>
      <c r="G51" s="44"/>
      <c r="H51" s="44"/>
      <c r="I51" s="44">
        <v>0</v>
      </c>
      <c r="J51" s="44">
        <f>I51*F51</f>
        <v>0</v>
      </c>
      <c r="K51" s="44"/>
      <c r="L51" s="44"/>
      <c r="M51" s="44">
        <f>J51</f>
        <v>0</v>
      </c>
    </row>
    <row r="52" spans="1:13" ht="13.5">
      <c r="A52" s="134"/>
      <c r="B52" s="8"/>
      <c r="C52" s="22" t="s">
        <v>15</v>
      </c>
      <c r="D52" s="21" t="s">
        <v>16</v>
      </c>
      <c r="E52" s="43">
        <v>0.9</v>
      </c>
      <c r="F52" s="43">
        <f>F50*E52</f>
        <v>0.7938000000000001</v>
      </c>
      <c r="G52" s="44"/>
      <c r="H52" s="44"/>
      <c r="I52" s="44"/>
      <c r="J52" s="44"/>
      <c r="K52" s="44">
        <v>0</v>
      </c>
      <c r="L52" s="44">
        <f>K52*F52</f>
        <v>0</v>
      </c>
      <c r="M52" s="44">
        <f>L52</f>
        <v>0</v>
      </c>
    </row>
    <row r="53" spans="1:13" ht="13.5">
      <c r="A53" s="134"/>
      <c r="B53" s="64" t="s">
        <v>81</v>
      </c>
      <c r="C53" s="20" t="s">
        <v>82</v>
      </c>
      <c r="D53" s="21" t="s">
        <v>21</v>
      </c>
      <c r="E53" s="44">
        <v>51</v>
      </c>
      <c r="F53" s="43">
        <f>F50*E53</f>
        <v>44.982</v>
      </c>
      <c r="G53" s="44">
        <v>0</v>
      </c>
      <c r="H53" s="44">
        <f>G53*F53</f>
        <v>0</v>
      </c>
      <c r="I53" s="44"/>
      <c r="J53" s="44"/>
      <c r="K53" s="44"/>
      <c r="L53" s="44"/>
      <c r="M53" s="44">
        <f>H53</f>
        <v>0</v>
      </c>
    </row>
    <row r="54" spans="1:13" ht="13.5">
      <c r="A54" s="134"/>
      <c r="B54" s="64" t="s">
        <v>83</v>
      </c>
      <c r="C54" s="23" t="s">
        <v>84</v>
      </c>
      <c r="D54" s="21" t="s">
        <v>21</v>
      </c>
      <c r="E54" s="43">
        <v>0.63</v>
      </c>
      <c r="F54" s="43">
        <f>F50*E54</f>
        <v>0.55566</v>
      </c>
      <c r="G54" s="44">
        <v>0</v>
      </c>
      <c r="H54" s="44">
        <f>G54*F54</f>
        <v>0</v>
      </c>
      <c r="I54" s="44"/>
      <c r="J54" s="44"/>
      <c r="K54" s="44"/>
      <c r="L54" s="44"/>
      <c r="M54" s="44">
        <f>H54</f>
        <v>0</v>
      </c>
    </row>
    <row r="55" spans="1:13" ht="13.5">
      <c r="A55" s="134"/>
      <c r="B55" s="9"/>
      <c r="C55" s="24" t="s">
        <v>22</v>
      </c>
      <c r="D55" s="25" t="s">
        <v>16</v>
      </c>
      <c r="E55" s="45">
        <v>0.7</v>
      </c>
      <c r="F55" s="45">
        <f>F50*E55</f>
        <v>0.6174</v>
      </c>
      <c r="G55" s="46">
        <v>0</v>
      </c>
      <c r="H55" s="44">
        <f>G55*F55</f>
        <v>0</v>
      </c>
      <c r="I55" s="46"/>
      <c r="J55" s="46"/>
      <c r="K55" s="46"/>
      <c r="L55" s="46"/>
      <c r="M55" s="46">
        <f>H55</f>
        <v>0</v>
      </c>
    </row>
    <row r="56" spans="1:13" ht="27">
      <c r="A56" s="133">
        <v>9</v>
      </c>
      <c r="B56" s="7" t="s">
        <v>85</v>
      </c>
      <c r="C56" s="13" t="s">
        <v>86</v>
      </c>
      <c r="D56" s="7" t="s">
        <v>55</v>
      </c>
      <c r="E56" s="30"/>
      <c r="F56" s="51">
        <v>0.3029</v>
      </c>
      <c r="G56" s="30"/>
      <c r="H56" s="30"/>
      <c r="I56" s="30"/>
      <c r="J56" s="30"/>
      <c r="K56" s="30"/>
      <c r="L56" s="31"/>
      <c r="M56" s="31"/>
    </row>
    <row r="57" spans="1:13" ht="13.5">
      <c r="A57" s="134"/>
      <c r="B57" s="111"/>
      <c r="C57" s="26" t="s">
        <v>14</v>
      </c>
      <c r="D57" s="15" t="s">
        <v>13</v>
      </c>
      <c r="E57" s="32">
        <v>51.6</v>
      </c>
      <c r="F57" s="33">
        <f>F56*E57</f>
        <v>15.62964</v>
      </c>
      <c r="G57" s="38"/>
      <c r="H57" s="39"/>
      <c r="I57" s="34">
        <v>0</v>
      </c>
      <c r="J57" s="33">
        <f>I57*F57</f>
        <v>0</v>
      </c>
      <c r="K57" s="38"/>
      <c r="L57" s="33"/>
      <c r="M57" s="35">
        <f>J57</f>
        <v>0</v>
      </c>
    </row>
    <row r="58" spans="1:13" ht="13.5">
      <c r="A58" s="134"/>
      <c r="B58" s="111"/>
      <c r="C58" s="14" t="s">
        <v>15</v>
      </c>
      <c r="D58" s="15" t="s">
        <v>16</v>
      </c>
      <c r="E58" s="34">
        <v>1</v>
      </c>
      <c r="F58" s="33">
        <f>F56*E58</f>
        <v>0.3029</v>
      </c>
      <c r="G58" s="38"/>
      <c r="H58" s="39"/>
      <c r="I58" s="34"/>
      <c r="J58" s="33"/>
      <c r="K58" s="38">
        <v>0</v>
      </c>
      <c r="L58" s="33">
        <f>K58*F58</f>
        <v>0</v>
      </c>
      <c r="M58" s="35">
        <f>L58</f>
        <v>0</v>
      </c>
    </row>
    <row r="59" spans="1:13" ht="13.5">
      <c r="A59" s="134"/>
      <c r="B59" s="64" t="s">
        <v>83</v>
      </c>
      <c r="C59" s="14" t="s">
        <v>87</v>
      </c>
      <c r="D59" s="15" t="s">
        <v>21</v>
      </c>
      <c r="E59" s="34">
        <v>63</v>
      </c>
      <c r="F59" s="33">
        <f>F56*E59</f>
        <v>19.0827</v>
      </c>
      <c r="G59" s="34">
        <v>0</v>
      </c>
      <c r="H59" s="33">
        <f>G59*F59</f>
        <v>0</v>
      </c>
      <c r="I59" s="38"/>
      <c r="J59" s="39"/>
      <c r="K59" s="38"/>
      <c r="L59" s="33"/>
      <c r="M59" s="35">
        <f>H59</f>
        <v>0</v>
      </c>
    </row>
    <row r="60" spans="1:13" ht="13.5">
      <c r="A60" s="134"/>
      <c r="B60" s="64" t="s">
        <v>81</v>
      </c>
      <c r="C60" s="14" t="s">
        <v>32</v>
      </c>
      <c r="D60" s="15" t="s">
        <v>21</v>
      </c>
      <c r="E60" s="34">
        <v>55</v>
      </c>
      <c r="F60" s="33">
        <f>F56*E60</f>
        <v>16.6595</v>
      </c>
      <c r="G60" s="34">
        <v>0</v>
      </c>
      <c r="H60" s="33">
        <f>G60*F60</f>
        <v>0</v>
      </c>
      <c r="I60" s="38"/>
      <c r="J60" s="39"/>
      <c r="K60" s="38"/>
      <c r="L60" s="33"/>
      <c r="M60" s="35">
        <f>H60</f>
        <v>0</v>
      </c>
    </row>
    <row r="61" spans="1:13" ht="13.5">
      <c r="A61" s="135"/>
      <c r="B61" s="112"/>
      <c r="C61" s="16" t="s">
        <v>22</v>
      </c>
      <c r="D61" s="17" t="s">
        <v>16</v>
      </c>
      <c r="E61" s="37">
        <v>0.7</v>
      </c>
      <c r="F61" s="37">
        <f>F56*E61</f>
        <v>0.21203</v>
      </c>
      <c r="G61" s="37">
        <v>0</v>
      </c>
      <c r="H61" s="37">
        <f>G61*F61</f>
        <v>0</v>
      </c>
      <c r="I61" s="36"/>
      <c r="J61" s="36"/>
      <c r="K61" s="36"/>
      <c r="L61" s="37"/>
      <c r="M61" s="37">
        <f>H61</f>
        <v>0</v>
      </c>
    </row>
    <row r="62" spans="1:14" ht="13.5">
      <c r="A62" s="109"/>
      <c r="B62" s="111"/>
      <c r="C62" s="73" t="s">
        <v>94</v>
      </c>
      <c r="D62" s="65"/>
      <c r="E62" s="74"/>
      <c r="F62" s="74"/>
      <c r="G62" s="74"/>
      <c r="H62" s="68">
        <f>SUM(H13:H61)</f>
        <v>0</v>
      </c>
      <c r="I62" s="75"/>
      <c r="J62" s="68">
        <f>SUM(J13:J61)</f>
        <v>0</v>
      </c>
      <c r="K62" s="75"/>
      <c r="L62" s="68">
        <f>SUM(L13:L61)</f>
        <v>0</v>
      </c>
      <c r="M62" s="68">
        <f>SUM(M14:M61)</f>
        <v>0</v>
      </c>
      <c r="N62" s="96"/>
    </row>
    <row r="63" spans="1:13" ht="13.5">
      <c r="A63" s="109"/>
      <c r="B63" s="111"/>
      <c r="C63" s="76" t="s">
        <v>141</v>
      </c>
      <c r="D63" s="77"/>
      <c r="E63" s="78"/>
      <c r="F63" s="78"/>
      <c r="G63" s="78"/>
      <c r="H63" s="79">
        <f>H62*10%</f>
        <v>0</v>
      </c>
      <c r="I63" s="80"/>
      <c r="J63" s="79">
        <f>J62*10%</f>
        <v>0</v>
      </c>
      <c r="K63" s="80"/>
      <c r="L63" s="79">
        <f>L62*10%</f>
        <v>0</v>
      </c>
      <c r="M63" s="79">
        <f>M62*10%</f>
        <v>0</v>
      </c>
    </row>
    <row r="64" spans="1:13" ht="13.5">
      <c r="A64" s="109"/>
      <c r="B64" s="111"/>
      <c r="C64" s="81" t="s">
        <v>95</v>
      </c>
      <c r="D64" s="77"/>
      <c r="E64" s="78"/>
      <c r="F64" s="78"/>
      <c r="G64" s="78"/>
      <c r="H64" s="79">
        <f>H63+H62</f>
        <v>0</v>
      </c>
      <c r="I64" s="80"/>
      <c r="J64" s="79">
        <f>J63+J62</f>
        <v>0</v>
      </c>
      <c r="K64" s="80"/>
      <c r="L64" s="79">
        <f>L63+L62</f>
        <v>0</v>
      </c>
      <c r="M64" s="79">
        <f>M63+M62</f>
        <v>0</v>
      </c>
    </row>
    <row r="65" spans="1:13" ht="13.5">
      <c r="A65" s="109"/>
      <c r="B65" s="111"/>
      <c r="C65" s="76" t="s">
        <v>142</v>
      </c>
      <c r="D65" s="77"/>
      <c r="E65" s="78"/>
      <c r="F65" s="78"/>
      <c r="G65" s="78"/>
      <c r="H65" s="79">
        <f>H64*8%</f>
        <v>0</v>
      </c>
      <c r="I65" s="80"/>
      <c r="J65" s="79">
        <f>J64*8%</f>
        <v>0</v>
      </c>
      <c r="K65" s="80"/>
      <c r="L65" s="79">
        <f>L64*8%</f>
        <v>0</v>
      </c>
      <c r="M65" s="79">
        <f>M64*8%</f>
        <v>0</v>
      </c>
    </row>
    <row r="66" spans="1:14" ht="13.5">
      <c r="A66" s="110"/>
      <c r="B66" s="112"/>
      <c r="C66" s="81" t="s">
        <v>96</v>
      </c>
      <c r="D66" s="77"/>
      <c r="E66" s="78"/>
      <c r="F66" s="78"/>
      <c r="G66" s="78"/>
      <c r="H66" s="87">
        <f>H65+H64</f>
        <v>0</v>
      </c>
      <c r="I66" s="80"/>
      <c r="J66" s="87">
        <f>J65+J64</f>
        <v>0</v>
      </c>
      <c r="K66" s="80"/>
      <c r="L66" s="87">
        <f>L65+L64</f>
        <v>0</v>
      </c>
      <c r="M66" s="87">
        <f>M65+M64</f>
        <v>0</v>
      </c>
      <c r="N66" s="96"/>
    </row>
    <row r="67" spans="1:13" ht="31.5">
      <c r="A67" s="109"/>
      <c r="B67" s="111"/>
      <c r="C67" s="86" t="s">
        <v>97</v>
      </c>
      <c r="D67" s="17"/>
      <c r="E67" s="37"/>
      <c r="F67" s="37"/>
      <c r="G67" s="37"/>
      <c r="H67" s="37"/>
      <c r="I67" s="36"/>
      <c r="J67" s="36"/>
      <c r="K67" s="36"/>
      <c r="L67" s="37"/>
      <c r="M67" s="37"/>
    </row>
    <row r="68" spans="1:13" ht="27">
      <c r="A68" s="132">
        <v>10</v>
      </c>
      <c r="B68" s="97" t="s">
        <v>105</v>
      </c>
      <c r="C68" s="98" t="s">
        <v>106</v>
      </c>
      <c r="D68" s="28" t="s">
        <v>107</v>
      </c>
      <c r="E68" s="99"/>
      <c r="F68" s="49">
        <v>0.3</v>
      </c>
      <c r="G68" s="49"/>
      <c r="H68" s="49"/>
      <c r="I68" s="49"/>
      <c r="J68" s="49"/>
      <c r="K68" s="49"/>
      <c r="L68" s="49"/>
      <c r="M68" s="49"/>
    </row>
    <row r="69" spans="1:13" ht="13.5">
      <c r="A69" s="132"/>
      <c r="B69" s="100"/>
      <c r="C69" s="98" t="s">
        <v>14</v>
      </c>
      <c r="D69" s="28" t="s">
        <v>13</v>
      </c>
      <c r="E69" s="101">
        <v>34.5</v>
      </c>
      <c r="F69" s="49">
        <f>F68*E69</f>
        <v>10.35</v>
      </c>
      <c r="G69" s="49"/>
      <c r="H69" s="49"/>
      <c r="I69" s="49">
        <v>0</v>
      </c>
      <c r="J69" s="49">
        <f>F69*I69</f>
        <v>0</v>
      </c>
      <c r="K69" s="49"/>
      <c r="L69" s="49"/>
      <c r="M69" s="49">
        <f>F69*G69+F69*I69+F69*K69</f>
        <v>0</v>
      </c>
    </row>
    <row r="70" spans="1:13" ht="13.5">
      <c r="A70" s="132"/>
      <c r="B70" s="100"/>
      <c r="C70" s="98" t="s">
        <v>41</v>
      </c>
      <c r="D70" s="28" t="s">
        <v>16</v>
      </c>
      <c r="E70" s="101">
        <v>1.29</v>
      </c>
      <c r="F70" s="49">
        <f>F68*E70</f>
        <v>0.387</v>
      </c>
      <c r="G70" s="49"/>
      <c r="H70" s="49"/>
      <c r="I70" s="49"/>
      <c r="J70" s="49"/>
      <c r="K70" s="49">
        <v>0</v>
      </c>
      <c r="L70" s="49">
        <f>F70*K70</f>
        <v>0</v>
      </c>
      <c r="M70" s="49">
        <f>F70*G70+F70*I70+F70*K70</f>
        <v>0</v>
      </c>
    </row>
    <row r="71" spans="1:13" ht="27">
      <c r="A71" s="132"/>
      <c r="B71" s="64" t="s">
        <v>108</v>
      </c>
      <c r="C71" s="98" t="s">
        <v>109</v>
      </c>
      <c r="D71" s="28" t="s">
        <v>110</v>
      </c>
      <c r="E71" s="79">
        <v>100</v>
      </c>
      <c r="F71" s="49">
        <f>E71*F68</f>
        <v>30</v>
      </c>
      <c r="G71" s="49">
        <v>0</v>
      </c>
      <c r="H71" s="49">
        <f>F71*G71</f>
        <v>0</v>
      </c>
      <c r="I71" s="49"/>
      <c r="J71" s="49"/>
      <c r="K71" s="49"/>
      <c r="L71" s="49"/>
      <c r="M71" s="49">
        <f>F71*G71+F71*I71+F71*K71</f>
        <v>0</v>
      </c>
    </row>
    <row r="72" spans="1:13" ht="13.5">
      <c r="A72" s="132"/>
      <c r="B72" s="102"/>
      <c r="C72" s="98" t="s">
        <v>22</v>
      </c>
      <c r="D72" s="28" t="s">
        <v>16</v>
      </c>
      <c r="E72" s="101">
        <f>1.49</f>
        <v>1.49</v>
      </c>
      <c r="F72" s="49">
        <f>E72*F68</f>
        <v>0.447</v>
      </c>
      <c r="G72" s="49">
        <v>0</v>
      </c>
      <c r="H72" s="49">
        <f>F72*G72</f>
        <v>0</v>
      </c>
      <c r="I72" s="49"/>
      <c r="J72" s="49"/>
      <c r="K72" s="49"/>
      <c r="L72" s="49"/>
      <c r="M72" s="49">
        <f>F72*G72+F72*I72+F72*K72</f>
        <v>0</v>
      </c>
    </row>
    <row r="73" spans="1:13" ht="27">
      <c r="A73" s="132">
        <v>11</v>
      </c>
      <c r="B73" s="103" t="s">
        <v>42</v>
      </c>
      <c r="C73" s="98" t="s">
        <v>111</v>
      </c>
      <c r="D73" s="28" t="s">
        <v>107</v>
      </c>
      <c r="E73" s="99"/>
      <c r="F73" s="49">
        <v>0.3</v>
      </c>
      <c r="G73" s="49"/>
      <c r="H73" s="49"/>
      <c r="I73" s="49"/>
      <c r="J73" s="49"/>
      <c r="K73" s="49"/>
      <c r="L73" s="49"/>
      <c r="M73" s="49"/>
    </row>
    <row r="74" spans="1:13" ht="13.5">
      <c r="A74" s="132"/>
      <c r="B74" s="104"/>
      <c r="C74" s="98" t="s">
        <v>14</v>
      </c>
      <c r="D74" s="28" t="s">
        <v>13</v>
      </c>
      <c r="E74" s="79">
        <v>60.9</v>
      </c>
      <c r="F74" s="49">
        <f>F73*E74</f>
        <v>18.27</v>
      </c>
      <c r="G74" s="49"/>
      <c r="H74" s="49"/>
      <c r="I74" s="49">
        <v>0</v>
      </c>
      <c r="J74" s="49">
        <f>F74*I74</f>
        <v>0</v>
      </c>
      <c r="K74" s="49"/>
      <c r="L74" s="49"/>
      <c r="M74" s="49">
        <f>F74*G74+F74*I74+F74*K74</f>
        <v>0</v>
      </c>
    </row>
    <row r="75" spans="1:13" ht="13.5">
      <c r="A75" s="132"/>
      <c r="B75" s="104"/>
      <c r="C75" s="98" t="s">
        <v>41</v>
      </c>
      <c r="D75" s="28" t="s">
        <v>16</v>
      </c>
      <c r="E75" s="101">
        <v>0.21</v>
      </c>
      <c r="F75" s="49">
        <f>F73*E75</f>
        <v>0.063</v>
      </c>
      <c r="G75" s="49"/>
      <c r="H75" s="49"/>
      <c r="I75" s="49"/>
      <c r="J75" s="49"/>
      <c r="K75" s="49">
        <v>0</v>
      </c>
      <c r="L75" s="49">
        <f>F75*K75</f>
        <v>0</v>
      </c>
      <c r="M75" s="49">
        <f>F75*G75+F75*I75+F75*K75</f>
        <v>0</v>
      </c>
    </row>
    <row r="76" spans="1:13" ht="17.25" customHeight="1">
      <c r="A76" s="132"/>
      <c r="B76" s="64" t="s">
        <v>112</v>
      </c>
      <c r="C76" s="98" t="s">
        <v>113</v>
      </c>
      <c r="D76" s="28" t="s">
        <v>110</v>
      </c>
      <c r="E76" s="101">
        <v>99.8</v>
      </c>
      <c r="F76" s="49">
        <f>E76*F73</f>
        <v>29.939999999999998</v>
      </c>
      <c r="G76" s="49">
        <v>0</v>
      </c>
      <c r="H76" s="49">
        <f>F76*G76</f>
        <v>0</v>
      </c>
      <c r="I76" s="49"/>
      <c r="J76" s="49"/>
      <c r="K76" s="49"/>
      <c r="L76" s="49"/>
      <c r="M76" s="49">
        <f>F76*G76+F76*I76+F76*K76</f>
        <v>0</v>
      </c>
    </row>
    <row r="77" spans="1:13" ht="13.5">
      <c r="A77" s="132"/>
      <c r="B77" s="105"/>
      <c r="C77" s="98" t="s">
        <v>22</v>
      </c>
      <c r="D77" s="28" t="s">
        <v>16</v>
      </c>
      <c r="E77" s="101">
        <v>15.6</v>
      </c>
      <c r="F77" s="49">
        <f>F73*E77</f>
        <v>4.68</v>
      </c>
      <c r="G77" s="49">
        <v>0</v>
      </c>
      <c r="H77" s="49">
        <f>F77*G77</f>
        <v>0</v>
      </c>
      <c r="I77" s="49"/>
      <c r="J77" s="49"/>
      <c r="K77" s="49"/>
      <c r="L77" s="49"/>
      <c r="M77" s="49">
        <f>F77*G77+F77*I77+F77*K77</f>
        <v>0</v>
      </c>
    </row>
    <row r="78" spans="1:13" ht="13.5">
      <c r="A78" s="132">
        <v>12</v>
      </c>
      <c r="B78" s="7" t="s">
        <v>43</v>
      </c>
      <c r="C78" s="29" t="s">
        <v>114</v>
      </c>
      <c r="D78" s="28" t="s">
        <v>27</v>
      </c>
      <c r="E78" s="101"/>
      <c r="F78" s="49">
        <v>1</v>
      </c>
      <c r="G78" s="49"/>
      <c r="H78" s="49"/>
      <c r="I78" s="49"/>
      <c r="J78" s="49"/>
      <c r="K78" s="49"/>
      <c r="L78" s="49"/>
      <c r="M78" s="49"/>
    </row>
    <row r="79" spans="1:13" ht="13.5">
      <c r="A79" s="132"/>
      <c r="B79" s="70"/>
      <c r="C79" s="27" t="s">
        <v>14</v>
      </c>
      <c r="D79" s="28" t="s">
        <v>13</v>
      </c>
      <c r="E79" s="101">
        <v>1.56</v>
      </c>
      <c r="F79" s="49">
        <f>F78*E79</f>
        <v>1.56</v>
      </c>
      <c r="G79" s="49"/>
      <c r="H79" s="49"/>
      <c r="I79" s="49">
        <v>0</v>
      </c>
      <c r="J79" s="49">
        <f>I79*F79</f>
        <v>0</v>
      </c>
      <c r="K79" s="49"/>
      <c r="L79" s="49"/>
      <c r="M79" s="49">
        <f aca="true" t="shared" si="0" ref="M79:M85">F79*G79+F79*I79+F79*K79</f>
        <v>0</v>
      </c>
    </row>
    <row r="80" spans="1:13" ht="13.5">
      <c r="A80" s="132"/>
      <c r="B80" s="70"/>
      <c r="C80" s="14" t="s">
        <v>88</v>
      </c>
      <c r="D80" s="15" t="s">
        <v>16</v>
      </c>
      <c r="E80" s="32">
        <v>0.06</v>
      </c>
      <c r="F80" s="33">
        <f>F78*E80</f>
        <v>0.06</v>
      </c>
      <c r="G80" s="38"/>
      <c r="H80" s="39"/>
      <c r="I80" s="34"/>
      <c r="J80" s="33"/>
      <c r="K80" s="34">
        <v>0</v>
      </c>
      <c r="L80" s="33">
        <f>K80*F80</f>
        <v>0</v>
      </c>
      <c r="M80" s="35">
        <f>L80</f>
        <v>0</v>
      </c>
    </row>
    <row r="81" spans="1:13" ht="13.5">
      <c r="A81" s="132"/>
      <c r="B81" s="64" t="s">
        <v>115</v>
      </c>
      <c r="C81" s="27" t="s">
        <v>44</v>
      </c>
      <c r="D81" s="28" t="s">
        <v>45</v>
      </c>
      <c r="E81" s="101"/>
      <c r="F81" s="49">
        <v>1</v>
      </c>
      <c r="G81" s="49">
        <v>0</v>
      </c>
      <c r="H81" s="49">
        <f>G81*F81</f>
        <v>0</v>
      </c>
      <c r="I81" s="49"/>
      <c r="J81" s="49"/>
      <c r="K81" s="49"/>
      <c r="L81" s="49"/>
      <c r="M81" s="49">
        <f t="shared" si="0"/>
        <v>0</v>
      </c>
    </row>
    <row r="82" spans="1:13" ht="13.5">
      <c r="A82" s="132"/>
      <c r="B82" s="64" t="s">
        <v>116</v>
      </c>
      <c r="C82" s="27" t="s">
        <v>46</v>
      </c>
      <c r="D82" s="28" t="s">
        <v>27</v>
      </c>
      <c r="E82" s="101"/>
      <c r="F82" s="49">
        <v>1</v>
      </c>
      <c r="G82" s="49">
        <v>0</v>
      </c>
      <c r="H82" s="49">
        <f>G82*F82</f>
        <v>0</v>
      </c>
      <c r="I82" s="49"/>
      <c r="J82" s="49"/>
      <c r="K82" s="49"/>
      <c r="L82" s="49"/>
      <c r="M82" s="49">
        <f t="shared" si="0"/>
        <v>0</v>
      </c>
    </row>
    <row r="83" spans="1:13" ht="13.5">
      <c r="A83" s="132"/>
      <c r="B83" s="64" t="s">
        <v>117</v>
      </c>
      <c r="C83" s="27" t="s">
        <v>47</v>
      </c>
      <c r="D83" s="28" t="s">
        <v>27</v>
      </c>
      <c r="E83" s="101"/>
      <c r="F83" s="49">
        <v>1</v>
      </c>
      <c r="G83" s="49">
        <v>0</v>
      </c>
      <c r="H83" s="49">
        <f>G83*F83</f>
        <v>0</v>
      </c>
      <c r="I83" s="49"/>
      <c r="J83" s="49"/>
      <c r="K83" s="49"/>
      <c r="L83" s="49"/>
      <c r="M83" s="49">
        <f t="shared" si="0"/>
        <v>0</v>
      </c>
    </row>
    <row r="84" spans="1:13" ht="13.5">
      <c r="A84" s="132"/>
      <c r="B84" s="64" t="s">
        <v>118</v>
      </c>
      <c r="C84" s="27" t="s">
        <v>48</v>
      </c>
      <c r="D84" s="28" t="s">
        <v>27</v>
      </c>
      <c r="E84" s="101"/>
      <c r="F84" s="49">
        <v>1</v>
      </c>
      <c r="G84" s="49">
        <v>0</v>
      </c>
      <c r="H84" s="49">
        <f>G84*F84</f>
        <v>0</v>
      </c>
      <c r="I84" s="49"/>
      <c r="J84" s="49"/>
      <c r="K84" s="49"/>
      <c r="L84" s="49"/>
      <c r="M84" s="49">
        <f t="shared" si="0"/>
        <v>0</v>
      </c>
    </row>
    <row r="85" spans="1:13" ht="13.5">
      <c r="A85" s="132"/>
      <c r="B85" s="71"/>
      <c r="C85" s="27" t="s">
        <v>22</v>
      </c>
      <c r="D85" s="28" t="s">
        <v>16</v>
      </c>
      <c r="E85" s="101">
        <v>0.29</v>
      </c>
      <c r="F85" s="49">
        <f>F78*E85</f>
        <v>0.29</v>
      </c>
      <c r="G85" s="49">
        <v>0</v>
      </c>
      <c r="H85" s="49">
        <f>G85*F85</f>
        <v>0</v>
      </c>
      <c r="I85" s="49"/>
      <c r="J85" s="49"/>
      <c r="K85" s="49"/>
      <c r="L85" s="49"/>
      <c r="M85" s="49">
        <f t="shared" si="0"/>
        <v>0</v>
      </c>
    </row>
    <row r="86" spans="1:14" ht="13.5">
      <c r="A86" s="106"/>
      <c r="B86" s="70"/>
      <c r="C86" s="73" t="s">
        <v>94</v>
      </c>
      <c r="D86" s="65"/>
      <c r="E86" s="74"/>
      <c r="F86" s="74"/>
      <c r="G86" s="74"/>
      <c r="H86" s="68">
        <f>SUM(H68:H85)</f>
        <v>0</v>
      </c>
      <c r="I86" s="75"/>
      <c r="J86" s="68">
        <f>SUM(J68:J85)</f>
        <v>0</v>
      </c>
      <c r="K86" s="75"/>
      <c r="L86" s="68">
        <f>SUM(L68:L85)</f>
        <v>0</v>
      </c>
      <c r="M86" s="68">
        <f>SUM(M68:M85)</f>
        <v>0</v>
      </c>
      <c r="N86" s="96"/>
    </row>
    <row r="87" spans="1:13" ht="13.5">
      <c r="A87" s="107"/>
      <c r="B87" s="70"/>
      <c r="C87" s="76" t="s">
        <v>141</v>
      </c>
      <c r="D87" s="77"/>
      <c r="E87" s="78"/>
      <c r="F87" s="78"/>
      <c r="G87" s="78"/>
      <c r="H87" s="79">
        <f>H86*12%</f>
        <v>0</v>
      </c>
      <c r="I87" s="80"/>
      <c r="J87" s="79">
        <f>J86*12%</f>
        <v>0</v>
      </c>
      <c r="K87" s="80"/>
      <c r="L87" s="79">
        <f>L86*12%</f>
        <v>0</v>
      </c>
      <c r="M87" s="79">
        <f>M86*12%</f>
        <v>0</v>
      </c>
    </row>
    <row r="88" spans="1:13" ht="13.5">
      <c r="A88" s="107"/>
      <c r="B88" s="70"/>
      <c r="C88" s="81" t="s">
        <v>95</v>
      </c>
      <c r="D88" s="77"/>
      <c r="E88" s="78"/>
      <c r="F88" s="78"/>
      <c r="G88" s="78"/>
      <c r="H88" s="79">
        <f>H87+H86</f>
        <v>0</v>
      </c>
      <c r="I88" s="80"/>
      <c r="J88" s="79">
        <f>J87+J86</f>
        <v>0</v>
      </c>
      <c r="K88" s="80"/>
      <c r="L88" s="79">
        <f>L87+L86</f>
        <v>0</v>
      </c>
      <c r="M88" s="79">
        <f>M87+M86</f>
        <v>0</v>
      </c>
    </row>
    <row r="89" spans="1:13" ht="13.5">
      <c r="A89" s="107"/>
      <c r="B89" s="70"/>
      <c r="C89" s="76" t="s">
        <v>143</v>
      </c>
      <c r="D89" s="77"/>
      <c r="E89" s="78"/>
      <c r="F89" s="78"/>
      <c r="G89" s="78"/>
      <c r="H89" s="79">
        <f>H88*8%</f>
        <v>0</v>
      </c>
      <c r="I89" s="80"/>
      <c r="J89" s="79">
        <f>J88*8%</f>
        <v>0</v>
      </c>
      <c r="K89" s="80"/>
      <c r="L89" s="79">
        <f>L88*8%</f>
        <v>0</v>
      </c>
      <c r="M89" s="79">
        <f>M88*8%</f>
        <v>0</v>
      </c>
    </row>
    <row r="90" spans="1:14" ht="13.5">
      <c r="A90" s="107"/>
      <c r="B90" s="70"/>
      <c r="C90" s="82" t="s">
        <v>119</v>
      </c>
      <c r="D90" s="54"/>
      <c r="E90" s="83"/>
      <c r="F90" s="83"/>
      <c r="G90" s="83"/>
      <c r="H90" s="84">
        <f>H89+H88</f>
        <v>0</v>
      </c>
      <c r="I90" s="57"/>
      <c r="J90" s="84">
        <f>J89+J88</f>
        <v>0</v>
      </c>
      <c r="K90" s="57"/>
      <c r="L90" s="84">
        <f>L89+L88</f>
        <v>0</v>
      </c>
      <c r="M90" s="84">
        <f>M89+M88</f>
        <v>0</v>
      </c>
      <c r="N90" s="96"/>
    </row>
    <row r="91" spans="1:13" ht="31.5">
      <c r="A91" s="108"/>
      <c r="B91" s="125"/>
      <c r="C91" s="86" t="s">
        <v>120</v>
      </c>
      <c r="D91" s="28"/>
      <c r="E91" s="48"/>
      <c r="F91" s="49"/>
      <c r="G91" s="47"/>
      <c r="H91" s="47"/>
      <c r="I91" s="47"/>
      <c r="J91" s="47"/>
      <c r="K91" s="47"/>
      <c r="L91" s="47"/>
      <c r="M91" s="47"/>
    </row>
    <row r="92" spans="1:13" ht="13.5">
      <c r="A92" s="130">
        <v>13</v>
      </c>
      <c r="B92" s="7" t="s">
        <v>23</v>
      </c>
      <c r="C92" s="13" t="s">
        <v>121</v>
      </c>
      <c r="D92" s="7" t="s">
        <v>122</v>
      </c>
      <c r="E92" s="30"/>
      <c r="F92" s="31">
        <v>0.04</v>
      </c>
      <c r="G92" s="30"/>
      <c r="H92" s="30"/>
      <c r="I92" s="30"/>
      <c r="J92" s="30"/>
      <c r="K92" s="30"/>
      <c r="L92" s="31"/>
      <c r="M92" s="31"/>
    </row>
    <row r="93" spans="1:13" ht="13.5">
      <c r="A93" s="131"/>
      <c r="B93" s="111"/>
      <c r="C93" s="26" t="s">
        <v>14</v>
      </c>
      <c r="D93" s="15" t="s">
        <v>13</v>
      </c>
      <c r="E93" s="32">
        <v>123</v>
      </c>
      <c r="F93" s="33">
        <f>F92*E93</f>
        <v>4.92</v>
      </c>
      <c r="G93" s="38"/>
      <c r="H93" s="39"/>
      <c r="I93" s="34">
        <v>0</v>
      </c>
      <c r="J93" s="33">
        <f>I93*F93</f>
        <v>0</v>
      </c>
      <c r="K93" s="38"/>
      <c r="L93" s="33"/>
      <c r="M93" s="35">
        <f>J93</f>
        <v>0</v>
      </c>
    </row>
    <row r="94" spans="1:13" ht="13.5">
      <c r="A94" s="131"/>
      <c r="B94" s="64" t="s">
        <v>123</v>
      </c>
      <c r="C94" s="14" t="s">
        <v>124</v>
      </c>
      <c r="D94" s="15" t="s">
        <v>27</v>
      </c>
      <c r="E94" s="34">
        <v>100</v>
      </c>
      <c r="F94" s="33">
        <f>E94*F92</f>
        <v>4</v>
      </c>
      <c r="G94" s="34">
        <v>0</v>
      </c>
      <c r="H94" s="33">
        <f>G94*F94</f>
        <v>0</v>
      </c>
      <c r="I94" s="38"/>
      <c r="J94" s="39"/>
      <c r="K94" s="38"/>
      <c r="L94" s="33"/>
      <c r="M94" s="35">
        <f>H94</f>
        <v>0</v>
      </c>
    </row>
    <row r="95" spans="1:13" ht="13.5">
      <c r="A95" s="131"/>
      <c r="B95" s="112"/>
      <c r="C95" s="16" t="s">
        <v>22</v>
      </c>
      <c r="D95" s="17" t="s">
        <v>16</v>
      </c>
      <c r="E95" s="36">
        <v>8.41</v>
      </c>
      <c r="F95" s="37">
        <f>E95*F92</f>
        <v>0.33640000000000003</v>
      </c>
      <c r="G95" s="37">
        <v>0</v>
      </c>
      <c r="H95" s="33">
        <f>G95*F95</f>
        <v>0</v>
      </c>
      <c r="I95" s="36"/>
      <c r="J95" s="36"/>
      <c r="K95" s="36"/>
      <c r="L95" s="37"/>
      <c r="M95" s="37">
        <f>H95</f>
        <v>0</v>
      </c>
    </row>
    <row r="96" spans="1:13" ht="27">
      <c r="A96" s="130">
        <v>14</v>
      </c>
      <c r="B96" s="7" t="s">
        <v>24</v>
      </c>
      <c r="C96" s="13" t="s">
        <v>125</v>
      </c>
      <c r="D96" s="7" t="s">
        <v>122</v>
      </c>
      <c r="E96" s="30"/>
      <c r="F96" s="31">
        <v>0.02</v>
      </c>
      <c r="G96" s="30"/>
      <c r="H96" s="30"/>
      <c r="I96" s="30"/>
      <c r="J96" s="30"/>
      <c r="K96" s="30"/>
      <c r="L96" s="31"/>
      <c r="M96" s="31"/>
    </row>
    <row r="97" spans="1:13" ht="13.5">
      <c r="A97" s="131"/>
      <c r="B97" s="111"/>
      <c r="C97" s="26" t="s">
        <v>14</v>
      </c>
      <c r="D97" s="15" t="s">
        <v>13</v>
      </c>
      <c r="E97" s="32">
        <v>19.2</v>
      </c>
      <c r="F97" s="33">
        <f>F96*E97</f>
        <v>0.384</v>
      </c>
      <c r="G97" s="38"/>
      <c r="H97" s="39"/>
      <c r="I97" s="34">
        <v>0</v>
      </c>
      <c r="J97" s="33">
        <f>I97*F97</f>
        <v>0</v>
      </c>
      <c r="K97" s="38"/>
      <c r="L97" s="33"/>
      <c r="M97" s="35">
        <f>J97</f>
        <v>0</v>
      </c>
    </row>
    <row r="98" spans="1:13" ht="13.5">
      <c r="A98" s="131"/>
      <c r="B98" s="64" t="s">
        <v>123</v>
      </c>
      <c r="C98" s="14" t="s">
        <v>126</v>
      </c>
      <c r="D98" s="15" t="s">
        <v>27</v>
      </c>
      <c r="E98" s="34">
        <v>101</v>
      </c>
      <c r="F98" s="33">
        <f>E98*F96</f>
        <v>2.02</v>
      </c>
      <c r="G98" s="34">
        <v>0</v>
      </c>
      <c r="H98" s="33">
        <f>G98*F98</f>
        <v>0</v>
      </c>
      <c r="I98" s="38"/>
      <c r="J98" s="39"/>
      <c r="K98" s="38"/>
      <c r="L98" s="33"/>
      <c r="M98" s="35">
        <f>H98</f>
        <v>0</v>
      </c>
    </row>
    <row r="99" spans="1:13" ht="13.5">
      <c r="A99" s="138"/>
      <c r="B99" s="112"/>
      <c r="C99" s="16" t="s">
        <v>22</v>
      </c>
      <c r="D99" s="17" t="s">
        <v>16</v>
      </c>
      <c r="E99" s="36">
        <v>2.66</v>
      </c>
      <c r="F99" s="37">
        <f>F96*E99</f>
        <v>0.053200000000000004</v>
      </c>
      <c r="G99" s="37">
        <v>0</v>
      </c>
      <c r="H99" s="33">
        <f>G99*F99</f>
        <v>0</v>
      </c>
      <c r="I99" s="36"/>
      <c r="J99" s="36"/>
      <c r="K99" s="36"/>
      <c r="L99" s="37"/>
      <c r="M99" s="37">
        <f>H99</f>
        <v>0</v>
      </c>
    </row>
    <row r="100" spans="1:13" ht="27">
      <c r="A100" s="130">
        <v>15</v>
      </c>
      <c r="B100" s="7" t="s">
        <v>25</v>
      </c>
      <c r="C100" s="13" t="s">
        <v>127</v>
      </c>
      <c r="D100" s="7" t="s">
        <v>122</v>
      </c>
      <c r="E100" s="30"/>
      <c r="F100" s="31">
        <v>0.06</v>
      </c>
      <c r="G100" s="30"/>
      <c r="H100" s="30"/>
      <c r="I100" s="30"/>
      <c r="J100" s="30"/>
      <c r="K100" s="30"/>
      <c r="L100" s="31"/>
      <c r="M100" s="31"/>
    </row>
    <row r="101" spans="1:13" ht="13.5">
      <c r="A101" s="131"/>
      <c r="B101" s="111"/>
      <c r="C101" s="26" t="s">
        <v>14</v>
      </c>
      <c r="D101" s="15" t="s">
        <v>13</v>
      </c>
      <c r="E101" s="32">
        <v>19.2</v>
      </c>
      <c r="F101" s="33">
        <f>F100*E101</f>
        <v>1.152</v>
      </c>
      <c r="G101" s="38"/>
      <c r="H101" s="39"/>
      <c r="I101" s="34">
        <v>0</v>
      </c>
      <c r="J101" s="33">
        <f>I101*F101</f>
        <v>0</v>
      </c>
      <c r="K101" s="38"/>
      <c r="L101" s="33"/>
      <c r="M101" s="35">
        <f>J101</f>
        <v>0</v>
      </c>
    </row>
    <row r="102" spans="1:13" ht="13.5">
      <c r="A102" s="131"/>
      <c r="B102" s="64" t="s">
        <v>128</v>
      </c>
      <c r="C102" s="14" t="s">
        <v>129</v>
      </c>
      <c r="D102" s="15" t="s">
        <v>27</v>
      </c>
      <c r="E102" s="34">
        <v>101</v>
      </c>
      <c r="F102" s="33">
        <f>E102*F100</f>
        <v>6.06</v>
      </c>
      <c r="G102" s="34">
        <v>0</v>
      </c>
      <c r="H102" s="33">
        <v>0</v>
      </c>
      <c r="I102" s="38"/>
      <c r="J102" s="39"/>
      <c r="K102" s="38"/>
      <c r="L102" s="33"/>
      <c r="M102" s="35">
        <f>H102</f>
        <v>0</v>
      </c>
    </row>
    <row r="103" spans="1:13" ht="13.5">
      <c r="A103" s="131"/>
      <c r="B103" s="112"/>
      <c r="C103" s="16" t="s">
        <v>22</v>
      </c>
      <c r="D103" s="15" t="s">
        <v>27</v>
      </c>
      <c r="E103" s="36">
        <v>0.0234</v>
      </c>
      <c r="F103" s="37">
        <f>F100*E103</f>
        <v>0.001404</v>
      </c>
      <c r="G103" s="37">
        <v>0</v>
      </c>
      <c r="H103" s="33">
        <f>G103*F103</f>
        <v>0</v>
      </c>
      <c r="I103" s="36"/>
      <c r="J103" s="36"/>
      <c r="K103" s="36"/>
      <c r="L103" s="37"/>
      <c r="M103" s="37">
        <f>H103</f>
        <v>0</v>
      </c>
    </row>
    <row r="104" spans="1:13" ht="29.25">
      <c r="A104" s="130">
        <v>16</v>
      </c>
      <c r="B104" s="7" t="s">
        <v>26</v>
      </c>
      <c r="C104" s="13" t="s">
        <v>130</v>
      </c>
      <c r="D104" s="7" t="s">
        <v>107</v>
      </c>
      <c r="E104" s="30"/>
      <c r="F104" s="31">
        <v>0.35</v>
      </c>
      <c r="G104" s="30"/>
      <c r="H104" s="30"/>
      <c r="I104" s="30"/>
      <c r="J104" s="30"/>
      <c r="K104" s="30"/>
      <c r="L104" s="31"/>
      <c r="M104" s="31"/>
    </row>
    <row r="105" spans="1:13" ht="13.5">
      <c r="A105" s="131"/>
      <c r="B105" s="111"/>
      <c r="C105" s="26" t="s">
        <v>14</v>
      </c>
      <c r="D105" s="15" t="s">
        <v>13</v>
      </c>
      <c r="E105" s="32">
        <v>13.9</v>
      </c>
      <c r="F105" s="33">
        <v>20</v>
      </c>
      <c r="G105" s="38"/>
      <c r="H105" s="39"/>
      <c r="I105" s="34">
        <v>0</v>
      </c>
      <c r="J105" s="33">
        <f>I105*F105</f>
        <v>0</v>
      </c>
      <c r="K105" s="38"/>
      <c r="L105" s="33"/>
      <c r="M105" s="35">
        <f>J105</f>
        <v>0</v>
      </c>
    </row>
    <row r="106" spans="1:13" ht="15.75">
      <c r="A106" s="131"/>
      <c r="B106" s="64" t="s">
        <v>131</v>
      </c>
      <c r="C106" s="14" t="s">
        <v>132</v>
      </c>
      <c r="D106" s="15" t="s">
        <v>29</v>
      </c>
      <c r="E106" s="34">
        <v>103</v>
      </c>
      <c r="F106" s="33">
        <f>F104*E106</f>
        <v>36.05</v>
      </c>
      <c r="G106" s="34">
        <v>0</v>
      </c>
      <c r="H106" s="33">
        <f>G106*F106</f>
        <v>0</v>
      </c>
      <c r="I106" s="38"/>
      <c r="J106" s="39"/>
      <c r="K106" s="38"/>
      <c r="L106" s="33"/>
      <c r="M106" s="35">
        <f>H106</f>
        <v>0</v>
      </c>
    </row>
    <row r="107" spans="1:13" ht="13.5">
      <c r="A107" s="131"/>
      <c r="B107" s="64" t="s">
        <v>133</v>
      </c>
      <c r="C107" s="14" t="s">
        <v>28</v>
      </c>
      <c r="D107" s="15" t="s">
        <v>27</v>
      </c>
      <c r="E107" s="34"/>
      <c r="F107" s="33">
        <v>5</v>
      </c>
      <c r="G107" s="34">
        <v>0</v>
      </c>
      <c r="H107" s="33">
        <f>G107*F107</f>
        <v>0</v>
      </c>
      <c r="I107" s="38"/>
      <c r="J107" s="39"/>
      <c r="K107" s="38"/>
      <c r="L107" s="33"/>
      <c r="M107" s="35">
        <f>H107</f>
        <v>0</v>
      </c>
    </row>
    <row r="108" spans="1:13" ht="13.5">
      <c r="A108" s="131"/>
      <c r="B108" s="111"/>
      <c r="C108" s="16" t="s">
        <v>22</v>
      </c>
      <c r="D108" s="17" t="s">
        <v>16</v>
      </c>
      <c r="E108" s="36">
        <v>0.0234</v>
      </c>
      <c r="F108" s="37">
        <f>F104*E108</f>
        <v>0.00819</v>
      </c>
      <c r="G108" s="37">
        <v>0</v>
      </c>
      <c r="H108" s="37">
        <f>G108*F108</f>
        <v>0</v>
      </c>
      <c r="I108" s="36"/>
      <c r="J108" s="36"/>
      <c r="K108" s="36"/>
      <c r="L108" s="37"/>
      <c r="M108" s="37">
        <f>H108</f>
        <v>0</v>
      </c>
    </row>
    <row r="109" spans="1:14" ht="13.5">
      <c r="A109" s="117"/>
      <c r="B109" s="118"/>
      <c r="C109" s="114" t="s">
        <v>94</v>
      </c>
      <c r="D109" s="65"/>
      <c r="E109" s="74"/>
      <c r="F109" s="74"/>
      <c r="G109" s="74"/>
      <c r="H109" s="68">
        <f>SUM(H93:H108)</f>
        <v>0</v>
      </c>
      <c r="I109" s="75"/>
      <c r="J109" s="68">
        <f>SUM(J93:J108)</f>
        <v>0</v>
      </c>
      <c r="K109" s="75"/>
      <c r="L109" s="68">
        <f>SUM(L93:L108)</f>
        <v>0</v>
      </c>
      <c r="M109" s="68">
        <f>SUM(M92:M108)</f>
        <v>0</v>
      </c>
      <c r="N109" s="96"/>
    </row>
    <row r="110" spans="1:13" ht="13.5">
      <c r="A110" s="38"/>
      <c r="B110" s="119"/>
      <c r="C110" s="115" t="s">
        <v>144</v>
      </c>
      <c r="D110" s="77"/>
      <c r="E110" s="78"/>
      <c r="F110" s="78"/>
      <c r="G110" s="78"/>
      <c r="H110" s="79">
        <f>H109*0%</f>
        <v>0</v>
      </c>
      <c r="I110" s="80"/>
      <c r="J110" s="79">
        <f>J109*75%</f>
        <v>0</v>
      </c>
      <c r="K110" s="80"/>
      <c r="L110" s="79">
        <f>L109*12%</f>
        <v>0</v>
      </c>
      <c r="M110" s="79">
        <f>L110+J110+H110</f>
        <v>0</v>
      </c>
    </row>
    <row r="111" spans="1:13" ht="13.5">
      <c r="A111" s="38"/>
      <c r="B111" s="119"/>
      <c r="C111" s="113" t="s">
        <v>95</v>
      </c>
      <c r="D111" s="77"/>
      <c r="E111" s="78"/>
      <c r="F111" s="78"/>
      <c r="G111" s="78"/>
      <c r="H111" s="79">
        <f>H110+H109</f>
        <v>0</v>
      </c>
      <c r="I111" s="80"/>
      <c r="J111" s="79">
        <f>J110+J109</f>
        <v>0</v>
      </c>
      <c r="K111" s="80"/>
      <c r="L111" s="79">
        <f>L110+L109</f>
        <v>0</v>
      </c>
      <c r="M111" s="79">
        <f>M110+M109</f>
        <v>0</v>
      </c>
    </row>
    <row r="112" spans="1:13" ht="13.5">
      <c r="A112" s="38"/>
      <c r="B112" s="119"/>
      <c r="C112" s="115" t="s">
        <v>145</v>
      </c>
      <c r="D112" s="77"/>
      <c r="E112" s="78"/>
      <c r="F112" s="78"/>
      <c r="G112" s="78"/>
      <c r="H112" s="79">
        <f>H111*8%</f>
        <v>0</v>
      </c>
      <c r="I112" s="80"/>
      <c r="J112" s="79">
        <f>J111*8%</f>
        <v>0</v>
      </c>
      <c r="K112" s="80"/>
      <c r="L112" s="79">
        <f>L111*8%</f>
        <v>0</v>
      </c>
      <c r="M112" s="79">
        <f>M111*8%</f>
        <v>0</v>
      </c>
    </row>
    <row r="113" spans="1:14" ht="13.5">
      <c r="A113" s="38"/>
      <c r="B113" s="119"/>
      <c r="C113" s="113" t="s">
        <v>134</v>
      </c>
      <c r="D113" s="77"/>
      <c r="E113" s="78"/>
      <c r="F113" s="78"/>
      <c r="G113" s="78"/>
      <c r="H113" s="87">
        <f>H112+H111</f>
        <v>0</v>
      </c>
      <c r="I113" s="80"/>
      <c r="J113" s="87">
        <f>J112+J111</f>
        <v>0</v>
      </c>
      <c r="K113" s="80"/>
      <c r="L113" s="87">
        <f>L112+L111</f>
        <v>0</v>
      </c>
      <c r="M113" s="87">
        <f>M112+M111</f>
        <v>0</v>
      </c>
      <c r="N113" s="96"/>
    </row>
    <row r="114" spans="1:13" ht="13.5">
      <c r="A114" s="126"/>
      <c r="B114" s="127"/>
      <c r="C114" s="113" t="s">
        <v>135</v>
      </c>
      <c r="D114" s="77"/>
      <c r="E114" s="78"/>
      <c r="F114" s="78"/>
      <c r="G114" s="78"/>
      <c r="H114" s="87">
        <f>H113+H90+H66</f>
        <v>0</v>
      </c>
      <c r="I114" s="80"/>
      <c r="J114" s="87">
        <f>J113+J90+J66</f>
        <v>0</v>
      </c>
      <c r="K114" s="80"/>
      <c r="L114" s="87">
        <f>L113+L90+L66</f>
        <v>0</v>
      </c>
      <c r="M114" s="87">
        <f>M113+M90+M66</f>
        <v>0</v>
      </c>
    </row>
    <row r="115" spans="1:13" ht="13.5">
      <c r="A115" s="126"/>
      <c r="B115" s="127"/>
      <c r="C115" s="115" t="s">
        <v>146</v>
      </c>
      <c r="D115" s="77"/>
      <c r="E115" s="78"/>
      <c r="F115" s="78"/>
      <c r="G115" s="78"/>
      <c r="H115" s="79">
        <f>H114*7%</f>
        <v>0</v>
      </c>
      <c r="I115" s="80"/>
      <c r="J115" s="79">
        <f>J114*0%</f>
        <v>0</v>
      </c>
      <c r="K115" s="80"/>
      <c r="L115" s="79">
        <f>L114*0%</f>
        <v>0</v>
      </c>
      <c r="M115" s="79">
        <f>L115+J115+H115</f>
        <v>0</v>
      </c>
    </row>
    <row r="116" spans="1:13" ht="13.5">
      <c r="A116" s="128"/>
      <c r="B116" s="129"/>
      <c r="C116" s="114" t="s">
        <v>95</v>
      </c>
      <c r="D116" s="65"/>
      <c r="E116" s="74"/>
      <c r="F116" s="74"/>
      <c r="G116" s="74"/>
      <c r="H116" s="68">
        <f>H115+H114</f>
        <v>0</v>
      </c>
      <c r="I116" s="75"/>
      <c r="J116" s="68">
        <f>J115+J114</f>
        <v>0</v>
      </c>
      <c r="K116" s="75"/>
      <c r="L116" s="68">
        <f>L115+L114</f>
        <v>0</v>
      </c>
      <c r="M116" s="68">
        <f>M115+M114</f>
        <v>0</v>
      </c>
    </row>
    <row r="117" spans="1:13" ht="13.5">
      <c r="A117" s="116"/>
      <c r="B117" s="120"/>
      <c r="C117" s="115" t="s">
        <v>136</v>
      </c>
      <c r="D117" s="77"/>
      <c r="E117" s="78"/>
      <c r="F117" s="78"/>
      <c r="G117" s="78"/>
      <c r="H117" s="79">
        <f>H116*5%</f>
        <v>0</v>
      </c>
      <c r="I117" s="80"/>
      <c r="J117" s="79">
        <f>J116*5%</f>
        <v>0</v>
      </c>
      <c r="K117" s="80"/>
      <c r="L117" s="79">
        <f>L116*5%</f>
        <v>0</v>
      </c>
      <c r="M117" s="79">
        <f>M116*5%</f>
        <v>0</v>
      </c>
    </row>
    <row r="118" spans="1:13" ht="13.5">
      <c r="A118" s="116"/>
      <c r="B118" s="120"/>
      <c r="C118" s="113" t="s">
        <v>95</v>
      </c>
      <c r="D118" s="77"/>
      <c r="E118" s="78"/>
      <c r="F118" s="78"/>
      <c r="G118" s="78"/>
      <c r="H118" s="79">
        <f>H117+H116</f>
        <v>0</v>
      </c>
      <c r="I118" s="80"/>
      <c r="J118" s="79">
        <f>J117+J116</f>
        <v>0</v>
      </c>
      <c r="K118" s="80"/>
      <c r="L118" s="79">
        <f>L117+L116</f>
        <v>0</v>
      </c>
      <c r="M118" s="79">
        <f>M117+M116</f>
        <v>0</v>
      </c>
    </row>
    <row r="122" spans="1:13" ht="16.5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</row>
  </sheetData>
  <sheetProtection/>
  <mergeCells count="31">
    <mergeCell ref="E6:M6"/>
    <mergeCell ref="K1:M1"/>
    <mergeCell ref="A7:E7"/>
    <mergeCell ref="G7:M7"/>
    <mergeCell ref="A122:M122"/>
    <mergeCell ref="B9:B10"/>
    <mergeCell ref="C9:C10"/>
    <mergeCell ref="E9:F9"/>
    <mergeCell ref="A9:A10"/>
    <mergeCell ref="A29:A35"/>
    <mergeCell ref="A50:A55"/>
    <mergeCell ref="A56:A61"/>
    <mergeCell ref="A2:M2"/>
    <mergeCell ref="A4:M4"/>
    <mergeCell ref="A6:D6"/>
    <mergeCell ref="A78:A85"/>
    <mergeCell ref="K9:L9"/>
    <mergeCell ref="B14:B15"/>
    <mergeCell ref="B17:B18"/>
    <mergeCell ref="A44:A49"/>
    <mergeCell ref="A13:A15"/>
    <mergeCell ref="A100:A103"/>
    <mergeCell ref="A104:A108"/>
    <mergeCell ref="A16:A18"/>
    <mergeCell ref="A68:A72"/>
    <mergeCell ref="A36:A43"/>
    <mergeCell ref="A19:A25"/>
    <mergeCell ref="A26:A28"/>
    <mergeCell ref="A92:A95"/>
    <mergeCell ref="A96:A99"/>
    <mergeCell ref="A73:A7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 Sharikadze</dc:creator>
  <cp:keywords/>
  <dc:description/>
  <cp:lastModifiedBy>Zura Ichkitidze</cp:lastModifiedBy>
  <cp:lastPrinted>2019-07-04T19:41:33Z</cp:lastPrinted>
  <dcterms:created xsi:type="dcterms:W3CDTF">1996-10-14T23:33:28Z</dcterms:created>
  <dcterms:modified xsi:type="dcterms:W3CDTF">2019-07-17T10:00:32Z</dcterms:modified>
  <cp:category/>
  <cp:version/>
  <cp:contentType/>
  <cp:contentStatus/>
</cp:coreProperties>
</file>