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1"/>
  </bookViews>
  <sheets>
    <sheet name="1-1" sheetId="1" r:id="rId1"/>
    <sheet name="ნაკრები " sheetId="2" r:id="rId2"/>
  </sheets>
  <definedNames>
    <definedName name="_xlnm.Print_Area" localSheetId="0">'1-1'!$A$1:$M$82</definedName>
    <definedName name="_xlnm.Print_Area" localSheetId="1">'ნაკრები '!$A$1:$H$26</definedName>
    <definedName name="_xlnm.Print_Titles" localSheetId="0">'1-1'!$5:$5</definedName>
  </definedNames>
  <calcPr fullCalcOnLoad="1"/>
</workbook>
</file>

<file path=xl/sharedStrings.xml><?xml version="1.0" encoding="utf-8"?>
<sst xmlns="http://schemas.openxmlformats.org/spreadsheetml/2006/main" count="207" uniqueCount="124">
  <si>
    <t>1</t>
  </si>
  <si>
    <t>7</t>
  </si>
  <si>
    <t>6-1-2</t>
  </si>
  <si>
    <t>8-471-1</t>
  </si>
  <si>
    <t>9-32-12</t>
  </si>
  <si>
    <t>15-168-8</t>
  </si>
  <si>
    <t>8-409-2</t>
  </si>
  <si>
    <t xml:space="preserve">8-370-2     </t>
  </si>
  <si>
    <t>8-364-1</t>
  </si>
  <si>
    <t>8-368-4</t>
  </si>
  <si>
    <t>8-472-8</t>
  </si>
  <si>
    <t>საფუძველი</t>
  </si>
  <si>
    <t>2</t>
  </si>
  <si>
    <t>3</t>
  </si>
  <si>
    <t>4</t>
  </si>
  <si>
    <t>5</t>
  </si>
  <si>
    <t>6</t>
  </si>
  <si>
    <t>8</t>
  </si>
  <si>
    <r>
      <t xml:space="preserve">ლოკალურ–რესურსული ხარჯთაღრიცხვა </t>
    </r>
    <r>
      <rPr>
        <sz val="10"/>
        <rFont val="Calibri"/>
        <family val="2"/>
      </rPr>
      <t>№</t>
    </r>
    <r>
      <rPr>
        <sz val="9"/>
        <rFont val="Sylfaen"/>
        <family val="1"/>
      </rPr>
      <t>1/1</t>
    </r>
  </si>
  <si>
    <t>შესასრულებელი სამუშაოების დასახელება</t>
  </si>
  <si>
    <t>შიფრი</t>
  </si>
  <si>
    <t>№</t>
  </si>
  <si>
    <t>რაოდენობა</t>
  </si>
  <si>
    <t>მასალა</t>
  </si>
  <si>
    <t>ხელფასი</t>
  </si>
  <si>
    <t>მანქანა–მექანიზმები</t>
  </si>
  <si>
    <t>განზომილების ერთეული</t>
  </si>
  <si>
    <t>ნორმატივით ერთეულზე</t>
  </si>
  <si>
    <t>საპროექტო მონაცემზე</t>
  </si>
  <si>
    <t>ერთეულის ღირებულება</t>
  </si>
  <si>
    <t>სულ ღირებულება</t>
  </si>
  <si>
    <t>სულ ღირებულება (ლარი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</si>
  <si>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</si>
  <si>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</si>
  <si>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შრომის დანახარჯი</t>
  </si>
  <si>
    <t>1–80–3</t>
  </si>
  <si>
    <t>კბ.მ</t>
  </si>
  <si>
    <t>სხვა მანქანები</t>
  </si>
  <si>
    <t>ელექტროდი</t>
  </si>
  <si>
    <t>სხვა მასალები</t>
  </si>
  <si>
    <t>ტნ</t>
  </si>
  <si>
    <t>კ.სთ</t>
  </si>
  <si>
    <t>ლარი</t>
  </si>
  <si>
    <t>კგ</t>
  </si>
  <si>
    <r>
      <t xml:space="preserve">ბეტონი </t>
    </r>
    <r>
      <rPr>
        <sz val="10"/>
        <rFont val="Calibri"/>
        <family val="2"/>
      </rPr>
      <t>B</t>
    </r>
    <r>
      <rPr>
        <sz val="9"/>
        <rFont val="Sylfaen"/>
        <family val="1"/>
      </rPr>
      <t>–15</t>
    </r>
  </si>
  <si>
    <t>ფოლადიდ მილი d=40 (2,5)მმ</t>
  </si>
  <si>
    <t>გრძ.მ</t>
  </si>
  <si>
    <t>კვ.მ</t>
  </si>
  <si>
    <t>ზედნადები ხარჯები  - 10%</t>
  </si>
  <si>
    <t xml:space="preserve">ჯამი </t>
  </si>
  <si>
    <t>მოგება  - 8%</t>
  </si>
  <si>
    <t>II. სამონტაჟო სამუშაოები</t>
  </si>
  <si>
    <t>საბაზრო</t>
  </si>
  <si>
    <t>მჩხლეტავი ჩამჭერები  (PC-95X10. PN)</t>
  </si>
  <si>
    <t>ც</t>
  </si>
  <si>
    <t>ფოლადის კუთხოვანა 40×40×3 მმ</t>
  </si>
  <si>
    <t xml:space="preserve">მრგვალი ფოლადი d=6მმ </t>
  </si>
  <si>
    <t>კომპ</t>
  </si>
  <si>
    <r>
      <t xml:space="preserve">სულ ჯამი </t>
    </r>
    <r>
      <rPr>
        <b/>
        <sz val="10"/>
        <rFont val="AcadNusx"/>
        <family val="0"/>
      </rPr>
      <t>I</t>
    </r>
  </si>
  <si>
    <r>
      <t xml:space="preserve">ჯამი </t>
    </r>
    <r>
      <rPr>
        <b/>
        <sz val="10"/>
        <rFont val="AcadNusx"/>
        <family val="0"/>
      </rPr>
      <t>I</t>
    </r>
  </si>
  <si>
    <t>იზოლატორის მონტაჟი</t>
  </si>
  <si>
    <t>კაკვის მონტაჟი</t>
  </si>
  <si>
    <t>კმ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</si>
  <si>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</si>
  <si>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</si>
  <si>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საღებავი</t>
  </si>
  <si>
    <t>ოლიფა</t>
  </si>
  <si>
    <t>ზედნადები ხარჯები  - 75% ხელფასიდან</t>
  </si>
  <si>
    <t>ჯამი</t>
  </si>
  <si>
    <t>მოგება - 8%</t>
  </si>
  <si>
    <r>
      <t xml:space="preserve">ჯამი თავი </t>
    </r>
    <r>
      <rPr>
        <b/>
        <sz val="10"/>
        <rFont val="AcadNusx"/>
        <family val="0"/>
      </rPr>
      <t>II</t>
    </r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</si>
  <si>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</si>
  <si>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</si>
  <si>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>კრებსითი სახარჯთაღრიცხვო გაანგარიშება</t>
  </si>
  <si>
    <t>მშენებლობის ღირებულების კრებსითი სახარჯთაღრიცხვო გაანგარიშება</t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</si>
  <si>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</si>
  <si>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>სახარჯთაღრიცხვო ღირებულება (ლარი)</t>
  </si>
  <si>
    <t>საერთო სახარჯთაღრიცხვო ღირებულება (ლარი)</t>
  </si>
  <si>
    <t>სხვადასხვა სამუშაოები</t>
  </si>
  <si>
    <t>მოწყობილობა, ავეჯი, ინვენტარი</t>
  </si>
  <si>
    <t>სამონტაჟო სამუშაოები</t>
  </si>
  <si>
    <t>სამშენებლო სამუშაოები</t>
  </si>
  <si>
    <t xml:space="preserve">თავების, ობიექტების,სამუშაოების და დანარიცხების დასახელება </t>
  </si>
  <si>
    <t>##</t>
  </si>
  <si>
    <t>თავი I-III</t>
  </si>
  <si>
    <t>სამუშაო და ხარჯები არ არის</t>
  </si>
  <si>
    <t xml:space="preserve">თავი  IV </t>
  </si>
  <si>
    <t>ენერგეტიკული მეურნეობის ობიექტები</t>
  </si>
  <si>
    <r>
      <t xml:space="preserve">ლ.ხ. </t>
    </r>
    <r>
      <rPr>
        <sz val="8"/>
        <rFont val="AcadNusx"/>
        <family val="0"/>
      </rPr>
      <t>#</t>
    </r>
    <r>
      <rPr>
        <sz val="8"/>
        <rFont val="Sylfaen"/>
        <family val="1"/>
      </rPr>
      <t xml:space="preserve"> 1/1</t>
    </r>
  </si>
  <si>
    <t>ჯამი თავი IV</t>
  </si>
  <si>
    <t>ჯამი თავიI–XII</t>
  </si>
  <si>
    <t>დ ღ გ   18%</t>
  </si>
  <si>
    <t>სულ კრებსითი ხარჯთაღრიცხვით</t>
  </si>
  <si>
    <r>
      <t xml:space="preserve">                                               შპს</t>
    </r>
    <r>
      <rPr>
        <sz val="10"/>
        <rFont val="AcadNusx"/>
        <family val="0"/>
      </rPr>
      <t>,,</t>
    </r>
    <r>
      <rPr>
        <sz val="9"/>
        <rFont val="Sylfaen"/>
        <family val="1"/>
      </rPr>
      <t>არქმშენსერვისჯგუფი</t>
    </r>
    <r>
      <rPr>
        <sz val="9"/>
        <rFont val="AcadNusx"/>
        <family val="0"/>
      </rPr>
      <t>~</t>
    </r>
    <r>
      <rPr>
        <sz val="8.1"/>
        <rFont val="Sylfaen"/>
        <family val="1"/>
      </rPr>
      <t xml:space="preserve">                                                   გ.ჩოგაძე</t>
    </r>
  </si>
  <si>
    <t xml:space="preserve">                                                                         შეადგინა                                                          გ.ჩოგაძე      </t>
  </si>
  <si>
    <t xml:space="preserve">Sromis danaxarjebi </t>
  </si>
  <si>
    <t>kac/sT</t>
  </si>
  <si>
    <t>man/sT</t>
  </si>
  <si>
    <t xml:space="preserve"> .1-84-3   </t>
  </si>
  <si>
    <t>100m3</t>
  </si>
  <si>
    <t>sangrevi CaquCi</t>
  </si>
  <si>
    <t>ალუმინის ძარღვიანი კაბელი კვეთით 2×2,5 კვ.მმ AПВ 95</t>
  </si>
  <si>
    <t xml:space="preserve">იზოლატორი მინის </t>
  </si>
  <si>
    <t>rezervi gauTvaliswinebel xarjebze 3%</t>
  </si>
  <si>
    <t>თავი V-XII</t>
  </si>
  <si>
    <t xml:space="preserve"> </t>
  </si>
  <si>
    <r>
      <t>დამკვეთი: შუახევის მუნიციპალიტეტის მერია</t>
    </r>
    <r>
      <rPr>
        <sz val="9"/>
        <rFont val="AcadNusx"/>
        <family val="0"/>
      </rPr>
      <t xml:space="preserve">    </t>
    </r>
    <r>
      <rPr>
        <sz val="9"/>
        <rFont val="Sylfaen"/>
        <family val="1"/>
      </rPr>
      <t xml:space="preserve">                                                                                                                                                                            </t>
    </r>
  </si>
  <si>
    <t xml:space="preserve">კლდოვანი  gruntis damuSaveba  გვერდზე ყრით sangrevi CaquCiT </t>
  </si>
  <si>
    <t xml:space="preserve">განათების ფოლადის საყრდენი ანძების  დამზადება </t>
  </si>
  <si>
    <t>დარიცხვა ხელფასზე–2%</t>
  </si>
  <si>
    <t>ბალიში ზიდვა 5 კმ</t>
  </si>
  <si>
    <t>8.14.117.182</t>
  </si>
  <si>
    <t>ადგილობრივი წარმოების (საქ. კაბელი) თვითმზიდი  ალუმინის კაბელების მონტაჟი   СИП 2X16</t>
  </si>
  <si>
    <t>თვითმზიდი  ალუმინის კაბელების   СИП 2X16</t>
  </si>
  <si>
    <t>დარიცხვა ხელფასზე – 2%</t>
  </si>
  <si>
    <t xml:space="preserve">ფოლადიდ მილი d=114(4,0)მმ 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</si>
  <si>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</si>
  <si>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</si>
  <si>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r>
      <t xml:space="preserve">შედგენილია 2019 წლის </t>
    </r>
    <r>
      <rPr>
        <sz val="10"/>
        <rFont val="AcadNusx"/>
        <family val="0"/>
      </rPr>
      <t>II კვარტლის ფასებში</t>
    </r>
  </si>
  <si>
    <t xml:space="preserve"> ერთნათურიანი დახურული ტიპის სანათის  მონტაჟი    ეკონათურით 30 ვტ </t>
  </si>
  <si>
    <t>სანათი დახურული 160 ვტ</t>
  </si>
  <si>
    <t xml:space="preserve">დიოდური ნათურა 30 ვტ </t>
  </si>
  <si>
    <t>sof. karapetis gare ganaTebis qselis  mowyoba-11 cali</t>
  </si>
  <si>
    <t xml:space="preserve"> ganaTebis qselis  mowyoba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</si>
</sst>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0"/>
    <numFmt numFmtId="181" formatCode="#,##0.000"/>
    <numFmt numFmtId="182" formatCode="0.000"/>
    <numFmt numFmtId="183" formatCode="#,##0.0"/>
    <numFmt numFmtId="184" formatCode="0.0"/>
  </numFmts>
  <fonts count="51">
    <font>
      <sz val="10"/>
      <name val="Arial"/>
      <family val="0"/>
    </font>
    <font>
      <sz val="10"/>
      <name val="AcadNusx"/>
      <family val="0"/>
    </font>
    <font>
      <sz val="10"/>
      <name val="Calibri"/>
      <family val="2"/>
    </font>
    <font>
      <sz val="9"/>
      <name val="AcadNusx"/>
      <family val="0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8"/>
      <name val="Sylfaen"/>
      <family val="1"/>
    </font>
    <font>
      <b/>
      <sz val="10"/>
      <name val="AcadNusx"/>
      <family val="0"/>
    </font>
    <font>
      <sz val="8.1"/>
      <name val="Sylfaen"/>
      <family val="1"/>
    </font>
    <font>
      <b/>
      <i/>
      <sz val="11"/>
      <color indexed="16"/>
      <name val="Sylfaen"/>
      <family val="1"/>
    </font>
    <font>
      <sz val="8"/>
      <name val="AcadNusx"/>
      <family val="0"/>
    </font>
    <font>
      <sz val="11"/>
      <name val="AcadNusx"/>
      <family val="0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12" xfId="0" applyNumberFormat="1" applyFont="1" applyBorder="1" applyAlignment="1" quotePrefix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 quotePrefix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 quotePrefix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 quotePrefix="1">
      <alignment horizontal="center" vertical="top" wrapText="1"/>
    </xf>
    <xf numFmtId="0" fontId="6" fillId="0" borderId="13" xfId="0" applyFont="1" applyBorder="1" applyAlignment="1" quotePrefix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 quotePrefix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 quotePrefix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 quotePrefix="1">
      <alignment horizontal="center" vertical="center" wrapText="1"/>
    </xf>
    <xf numFmtId="0" fontId="7" fillId="0" borderId="16" xfId="0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8" fillId="0" borderId="12" xfId="0" applyFont="1" applyBorder="1" applyAlignment="1" quotePrefix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182" fontId="4" fillId="0" borderId="1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182" fontId="4" fillId="0" borderId="0" xfId="0" applyNumberFormat="1" applyFont="1" applyAlignment="1">
      <alignment wrapText="1"/>
    </xf>
    <xf numFmtId="2" fontId="4" fillId="0" borderId="12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4" fillId="0" borderId="0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vertical="center" wrapText="1"/>
    </xf>
    <xf numFmtId="0" fontId="1" fillId="0" borderId="10" xfId="61" applyFont="1" applyBorder="1" applyAlignment="1">
      <alignment horizontal="center" vertical="top"/>
      <protection/>
    </xf>
    <xf numFmtId="14" fontId="1" fillId="0" borderId="10" xfId="61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9" fillId="0" borderId="20" xfId="61" applyFont="1" applyBorder="1" applyAlignment="1">
      <alignment horizontal="center" vertical="top"/>
      <protection/>
    </xf>
    <xf numFmtId="0" fontId="1" fillId="0" borderId="16" xfId="61" applyFont="1" applyBorder="1" applyAlignment="1">
      <alignment horizontal="center" vertical="top"/>
      <protection/>
    </xf>
    <xf numFmtId="0" fontId="4" fillId="0" borderId="16" xfId="0" applyFont="1" applyBorder="1" applyAlignment="1">
      <alignment/>
    </xf>
    <xf numFmtId="0" fontId="9" fillId="0" borderId="21" xfId="61" applyFont="1" applyBorder="1" applyAlignment="1">
      <alignment horizontal="center" vertical="top"/>
      <protection/>
    </xf>
    <xf numFmtId="0" fontId="1" fillId="0" borderId="11" xfId="61" applyFont="1" applyBorder="1" applyAlignment="1">
      <alignment horizontal="center" vertical="top"/>
      <protection/>
    </xf>
    <xf numFmtId="0" fontId="6" fillId="0" borderId="20" xfId="0" applyFont="1" applyBorder="1" applyAlignment="1" quotePrefix="1">
      <alignment horizontal="center" vertical="center" wrapText="1"/>
    </xf>
    <xf numFmtId="2" fontId="4" fillId="0" borderId="0" xfId="0" applyNumberFormat="1" applyFont="1" applyAlignment="1">
      <alignment wrapText="1"/>
    </xf>
    <xf numFmtId="0" fontId="8" fillId="33" borderId="0" xfId="0" applyFont="1" applyFill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top" wrapText="1"/>
    </xf>
    <xf numFmtId="1" fontId="4" fillId="33" borderId="12" xfId="0" applyNumberFormat="1" applyFont="1" applyFill="1" applyBorder="1" applyAlignment="1" quotePrefix="1">
      <alignment horizontal="center"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 quotePrefix="1">
      <alignment horizontal="center" vertical="center" wrapText="1"/>
    </xf>
    <xf numFmtId="1" fontId="4" fillId="0" borderId="12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/>
    </xf>
    <xf numFmtId="182" fontId="4" fillId="0" borderId="12" xfId="0" applyNumberFormat="1" applyFont="1" applyBorder="1" applyAlignment="1" quotePrefix="1">
      <alignment horizontal="center" vertical="center" wrapText="1"/>
    </xf>
    <xf numFmtId="2" fontId="4" fillId="0" borderId="12" xfId="0" applyNumberFormat="1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2" fontId="1" fillId="0" borderId="12" xfId="61" applyNumberFormat="1" applyFont="1" applyBorder="1" applyAlignment="1">
      <alignment horizontal="center" vertical="center"/>
      <protection/>
    </xf>
    <xf numFmtId="182" fontId="9" fillId="0" borderId="12" xfId="61" applyNumberFormat="1" applyFont="1" applyBorder="1" applyAlignment="1">
      <alignment horizontal="center" vertical="center"/>
      <protection/>
    </xf>
    <xf numFmtId="2" fontId="1" fillId="0" borderId="12" xfId="61" applyNumberFormat="1" applyFont="1" applyBorder="1" applyAlignment="1">
      <alignment horizontal="center" vertical="top"/>
      <protection/>
    </xf>
    <xf numFmtId="2" fontId="9" fillId="0" borderId="12" xfId="61" applyNumberFormat="1" applyFont="1" applyBorder="1" applyAlignment="1">
      <alignment horizontal="center" vertical="center"/>
      <protection/>
    </xf>
    <xf numFmtId="0" fontId="1" fillId="0" borderId="12" xfId="61" applyFont="1" applyBorder="1" applyAlignment="1">
      <alignment vertical="top"/>
      <protection/>
    </xf>
    <xf numFmtId="0" fontId="1" fillId="0" borderId="12" xfId="61" applyFont="1" applyBorder="1" applyAlignment="1">
      <alignment horizontal="center" vertical="top"/>
      <protection/>
    </xf>
    <xf numFmtId="0" fontId="1" fillId="0" borderId="12" xfId="61" applyFont="1" applyBorder="1" applyAlignment="1">
      <alignment horizontal="left"/>
      <protection/>
    </xf>
    <xf numFmtId="0" fontId="1" fillId="0" borderId="12" xfId="61" applyFont="1" applyBorder="1" applyAlignment="1">
      <alignment horizontal="center"/>
      <protection/>
    </xf>
    <xf numFmtId="1" fontId="4" fillId="33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9" fillId="0" borderId="12" xfId="61" applyFont="1" applyBorder="1" applyAlignment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textRotation="90" wrapText="1"/>
    </xf>
    <xf numFmtId="2" fontId="4" fillId="0" borderId="11" xfId="0" applyNumberFormat="1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top" wrapText="1"/>
    </xf>
    <xf numFmtId="0" fontId="7" fillId="0" borderId="24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textRotation="90" wrapText="1"/>
    </xf>
    <xf numFmtId="0" fontId="4" fillId="0" borderId="11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182" fontId="4" fillId="0" borderId="1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"/>
  <sheetViews>
    <sheetView zoomScaleSheetLayoutView="100" zoomScalePageLayoutView="0" workbookViewId="0" topLeftCell="A70">
      <selection activeCell="R67" sqref="R67"/>
    </sheetView>
  </sheetViews>
  <sheetFormatPr defaultColWidth="9.140625" defaultRowHeight="12.75"/>
  <cols>
    <col min="1" max="1" width="3.00390625" style="0" customWidth="1"/>
    <col min="2" max="2" width="7.00390625" style="0" customWidth="1"/>
    <col min="3" max="3" width="36.8515625" style="0" customWidth="1"/>
    <col min="5" max="5" width="8.28125" style="0" customWidth="1"/>
    <col min="6" max="6" width="8.421875" style="0" customWidth="1"/>
    <col min="7" max="7" width="8.8515625" style="0" customWidth="1"/>
    <col min="8" max="8" width="10.00390625" style="0" customWidth="1"/>
    <col min="9" max="9" width="4.8515625" style="0" customWidth="1"/>
    <col min="10" max="10" width="9.28125" style="0" customWidth="1"/>
    <col min="11" max="11" width="8.28125" style="0" customWidth="1"/>
    <col min="12" max="12" width="8.140625" style="0" customWidth="1"/>
    <col min="13" max="13" width="9.421875" style="0" customWidth="1"/>
  </cols>
  <sheetData>
    <row r="1" spans="1:13" s="2" customFormat="1" ht="20.25" customHeight="1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s="2" customFormat="1" ht="20.25" customHeight="1">
      <c r="A2" s="173" t="s">
        <v>122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s="4" customFormat="1" ht="35.25" customHeight="1">
      <c r="A3" s="175" t="s">
        <v>21</v>
      </c>
      <c r="B3" s="177" t="s">
        <v>20</v>
      </c>
      <c r="C3" s="177" t="s">
        <v>19</v>
      </c>
      <c r="D3" s="178" t="s">
        <v>26</v>
      </c>
      <c r="E3" s="180" t="s">
        <v>22</v>
      </c>
      <c r="F3" s="181"/>
      <c r="G3" s="182" t="s">
        <v>23</v>
      </c>
      <c r="H3" s="183"/>
      <c r="I3" s="184" t="s">
        <v>24</v>
      </c>
      <c r="J3" s="185"/>
      <c r="K3" s="184" t="s">
        <v>25</v>
      </c>
      <c r="L3" s="185"/>
      <c r="M3" s="186" t="s">
        <v>31</v>
      </c>
    </row>
    <row r="4" spans="1:13" s="4" customFormat="1" ht="69" customHeight="1">
      <c r="A4" s="176"/>
      <c r="B4" s="176"/>
      <c r="C4" s="176"/>
      <c r="D4" s="179"/>
      <c r="E4" s="6" t="s">
        <v>27</v>
      </c>
      <c r="F4" s="6" t="s">
        <v>28</v>
      </c>
      <c r="G4" s="7" t="s">
        <v>29</v>
      </c>
      <c r="H4" s="77" t="s">
        <v>30</v>
      </c>
      <c r="I4" s="7" t="s">
        <v>29</v>
      </c>
      <c r="J4" s="77" t="s">
        <v>30</v>
      </c>
      <c r="K4" s="7" t="s">
        <v>29</v>
      </c>
      <c r="L4" s="77" t="s">
        <v>30</v>
      </c>
      <c r="M4" s="187"/>
    </row>
    <row r="5" spans="1:13" s="12" customFormat="1" ht="13.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  <c r="G5" s="10" t="s">
        <v>1</v>
      </c>
      <c r="H5" s="11">
        <v>8</v>
      </c>
      <c r="I5" s="9">
        <v>9</v>
      </c>
      <c r="J5" s="11">
        <v>10</v>
      </c>
      <c r="K5" s="9">
        <v>11</v>
      </c>
      <c r="L5" s="11">
        <v>12</v>
      </c>
      <c r="M5" s="11">
        <v>13</v>
      </c>
    </row>
    <row r="6" spans="1:13" s="12" customFormat="1" ht="19.5" customHeight="1">
      <c r="A6" s="188" t="s">
        <v>32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90"/>
    </row>
    <row r="7" spans="1:13" s="4" customFormat="1" ht="43.5" customHeight="1">
      <c r="A7" s="3">
        <v>1</v>
      </c>
      <c r="B7" s="13" t="s">
        <v>35</v>
      </c>
      <c r="C7" s="131" t="s">
        <v>33</v>
      </c>
      <c r="D7" s="131" t="s">
        <v>36</v>
      </c>
      <c r="E7" s="66"/>
      <c r="F7" s="139">
        <v>3.19</v>
      </c>
      <c r="G7" s="124"/>
      <c r="H7" s="155"/>
      <c r="I7" s="44"/>
      <c r="J7" s="35"/>
      <c r="K7" s="44"/>
      <c r="L7" s="35"/>
      <c r="M7" s="45">
        <f>M8</f>
        <v>0</v>
      </c>
    </row>
    <row r="8" spans="1:13" s="4" customFormat="1" ht="14.25" customHeight="1">
      <c r="A8" s="5"/>
      <c r="B8" s="16"/>
      <c r="C8" s="123" t="s">
        <v>34</v>
      </c>
      <c r="D8" s="41" t="s">
        <v>41</v>
      </c>
      <c r="E8" s="41">
        <v>2.06</v>
      </c>
      <c r="F8" s="35">
        <f>F7*E8</f>
        <v>6.5714</v>
      </c>
      <c r="G8" s="66"/>
      <c r="H8" s="35"/>
      <c r="I8" s="44">
        <v>0</v>
      </c>
      <c r="J8" s="35">
        <f>F8*I8</f>
        <v>0</v>
      </c>
      <c r="K8" s="44"/>
      <c r="L8" s="35"/>
      <c r="M8" s="35">
        <f>J8+H8+L8</f>
        <v>0</v>
      </c>
    </row>
    <row r="9" spans="1:13" s="4" customFormat="1" ht="49.5" customHeight="1">
      <c r="A9" s="102">
        <v>2</v>
      </c>
      <c r="B9" s="103" t="s">
        <v>98</v>
      </c>
      <c r="C9" s="156" t="s">
        <v>107</v>
      </c>
      <c r="D9" s="157" t="s">
        <v>99</v>
      </c>
      <c r="E9" s="147"/>
      <c r="F9" s="148">
        <v>0.003</v>
      </c>
      <c r="G9" s="149"/>
      <c r="H9" s="150"/>
      <c r="I9" s="44"/>
      <c r="J9" s="35"/>
      <c r="K9" s="44"/>
      <c r="L9" s="35"/>
      <c r="M9" s="45">
        <f>SUM(M10:M11)</f>
        <v>0</v>
      </c>
    </row>
    <row r="10" spans="1:13" s="4" customFormat="1" ht="14.25" customHeight="1">
      <c r="A10" s="105"/>
      <c r="B10" s="106"/>
      <c r="C10" s="151" t="s">
        <v>95</v>
      </c>
      <c r="D10" s="152" t="s">
        <v>96</v>
      </c>
      <c r="E10" s="149">
        <v>592</v>
      </c>
      <c r="F10" s="149">
        <f>E10*F9</f>
        <v>1.776</v>
      </c>
      <c r="G10" s="69"/>
      <c r="H10" s="69"/>
      <c r="I10" s="149">
        <v>0</v>
      </c>
      <c r="J10" s="147">
        <f>I10*F10</f>
        <v>0</v>
      </c>
      <c r="K10" s="44"/>
      <c r="L10" s="35"/>
      <c r="M10" s="35">
        <f>J10+H10+L10</f>
        <v>0</v>
      </c>
    </row>
    <row r="11" spans="1:13" s="4" customFormat="1" ht="21" customHeight="1">
      <c r="A11" s="108"/>
      <c r="B11" s="109"/>
      <c r="C11" s="153" t="s">
        <v>100</v>
      </c>
      <c r="D11" s="154" t="s">
        <v>97</v>
      </c>
      <c r="E11" s="149">
        <v>410</v>
      </c>
      <c r="F11" s="149">
        <f>E11*F9</f>
        <v>1.23</v>
      </c>
      <c r="G11" s="149"/>
      <c r="H11" s="147">
        <f>G11*F11</f>
        <v>0</v>
      </c>
      <c r="I11" s="44"/>
      <c r="J11" s="35"/>
      <c r="K11" s="44">
        <v>0</v>
      </c>
      <c r="L11" s="35">
        <f>K11*F11</f>
        <v>0</v>
      </c>
      <c r="M11" s="35">
        <f>J11+H11+L11</f>
        <v>0</v>
      </c>
    </row>
    <row r="12" spans="1:13" s="4" customFormat="1" ht="30.75" customHeight="1">
      <c r="A12" s="46">
        <v>3</v>
      </c>
      <c r="B12" s="104" t="s">
        <v>4</v>
      </c>
      <c r="C12" s="131" t="s">
        <v>108</v>
      </c>
      <c r="D12" s="131" t="s">
        <v>40</v>
      </c>
      <c r="E12" s="66"/>
      <c r="F12" s="139">
        <v>0.7491</v>
      </c>
      <c r="G12" s="124"/>
      <c r="H12" s="125"/>
      <c r="I12" s="129"/>
      <c r="J12" s="35"/>
      <c r="K12" s="44"/>
      <c r="L12" s="35"/>
      <c r="M12" s="45">
        <f>SUM(M13:M18)</f>
        <v>0</v>
      </c>
    </row>
    <row r="13" spans="1:13" s="4" customFormat="1" ht="16.5" customHeight="1">
      <c r="A13" s="22"/>
      <c r="B13" s="23"/>
      <c r="C13" s="123" t="s">
        <v>34</v>
      </c>
      <c r="D13" s="143" t="s">
        <v>41</v>
      </c>
      <c r="E13" s="136">
        <v>53.8</v>
      </c>
      <c r="F13" s="35">
        <f>F12*E13</f>
        <v>40.301579999999994</v>
      </c>
      <c r="G13" s="66"/>
      <c r="H13" s="35"/>
      <c r="I13" s="44">
        <v>0</v>
      </c>
      <c r="J13" s="35">
        <f>F13*I13</f>
        <v>0</v>
      </c>
      <c r="K13" s="44"/>
      <c r="L13" s="35"/>
      <c r="M13" s="35">
        <f aca="true" t="shared" si="0" ref="M13:M18">H13+J13+L13</f>
        <v>0</v>
      </c>
    </row>
    <row r="14" spans="1:13" s="4" customFormat="1" ht="18.75" customHeight="1">
      <c r="A14" s="22"/>
      <c r="B14" s="23"/>
      <c r="C14" s="126" t="s">
        <v>37</v>
      </c>
      <c r="D14" s="143" t="s">
        <v>42</v>
      </c>
      <c r="E14" s="136">
        <v>18.4</v>
      </c>
      <c r="F14" s="35">
        <f>F12*E14</f>
        <v>13.783439999999999</v>
      </c>
      <c r="G14" s="66"/>
      <c r="H14" s="35"/>
      <c r="I14" s="44"/>
      <c r="J14" s="35"/>
      <c r="K14" s="44">
        <v>0</v>
      </c>
      <c r="L14" s="35">
        <f>F14*K14</f>
        <v>0</v>
      </c>
      <c r="M14" s="35">
        <f t="shared" si="0"/>
        <v>0</v>
      </c>
    </row>
    <row r="15" spans="1:13" s="4" customFormat="1" ht="21" customHeight="1">
      <c r="A15" s="22"/>
      <c r="B15" s="23"/>
      <c r="C15" s="123" t="s">
        <v>45</v>
      </c>
      <c r="D15" s="41" t="s">
        <v>46</v>
      </c>
      <c r="E15" s="41">
        <v>19.08957</v>
      </c>
      <c r="F15" s="125">
        <f>F12*E15</f>
        <v>14.299996886999999</v>
      </c>
      <c r="G15" s="66">
        <v>0</v>
      </c>
      <c r="H15" s="35">
        <f>F15*G15</f>
        <v>0</v>
      </c>
      <c r="I15" s="44"/>
      <c r="J15" s="35"/>
      <c r="K15" s="144">
        <v>0</v>
      </c>
      <c r="L15" s="145">
        <f>K15*F15</f>
        <v>0</v>
      </c>
      <c r="M15" s="35">
        <f t="shared" si="0"/>
        <v>0</v>
      </c>
    </row>
    <row r="16" spans="1:13" s="4" customFormat="1" ht="18" customHeight="1">
      <c r="A16" s="22"/>
      <c r="B16" s="23"/>
      <c r="C16" s="123" t="s">
        <v>115</v>
      </c>
      <c r="D16" s="41" t="s">
        <v>46</v>
      </c>
      <c r="E16" s="41">
        <v>88.1018</v>
      </c>
      <c r="F16" s="129">
        <f>F12*E16</f>
        <v>65.99705838</v>
      </c>
      <c r="G16" s="66">
        <v>0</v>
      </c>
      <c r="H16" s="35">
        <f>F16*G16</f>
        <v>0</v>
      </c>
      <c r="I16" s="44"/>
      <c r="J16" s="35"/>
      <c r="K16" s="141">
        <v>0</v>
      </c>
      <c r="L16" s="142">
        <f>K16*F16</f>
        <v>0</v>
      </c>
      <c r="M16" s="35">
        <f t="shared" si="0"/>
        <v>0</v>
      </c>
    </row>
    <row r="17" spans="1:13" s="4" customFormat="1" ht="22.5" customHeight="1">
      <c r="A17" s="22"/>
      <c r="B17" s="25"/>
      <c r="C17" s="146" t="s">
        <v>38</v>
      </c>
      <c r="D17" s="34" t="s">
        <v>43</v>
      </c>
      <c r="E17" s="70">
        <v>24.4</v>
      </c>
      <c r="F17" s="35">
        <f>E17*F12</f>
        <v>18.278039999999997</v>
      </c>
      <c r="G17" s="66">
        <v>0</v>
      </c>
      <c r="H17" s="35">
        <f>F17*G17</f>
        <v>0</v>
      </c>
      <c r="I17" s="44"/>
      <c r="J17" s="35"/>
      <c r="K17" s="44">
        <v>0</v>
      </c>
      <c r="L17" s="142">
        <f>K17*F17</f>
        <v>0</v>
      </c>
      <c r="M17" s="35">
        <f t="shared" si="0"/>
        <v>0</v>
      </c>
    </row>
    <row r="18" spans="1:13" s="4" customFormat="1" ht="12.75" customHeight="1">
      <c r="A18" s="26"/>
      <c r="B18" s="27"/>
      <c r="C18" s="126" t="s">
        <v>39</v>
      </c>
      <c r="D18" s="143" t="s">
        <v>42</v>
      </c>
      <c r="E18" s="136">
        <v>2.78</v>
      </c>
      <c r="F18" s="35">
        <f>E18*F12</f>
        <v>2.0824979999999997</v>
      </c>
      <c r="G18" s="44">
        <v>0</v>
      </c>
      <c r="H18" s="35">
        <f>F18*G18</f>
        <v>0</v>
      </c>
      <c r="I18" s="44"/>
      <c r="J18" s="35"/>
      <c r="K18" s="44"/>
      <c r="L18" s="35"/>
      <c r="M18" s="35">
        <f t="shared" si="0"/>
        <v>0</v>
      </c>
    </row>
    <row r="19" spans="1:13" s="4" customFormat="1" ht="23.25" customHeight="1">
      <c r="A19" s="19">
        <v>4</v>
      </c>
      <c r="B19" s="28" t="s">
        <v>2</v>
      </c>
      <c r="C19" s="131" t="s">
        <v>116</v>
      </c>
      <c r="D19" s="131" t="s">
        <v>36</v>
      </c>
      <c r="E19" s="66"/>
      <c r="F19" s="139">
        <v>3.19</v>
      </c>
      <c r="G19" s="124"/>
      <c r="H19" s="125"/>
      <c r="I19" s="44"/>
      <c r="J19" s="35"/>
      <c r="K19" s="44"/>
      <c r="L19" s="35"/>
      <c r="M19" s="45">
        <f>SUM(M20:M24)</f>
        <v>0</v>
      </c>
    </row>
    <row r="20" spans="1:13" s="4" customFormat="1" ht="13.5" customHeight="1">
      <c r="A20" s="22"/>
      <c r="B20" s="30"/>
      <c r="C20" s="123" t="s">
        <v>34</v>
      </c>
      <c r="D20" s="41" t="s">
        <v>41</v>
      </c>
      <c r="E20" s="41">
        <v>4.5</v>
      </c>
      <c r="F20" s="35">
        <f>F19*E20</f>
        <v>14.355</v>
      </c>
      <c r="G20" s="124"/>
      <c r="H20" s="125"/>
      <c r="I20" s="44">
        <v>0</v>
      </c>
      <c r="J20" s="35">
        <f>F20*I20</f>
        <v>0</v>
      </c>
      <c r="K20" s="44"/>
      <c r="L20" s="35"/>
      <c r="M20" s="35">
        <f>H20+J20+L20</f>
        <v>0</v>
      </c>
    </row>
    <row r="21" spans="1:13" s="4" customFormat="1" ht="15">
      <c r="A21" s="22"/>
      <c r="B21" s="30"/>
      <c r="C21" s="126" t="s">
        <v>37</v>
      </c>
      <c r="D21" s="41" t="s">
        <v>42</v>
      </c>
      <c r="E21" s="41">
        <f>0.37</f>
        <v>0.37</v>
      </c>
      <c r="F21" s="35">
        <f>F19*E21</f>
        <v>1.1803</v>
      </c>
      <c r="G21" s="124"/>
      <c r="H21" s="125"/>
      <c r="I21" s="44"/>
      <c r="J21" s="35"/>
      <c r="K21" s="44">
        <v>0</v>
      </c>
      <c r="L21" s="35">
        <f>F21*K21</f>
        <v>0</v>
      </c>
      <c r="M21" s="35">
        <f>H21+J21+L21</f>
        <v>0</v>
      </c>
    </row>
    <row r="22" spans="1:13" s="4" customFormat="1" ht="23.25" customHeight="1">
      <c r="A22" s="22"/>
      <c r="B22" s="25"/>
      <c r="C22" s="127" t="s">
        <v>44</v>
      </c>
      <c r="D22" s="41" t="s">
        <v>36</v>
      </c>
      <c r="E22" s="41">
        <v>1.02</v>
      </c>
      <c r="F22" s="35">
        <f>F19*E22</f>
        <v>3.2538</v>
      </c>
      <c r="G22" s="124">
        <v>0</v>
      </c>
      <c r="H22" s="125">
        <f>F22*G22</f>
        <v>0</v>
      </c>
      <c r="I22" s="44"/>
      <c r="J22" s="35"/>
      <c r="K22" s="141">
        <v>0</v>
      </c>
      <c r="L22" s="142">
        <f>K22*F22</f>
        <v>0</v>
      </c>
      <c r="M22" s="35">
        <f>H22+J22+L22</f>
        <v>0</v>
      </c>
    </row>
    <row r="23" spans="1:13" s="4" customFormat="1" ht="23.25" customHeight="1">
      <c r="A23" s="22"/>
      <c r="B23" s="25"/>
      <c r="C23" s="127" t="s">
        <v>110</v>
      </c>
      <c r="D23" s="41" t="s">
        <v>36</v>
      </c>
      <c r="E23" s="41">
        <v>0.086206</v>
      </c>
      <c r="F23" s="35">
        <f>F19*E23</f>
        <v>0.27499714000000003</v>
      </c>
      <c r="G23" s="124">
        <v>0</v>
      </c>
      <c r="H23" s="125">
        <f>F23*G23</f>
        <v>0</v>
      </c>
      <c r="I23" s="44"/>
      <c r="J23" s="35"/>
      <c r="K23" s="141">
        <v>0</v>
      </c>
      <c r="L23" s="142">
        <f>K23*F23</f>
        <v>0</v>
      </c>
      <c r="M23" s="35">
        <f>H23+J23+L23</f>
        <v>0</v>
      </c>
    </row>
    <row r="24" spans="1:13" s="4" customFormat="1" ht="15" customHeight="1">
      <c r="A24" s="27"/>
      <c r="B24" s="33"/>
      <c r="C24" s="126" t="s">
        <v>39</v>
      </c>
      <c r="D24" s="41" t="s">
        <v>42</v>
      </c>
      <c r="E24" s="41">
        <v>0.28</v>
      </c>
      <c r="F24" s="35">
        <f>F19*E24</f>
        <v>0.8932000000000001</v>
      </c>
      <c r="G24" s="124">
        <v>0</v>
      </c>
      <c r="H24" s="125">
        <f>F24*G24</f>
        <v>0</v>
      </c>
      <c r="I24" s="44"/>
      <c r="J24" s="35"/>
      <c r="K24" s="44"/>
      <c r="L24" s="35"/>
      <c r="M24" s="35">
        <f>H24+J24+L24</f>
        <v>0</v>
      </c>
    </row>
    <row r="25" spans="1:13" s="4" customFormat="1" ht="19.5" customHeight="1">
      <c r="A25" s="5"/>
      <c r="B25" s="38"/>
      <c r="C25" s="80" t="s">
        <v>59</v>
      </c>
      <c r="D25" s="39"/>
      <c r="E25" s="5"/>
      <c r="F25" s="17"/>
      <c r="G25" s="18"/>
      <c r="H25" s="40">
        <f>SUM(H7:H24)</f>
        <v>0</v>
      </c>
      <c r="I25" s="40"/>
      <c r="J25" s="40">
        <f>SUM(J7:J24)</f>
        <v>0</v>
      </c>
      <c r="K25" s="40"/>
      <c r="L25" s="40">
        <f>SUM(L7:L24)</f>
        <v>0</v>
      </c>
      <c r="M25" s="40">
        <f>M19+M12+M9+M7</f>
        <v>0</v>
      </c>
    </row>
    <row r="26" spans="1:13" s="4" customFormat="1" ht="19.5" customHeight="1">
      <c r="A26" s="41"/>
      <c r="B26" s="8"/>
      <c r="C26" s="42" t="s">
        <v>48</v>
      </c>
      <c r="D26" s="43"/>
      <c r="E26" s="41"/>
      <c r="F26" s="35"/>
      <c r="G26" s="44"/>
      <c r="H26" s="35">
        <f>H25*0.1</f>
        <v>0</v>
      </c>
      <c r="I26" s="35"/>
      <c r="J26" s="35">
        <f>J25*0.1</f>
        <v>0</v>
      </c>
      <c r="K26" s="35"/>
      <c r="L26" s="35">
        <f>L25*0.1</f>
        <v>0</v>
      </c>
      <c r="M26" s="35">
        <f>M25*0.1</f>
        <v>0</v>
      </c>
    </row>
    <row r="27" spans="1:13" s="4" customFormat="1" ht="19.5" customHeight="1">
      <c r="A27" s="41"/>
      <c r="B27" s="8"/>
      <c r="C27" s="42" t="s">
        <v>49</v>
      </c>
      <c r="D27" s="43"/>
      <c r="E27" s="41"/>
      <c r="F27" s="35"/>
      <c r="G27" s="44"/>
      <c r="H27" s="35">
        <f>H26+H25</f>
        <v>0</v>
      </c>
      <c r="I27" s="35"/>
      <c r="J27" s="35">
        <f>J26+J25</f>
        <v>0</v>
      </c>
      <c r="K27" s="35"/>
      <c r="L27" s="35">
        <f>L26+L25</f>
        <v>0</v>
      </c>
      <c r="M27" s="35">
        <f>M26+M25</f>
        <v>0</v>
      </c>
    </row>
    <row r="28" spans="1:13" s="4" customFormat="1" ht="19.5" customHeight="1">
      <c r="A28" s="41"/>
      <c r="B28" s="8"/>
      <c r="C28" s="42" t="s">
        <v>50</v>
      </c>
      <c r="D28" s="43"/>
      <c r="E28" s="41"/>
      <c r="F28" s="35"/>
      <c r="G28" s="44"/>
      <c r="H28" s="35">
        <f>H27*0.08</f>
        <v>0</v>
      </c>
      <c r="I28" s="35"/>
      <c r="J28" s="35">
        <f>J27*0.08</f>
        <v>0</v>
      </c>
      <c r="K28" s="35"/>
      <c r="L28" s="35">
        <f>L27*0.08</f>
        <v>0</v>
      </c>
      <c r="M28" s="35">
        <f>M27*0.08</f>
        <v>0</v>
      </c>
    </row>
    <row r="29" spans="1:13" s="4" customFormat="1" ht="19.5" customHeight="1">
      <c r="A29" s="41"/>
      <c r="B29" s="8"/>
      <c r="C29" s="42" t="s">
        <v>109</v>
      </c>
      <c r="D29" s="43"/>
      <c r="E29" s="41"/>
      <c r="F29" s="35"/>
      <c r="G29" s="44"/>
      <c r="H29" s="35"/>
      <c r="I29" s="35"/>
      <c r="J29" s="35">
        <f>J25*0.02</f>
        <v>0</v>
      </c>
      <c r="K29" s="35"/>
      <c r="L29" s="35"/>
      <c r="M29" s="35">
        <f>J29</f>
        <v>0</v>
      </c>
    </row>
    <row r="30" spans="1:13" s="4" customFormat="1" ht="19.5" customHeight="1">
      <c r="A30" s="41"/>
      <c r="B30" s="8"/>
      <c r="C30" s="79" t="s">
        <v>58</v>
      </c>
      <c r="D30" s="43"/>
      <c r="E30" s="41"/>
      <c r="F30" s="35"/>
      <c r="G30" s="44"/>
      <c r="H30" s="45">
        <f>H28+H27</f>
        <v>0</v>
      </c>
      <c r="I30" s="45"/>
      <c r="J30" s="45">
        <f>J28+J27</f>
        <v>0</v>
      </c>
      <c r="K30" s="45"/>
      <c r="L30" s="45">
        <f>L28+L27</f>
        <v>0</v>
      </c>
      <c r="M30" s="45">
        <f>M28+M27</f>
        <v>0</v>
      </c>
    </row>
    <row r="31" spans="1:13" s="4" customFormat="1" ht="16.5" customHeight="1">
      <c r="A31" s="191" t="s">
        <v>51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90"/>
    </row>
    <row r="32" spans="1:13" s="4" customFormat="1" ht="60.75" customHeight="1">
      <c r="A32" s="19">
        <v>1</v>
      </c>
      <c r="B32" s="13" t="s">
        <v>6</v>
      </c>
      <c r="C32" s="159" t="s">
        <v>117</v>
      </c>
      <c r="D32" s="118" t="s">
        <v>46</v>
      </c>
      <c r="E32" s="20"/>
      <c r="F32" s="15">
        <v>14.3</v>
      </c>
      <c r="G32" s="119"/>
      <c r="H32" s="120"/>
      <c r="I32" s="122"/>
      <c r="J32" s="14"/>
      <c r="K32" s="21"/>
      <c r="L32" s="14"/>
      <c r="M32" s="29">
        <f>SUM(M33:M36)</f>
        <v>0</v>
      </c>
    </row>
    <row r="33" spans="1:13" s="4" customFormat="1" ht="16.5" customHeight="1">
      <c r="A33" s="46"/>
      <c r="B33" s="47"/>
      <c r="C33" s="123" t="s">
        <v>34</v>
      </c>
      <c r="D33" s="41" t="s">
        <v>41</v>
      </c>
      <c r="E33" s="41">
        <v>0.05</v>
      </c>
      <c r="F33" s="35">
        <f>F32*E33</f>
        <v>0.7150000000000001</v>
      </c>
      <c r="G33" s="124"/>
      <c r="H33" s="125"/>
      <c r="I33" s="44">
        <v>0</v>
      </c>
      <c r="J33" s="35">
        <f>F33*I33</f>
        <v>0</v>
      </c>
      <c r="K33" s="44"/>
      <c r="L33" s="35"/>
      <c r="M33" s="35">
        <f>H33+J33+L33</f>
        <v>0</v>
      </c>
    </row>
    <row r="34" spans="1:13" s="4" customFormat="1" ht="15.75" customHeight="1">
      <c r="A34" s="46"/>
      <c r="B34" s="47"/>
      <c r="C34" s="126" t="s">
        <v>37</v>
      </c>
      <c r="D34" s="41" t="s">
        <v>42</v>
      </c>
      <c r="E34" s="41">
        <v>0.03</v>
      </c>
      <c r="F34" s="35">
        <f>F32*E34</f>
        <v>0.429</v>
      </c>
      <c r="G34" s="124"/>
      <c r="H34" s="125"/>
      <c r="I34" s="44"/>
      <c r="J34" s="35"/>
      <c r="K34" s="44">
        <v>0</v>
      </c>
      <c r="L34" s="35">
        <f>F34*K34</f>
        <v>0</v>
      </c>
      <c r="M34" s="35">
        <f>H34+J34+L34</f>
        <v>0</v>
      </c>
    </row>
    <row r="35" spans="1:13" s="4" customFormat="1" ht="29.25" customHeight="1">
      <c r="A35" s="46"/>
      <c r="B35" s="36"/>
      <c r="C35" s="127" t="s">
        <v>101</v>
      </c>
      <c r="D35" s="41" t="s">
        <v>46</v>
      </c>
      <c r="E35" s="41">
        <v>1</v>
      </c>
      <c r="F35" s="125">
        <f>E35*F32</f>
        <v>14.3</v>
      </c>
      <c r="G35" s="124">
        <v>0</v>
      </c>
      <c r="H35" s="125">
        <f>G35*F35</f>
        <v>0</v>
      </c>
      <c r="I35" s="44"/>
      <c r="J35" s="35"/>
      <c r="K35" s="44"/>
      <c r="L35" s="35"/>
      <c r="M35" s="35">
        <f>H35</f>
        <v>0</v>
      </c>
    </row>
    <row r="36" spans="1:13" s="4" customFormat="1" ht="45" customHeight="1">
      <c r="A36" s="49"/>
      <c r="B36" s="78" t="s">
        <v>52</v>
      </c>
      <c r="C36" s="127" t="s">
        <v>53</v>
      </c>
      <c r="D36" s="41" t="s">
        <v>54</v>
      </c>
      <c r="E36" s="41"/>
      <c r="F36" s="125">
        <v>22</v>
      </c>
      <c r="G36" s="124">
        <v>0</v>
      </c>
      <c r="H36" s="125">
        <f>G36*F36</f>
        <v>0</v>
      </c>
      <c r="I36" s="44"/>
      <c r="J36" s="35"/>
      <c r="K36" s="44"/>
      <c r="L36" s="35"/>
      <c r="M36" s="35">
        <f>H36</f>
        <v>0</v>
      </c>
    </row>
    <row r="37" spans="1:13" s="4" customFormat="1" ht="44.25" customHeight="1">
      <c r="A37" s="19">
        <v>2</v>
      </c>
      <c r="B37" s="13" t="s">
        <v>7</v>
      </c>
      <c r="C37" s="164" t="s">
        <v>119</v>
      </c>
      <c r="D37" s="131" t="s">
        <v>54</v>
      </c>
      <c r="E37" s="44"/>
      <c r="F37" s="128">
        <v>11</v>
      </c>
      <c r="G37" s="125"/>
      <c r="H37" s="129"/>
      <c r="I37" s="35"/>
      <c r="J37" s="44"/>
      <c r="K37" s="35"/>
      <c r="L37" s="35"/>
      <c r="M37" s="71">
        <f>SUM(M38:M42)</f>
        <v>0</v>
      </c>
    </row>
    <row r="38" spans="1:13" s="4" customFormat="1" ht="13.5" customHeight="1">
      <c r="A38" s="46"/>
      <c r="B38" s="50"/>
      <c r="C38" s="165" t="s">
        <v>34</v>
      </c>
      <c r="D38" s="41" t="s">
        <v>41</v>
      </c>
      <c r="E38" s="41">
        <v>2</v>
      </c>
      <c r="F38" s="35">
        <f>F37*E38</f>
        <v>22</v>
      </c>
      <c r="G38" s="124"/>
      <c r="H38" s="125"/>
      <c r="I38" s="44">
        <v>0</v>
      </c>
      <c r="J38" s="35">
        <f>F38*I38</f>
        <v>0</v>
      </c>
      <c r="K38" s="44"/>
      <c r="L38" s="35"/>
      <c r="M38" s="35">
        <f>H38+J38+L38</f>
        <v>0</v>
      </c>
    </row>
    <row r="39" spans="1:13" s="4" customFormat="1" ht="15" customHeight="1">
      <c r="A39" s="46"/>
      <c r="B39" s="50"/>
      <c r="C39" s="166" t="s">
        <v>37</v>
      </c>
      <c r="D39" s="41" t="s">
        <v>42</v>
      </c>
      <c r="E39" s="41">
        <v>2.2</v>
      </c>
      <c r="F39" s="35">
        <f>F37*E39</f>
        <v>24.200000000000003</v>
      </c>
      <c r="G39" s="124"/>
      <c r="H39" s="125"/>
      <c r="I39" s="44"/>
      <c r="J39" s="35"/>
      <c r="K39" s="44">
        <v>0</v>
      </c>
      <c r="L39" s="35">
        <f>F39*K39</f>
        <v>0</v>
      </c>
      <c r="M39" s="35">
        <f>H39+J39+L39</f>
        <v>0</v>
      </c>
    </row>
    <row r="40" spans="1:13" s="4" customFormat="1" ht="33" customHeight="1">
      <c r="A40" s="49"/>
      <c r="B40" s="78" t="s">
        <v>111</v>
      </c>
      <c r="C40" s="167" t="s">
        <v>120</v>
      </c>
      <c r="D40" s="41" t="s">
        <v>57</v>
      </c>
      <c r="E40" s="41">
        <v>1</v>
      </c>
      <c r="F40" s="35">
        <f>E40*F37</f>
        <v>11</v>
      </c>
      <c r="G40" s="168">
        <v>0</v>
      </c>
      <c r="H40" s="125">
        <f>F40*G40</f>
        <v>0</v>
      </c>
      <c r="I40" s="44"/>
      <c r="J40" s="35"/>
      <c r="K40" s="44"/>
      <c r="L40" s="35"/>
      <c r="M40" s="35">
        <f>H40+J40+L40</f>
        <v>0</v>
      </c>
    </row>
    <row r="41" spans="1:13" s="4" customFormat="1" ht="14.25" customHeight="1">
      <c r="A41" s="19"/>
      <c r="B41" s="82" t="s">
        <v>52</v>
      </c>
      <c r="C41" s="167" t="s">
        <v>121</v>
      </c>
      <c r="D41" s="41" t="s">
        <v>54</v>
      </c>
      <c r="E41" s="41">
        <v>1</v>
      </c>
      <c r="F41" s="35">
        <f>E41*F37</f>
        <v>11</v>
      </c>
      <c r="G41" s="168">
        <v>0</v>
      </c>
      <c r="H41" s="125">
        <f>F41*G41</f>
        <v>0</v>
      </c>
      <c r="I41" s="44"/>
      <c r="J41" s="35"/>
      <c r="K41" s="44"/>
      <c r="L41" s="35"/>
      <c r="M41" s="35">
        <f>H41+J41+L41</f>
        <v>0</v>
      </c>
    </row>
    <row r="42" spans="1:13" s="4" customFormat="1" ht="15">
      <c r="A42" s="49"/>
      <c r="B42" s="16"/>
      <c r="C42" s="166" t="s">
        <v>39</v>
      </c>
      <c r="D42" s="41" t="s">
        <v>42</v>
      </c>
      <c r="E42" s="41">
        <v>0.05</v>
      </c>
      <c r="F42" s="35">
        <f>F37*E42</f>
        <v>0.55</v>
      </c>
      <c r="G42" s="124">
        <v>0</v>
      </c>
      <c r="H42" s="125">
        <f>F42*G42</f>
        <v>0</v>
      </c>
      <c r="I42" s="44"/>
      <c r="J42" s="35"/>
      <c r="K42" s="44"/>
      <c r="L42" s="35"/>
      <c r="M42" s="35">
        <f>H42+J42+L42</f>
        <v>0</v>
      </c>
    </row>
    <row r="43" spans="1:13" s="4" customFormat="1" ht="21.75" customHeight="1">
      <c r="A43" s="3">
        <v>3</v>
      </c>
      <c r="B43" s="51" t="s">
        <v>8</v>
      </c>
      <c r="C43" s="131" t="s">
        <v>60</v>
      </c>
      <c r="D43" s="134" t="s">
        <v>54</v>
      </c>
      <c r="E43" s="66"/>
      <c r="F43" s="128">
        <v>11</v>
      </c>
      <c r="G43" s="124"/>
      <c r="H43" s="125"/>
      <c r="I43" s="44"/>
      <c r="J43" s="35"/>
      <c r="K43" s="44"/>
      <c r="L43" s="35"/>
      <c r="M43" s="45">
        <f>SUM(M44:M47)</f>
        <v>0</v>
      </c>
    </row>
    <row r="44" spans="1:13" s="4" customFormat="1" ht="15" customHeight="1">
      <c r="A44" s="31"/>
      <c r="B44" s="52"/>
      <c r="C44" s="123" t="s">
        <v>34</v>
      </c>
      <c r="D44" s="41" t="s">
        <v>41</v>
      </c>
      <c r="E44" s="41">
        <v>3</v>
      </c>
      <c r="F44" s="66">
        <f>F43*E44</f>
        <v>33</v>
      </c>
      <c r="G44" s="124"/>
      <c r="H44" s="125"/>
      <c r="I44" s="44">
        <v>0</v>
      </c>
      <c r="J44" s="35">
        <f>F44*I44</f>
        <v>0</v>
      </c>
      <c r="K44" s="44"/>
      <c r="L44" s="35"/>
      <c r="M44" s="35">
        <f>H44+J44+L44</f>
        <v>0</v>
      </c>
    </row>
    <row r="45" spans="1:13" s="4" customFormat="1" ht="13.5" customHeight="1">
      <c r="A45" s="31"/>
      <c r="B45" s="32"/>
      <c r="C45" s="126" t="s">
        <v>37</v>
      </c>
      <c r="D45" s="41" t="s">
        <v>42</v>
      </c>
      <c r="E45" s="66">
        <v>0.08</v>
      </c>
      <c r="F45" s="66">
        <f>F43*E45</f>
        <v>0.88</v>
      </c>
      <c r="G45" s="124"/>
      <c r="H45" s="125"/>
      <c r="I45" s="44"/>
      <c r="J45" s="35"/>
      <c r="K45" s="44">
        <v>0</v>
      </c>
      <c r="L45" s="35">
        <f>F45*K45</f>
        <v>0</v>
      </c>
      <c r="M45" s="35">
        <f>H45+J45+L45</f>
        <v>0</v>
      </c>
    </row>
    <row r="46" spans="1:13" s="4" customFormat="1" ht="14.25" customHeight="1">
      <c r="A46" s="31"/>
      <c r="B46" s="53" t="s">
        <v>52</v>
      </c>
      <c r="C46" s="123" t="s">
        <v>102</v>
      </c>
      <c r="D46" s="41" t="s">
        <v>54</v>
      </c>
      <c r="E46" s="41">
        <v>1</v>
      </c>
      <c r="F46" s="34">
        <f>F43*E46</f>
        <v>11</v>
      </c>
      <c r="G46" s="124">
        <v>0</v>
      </c>
      <c r="H46" s="125">
        <f>F46*G46</f>
        <v>0</v>
      </c>
      <c r="I46" s="44"/>
      <c r="J46" s="35"/>
      <c r="K46" s="44"/>
      <c r="L46" s="35"/>
      <c r="M46" s="35">
        <f>H46+J46+L46</f>
        <v>0</v>
      </c>
    </row>
    <row r="47" spans="1:13" s="4" customFormat="1" ht="14.25" customHeight="1">
      <c r="A47" s="5"/>
      <c r="B47" s="54"/>
      <c r="C47" s="126" t="s">
        <v>39</v>
      </c>
      <c r="D47" s="41" t="s">
        <v>42</v>
      </c>
      <c r="E47" s="41">
        <v>0.6</v>
      </c>
      <c r="F47" s="66">
        <f>F43*E47</f>
        <v>6.6</v>
      </c>
      <c r="G47" s="124">
        <v>0</v>
      </c>
      <c r="H47" s="125">
        <f>F47*G47</f>
        <v>0</v>
      </c>
      <c r="I47" s="44"/>
      <c r="J47" s="35"/>
      <c r="K47" s="44"/>
      <c r="L47" s="35"/>
      <c r="M47" s="35">
        <f>H47+J47+L47</f>
        <v>0</v>
      </c>
    </row>
    <row r="48" spans="1:13" s="4" customFormat="1" ht="25.5" customHeight="1">
      <c r="A48" s="5">
        <v>4</v>
      </c>
      <c r="B48" s="53" t="s">
        <v>52</v>
      </c>
      <c r="C48" s="161" t="s">
        <v>61</v>
      </c>
      <c r="D48" s="5" t="s">
        <v>54</v>
      </c>
      <c r="E48" s="5"/>
      <c r="F48" s="169">
        <v>11</v>
      </c>
      <c r="G48" s="121"/>
      <c r="H48" s="121"/>
      <c r="I48" s="170"/>
      <c r="J48" s="24"/>
      <c r="K48" s="18"/>
      <c r="L48" s="17"/>
      <c r="M48" s="40">
        <f>M49+M50</f>
        <v>0</v>
      </c>
    </row>
    <row r="49" spans="1:13" s="4" customFormat="1" ht="25.5" customHeight="1">
      <c r="A49" s="31"/>
      <c r="B49" s="53"/>
      <c r="C49" s="165" t="s">
        <v>34</v>
      </c>
      <c r="D49" s="168" t="s">
        <v>41</v>
      </c>
      <c r="E49" s="168">
        <v>1</v>
      </c>
      <c r="F49" s="168">
        <f>F48*E49</f>
        <v>11</v>
      </c>
      <c r="G49" s="168"/>
      <c r="H49" s="163"/>
      <c r="I49" s="171">
        <v>0</v>
      </c>
      <c r="J49" s="163">
        <f>F49*I49</f>
        <v>0</v>
      </c>
      <c r="K49" s="171"/>
      <c r="L49" s="163"/>
      <c r="M49" s="163">
        <f>H49+J49+L49</f>
        <v>0</v>
      </c>
    </row>
    <row r="50" spans="1:24" s="4" customFormat="1" ht="25.5" customHeight="1">
      <c r="A50" s="31"/>
      <c r="B50" s="53"/>
      <c r="C50" s="166" t="s">
        <v>37</v>
      </c>
      <c r="D50" s="168" t="s">
        <v>42</v>
      </c>
      <c r="E50" s="168">
        <v>1</v>
      </c>
      <c r="F50" s="168">
        <f>F48*E50</f>
        <v>11</v>
      </c>
      <c r="G50" s="168">
        <v>0</v>
      </c>
      <c r="H50" s="163">
        <f>G50*F50</f>
        <v>0</v>
      </c>
      <c r="I50" s="171"/>
      <c r="J50" s="163"/>
      <c r="K50" s="171">
        <v>0</v>
      </c>
      <c r="L50" s="163">
        <f>F50*K50</f>
        <v>0</v>
      </c>
      <c r="M50" s="163">
        <f>H50+J50+L50</f>
        <v>0</v>
      </c>
      <c r="X50" s="4">
        <v>0</v>
      </c>
    </row>
    <row r="51" spans="1:13" s="4" customFormat="1" ht="59.25" customHeight="1">
      <c r="A51" s="3">
        <v>5</v>
      </c>
      <c r="B51" s="55" t="s">
        <v>9</v>
      </c>
      <c r="C51" s="131" t="s">
        <v>112</v>
      </c>
      <c r="D51" s="131" t="s">
        <v>62</v>
      </c>
      <c r="E51" s="66"/>
      <c r="F51" s="132">
        <v>0.33</v>
      </c>
      <c r="G51" s="124"/>
      <c r="H51" s="125"/>
      <c r="I51" s="44"/>
      <c r="J51" s="35"/>
      <c r="K51" s="44"/>
      <c r="L51" s="35"/>
      <c r="M51" s="45">
        <f>SUM(M52:M55)</f>
        <v>0</v>
      </c>
    </row>
    <row r="52" spans="1:13" s="4" customFormat="1" ht="15.75" customHeight="1">
      <c r="A52" s="31"/>
      <c r="B52" s="52"/>
      <c r="C52" s="123" t="s">
        <v>34</v>
      </c>
      <c r="D52" s="41" t="s">
        <v>41</v>
      </c>
      <c r="E52" s="41">
        <v>11</v>
      </c>
      <c r="F52" s="66">
        <f>F51*E52</f>
        <v>3.6300000000000003</v>
      </c>
      <c r="G52" s="124"/>
      <c r="H52" s="125"/>
      <c r="I52" s="44">
        <v>0</v>
      </c>
      <c r="J52" s="35">
        <f>F52*I52</f>
        <v>0</v>
      </c>
      <c r="K52" s="44"/>
      <c r="L52" s="35"/>
      <c r="M52" s="35">
        <f>H52+J52+L52</f>
        <v>0</v>
      </c>
    </row>
    <row r="53" spans="1:13" s="4" customFormat="1" ht="15.75" customHeight="1">
      <c r="A53" s="31"/>
      <c r="B53" s="32"/>
      <c r="C53" s="126" t="s">
        <v>37</v>
      </c>
      <c r="D53" s="41" t="s">
        <v>42</v>
      </c>
      <c r="E53" s="66">
        <v>12.6</v>
      </c>
      <c r="F53" s="66">
        <f>F51*E53</f>
        <v>4.158</v>
      </c>
      <c r="G53" s="124"/>
      <c r="H53" s="125"/>
      <c r="I53" s="44"/>
      <c r="J53" s="35"/>
      <c r="K53" s="44">
        <v>0</v>
      </c>
      <c r="L53" s="35">
        <f>F53*K53</f>
        <v>0</v>
      </c>
      <c r="M53" s="35">
        <f>H53+J53+L53</f>
        <v>0</v>
      </c>
    </row>
    <row r="54" spans="1:13" s="4" customFormat="1" ht="34.5" customHeight="1">
      <c r="A54" s="31"/>
      <c r="B54" s="112"/>
      <c r="C54" s="130" t="s">
        <v>113</v>
      </c>
      <c r="D54" s="41" t="s">
        <v>46</v>
      </c>
      <c r="E54" s="41">
        <v>1010</v>
      </c>
      <c r="F54" s="66">
        <f>E54*F51</f>
        <v>333.3</v>
      </c>
      <c r="G54" s="125">
        <v>0</v>
      </c>
      <c r="H54" s="125">
        <f>F54*G54</f>
        <v>0</v>
      </c>
      <c r="I54" s="44"/>
      <c r="J54" s="35"/>
      <c r="K54" s="44"/>
      <c r="L54" s="35"/>
      <c r="M54" s="35">
        <f>H54+J54+L54</f>
        <v>0</v>
      </c>
    </row>
    <row r="55" spans="1:13" s="4" customFormat="1" ht="13.5" customHeight="1">
      <c r="A55" s="5"/>
      <c r="B55" s="54"/>
      <c r="C55" s="126" t="s">
        <v>39</v>
      </c>
      <c r="D55" s="41" t="s">
        <v>42</v>
      </c>
      <c r="E55" s="41">
        <v>8.81</v>
      </c>
      <c r="F55" s="133">
        <f>F51*E55</f>
        <v>2.9073</v>
      </c>
      <c r="G55" s="124">
        <v>0</v>
      </c>
      <c r="H55" s="125">
        <f>F55*G55</f>
        <v>0</v>
      </c>
      <c r="I55" s="44"/>
      <c r="J55" s="35"/>
      <c r="K55" s="44"/>
      <c r="L55" s="35"/>
      <c r="M55" s="35">
        <f>H55+J55+L55</f>
        <v>0</v>
      </c>
    </row>
    <row r="56" spans="1:13" s="4" customFormat="1" ht="47.25" customHeight="1">
      <c r="A56" s="3">
        <v>6</v>
      </c>
      <c r="B56" s="56" t="s">
        <v>10</v>
      </c>
      <c r="C56" s="134" t="s">
        <v>75</v>
      </c>
      <c r="D56" s="134" t="s">
        <v>46</v>
      </c>
      <c r="E56" s="41"/>
      <c r="F56" s="135">
        <v>11</v>
      </c>
      <c r="G56" s="129"/>
      <c r="H56" s="125"/>
      <c r="I56" s="66"/>
      <c r="J56" s="35"/>
      <c r="K56" s="44"/>
      <c r="L56" s="35"/>
      <c r="M56" s="45">
        <f>SUM(M57:M60)</f>
        <v>0</v>
      </c>
    </row>
    <row r="57" spans="1:13" s="4" customFormat="1" ht="15.75" customHeight="1">
      <c r="A57" s="48"/>
      <c r="B57" s="57"/>
      <c r="C57" s="123" t="s">
        <v>34</v>
      </c>
      <c r="D57" s="41" t="s">
        <v>41</v>
      </c>
      <c r="E57" s="41">
        <v>0.26</v>
      </c>
      <c r="F57" s="35">
        <f>F56*E57</f>
        <v>2.8600000000000003</v>
      </c>
      <c r="G57" s="124"/>
      <c r="H57" s="125"/>
      <c r="I57" s="44">
        <v>0</v>
      </c>
      <c r="J57" s="35">
        <f>F57*I57</f>
        <v>0</v>
      </c>
      <c r="K57" s="44"/>
      <c r="L57" s="35"/>
      <c r="M57" s="35">
        <f>H57+J57+L57</f>
        <v>0</v>
      </c>
    </row>
    <row r="58" spans="1:13" s="4" customFormat="1" ht="16.5" customHeight="1">
      <c r="A58" s="48"/>
      <c r="B58" s="58"/>
      <c r="C58" s="126" t="s">
        <v>37</v>
      </c>
      <c r="D58" s="41" t="s">
        <v>42</v>
      </c>
      <c r="E58" s="66">
        <v>0.016</v>
      </c>
      <c r="F58" s="35">
        <f>F56*E58</f>
        <v>0.176</v>
      </c>
      <c r="G58" s="124"/>
      <c r="H58" s="125"/>
      <c r="I58" s="44"/>
      <c r="J58" s="35"/>
      <c r="K58" s="44">
        <v>0</v>
      </c>
      <c r="L58" s="35">
        <f>F58*K58</f>
        <v>0</v>
      </c>
      <c r="M58" s="35">
        <f>H58+J58+L58</f>
        <v>0</v>
      </c>
    </row>
    <row r="59" spans="1:13" s="4" customFormat="1" ht="24" customHeight="1">
      <c r="A59" s="48"/>
      <c r="B59" s="53"/>
      <c r="C59" s="123" t="s">
        <v>56</v>
      </c>
      <c r="D59" s="41" t="s">
        <v>46</v>
      </c>
      <c r="E59" s="41">
        <v>1</v>
      </c>
      <c r="F59" s="35">
        <f>F56*E59</f>
        <v>11</v>
      </c>
      <c r="G59" s="124">
        <v>0</v>
      </c>
      <c r="H59" s="125">
        <f>F59*G59</f>
        <v>0</v>
      </c>
      <c r="I59" s="44"/>
      <c r="J59" s="35"/>
      <c r="K59" s="44"/>
      <c r="L59" s="35"/>
      <c r="M59" s="35">
        <f>H59+J59+L59</f>
        <v>0</v>
      </c>
    </row>
    <row r="60" spans="1:13" s="4" customFormat="1" ht="15" customHeight="1">
      <c r="A60" s="39"/>
      <c r="B60" s="59"/>
      <c r="C60" s="126" t="s">
        <v>39</v>
      </c>
      <c r="D60" s="41" t="s">
        <v>42</v>
      </c>
      <c r="E60" s="41">
        <v>0.353</v>
      </c>
      <c r="F60" s="35">
        <f>F56*E60</f>
        <v>3.883</v>
      </c>
      <c r="G60" s="124">
        <v>0</v>
      </c>
      <c r="H60" s="125">
        <f>F60*G60</f>
        <v>0</v>
      </c>
      <c r="I60" s="44"/>
      <c r="J60" s="35"/>
      <c r="K60" s="44"/>
      <c r="L60" s="35"/>
      <c r="M60" s="35">
        <f>H60+J60+L60</f>
        <v>0</v>
      </c>
    </row>
    <row r="61" spans="1:13" s="4" customFormat="1" ht="32.25" customHeight="1">
      <c r="A61" s="19">
        <v>7</v>
      </c>
      <c r="B61" s="60" t="s">
        <v>3</v>
      </c>
      <c r="C61" s="160" t="s">
        <v>63</v>
      </c>
      <c r="D61" s="158" t="s">
        <v>54</v>
      </c>
      <c r="E61" s="70"/>
      <c r="F61" s="71">
        <v>11</v>
      </c>
      <c r="G61" s="124"/>
      <c r="H61" s="125"/>
      <c r="I61" s="44"/>
      <c r="J61" s="35"/>
      <c r="K61" s="44"/>
      <c r="L61" s="35"/>
      <c r="M61" s="45">
        <f>SUM(M62:M65)</f>
        <v>0</v>
      </c>
    </row>
    <row r="62" spans="1:13" s="4" customFormat="1" ht="15" customHeight="1">
      <c r="A62" s="22"/>
      <c r="B62" s="61"/>
      <c r="C62" s="123" t="s">
        <v>34</v>
      </c>
      <c r="D62" s="41" t="s">
        <v>41</v>
      </c>
      <c r="E62" s="136">
        <v>0.9</v>
      </c>
      <c r="F62" s="136">
        <f>E62*F61</f>
        <v>9.9</v>
      </c>
      <c r="G62" s="124"/>
      <c r="H62" s="125"/>
      <c r="I62" s="44">
        <v>0</v>
      </c>
      <c r="J62" s="35">
        <f>F62*I62</f>
        <v>0</v>
      </c>
      <c r="K62" s="44"/>
      <c r="L62" s="35"/>
      <c r="M62" s="35">
        <f>H62+J62+L62</f>
        <v>0</v>
      </c>
    </row>
    <row r="63" spans="1:13" s="4" customFormat="1" ht="14.25" customHeight="1">
      <c r="A63" s="117"/>
      <c r="B63" s="61"/>
      <c r="C63" s="126" t="s">
        <v>37</v>
      </c>
      <c r="D63" s="41" t="s">
        <v>42</v>
      </c>
      <c r="E63" s="136">
        <v>0.07</v>
      </c>
      <c r="F63" s="136">
        <f>F61*E63</f>
        <v>0.77</v>
      </c>
      <c r="G63" s="137"/>
      <c r="H63" s="138"/>
      <c r="I63" s="9"/>
      <c r="J63" s="11"/>
      <c r="K63" s="44">
        <v>0</v>
      </c>
      <c r="L63" s="35">
        <f>F63*K63</f>
        <v>0</v>
      </c>
      <c r="M63" s="35">
        <f>H63+J63+L63</f>
        <v>0</v>
      </c>
    </row>
    <row r="64" spans="1:13" s="4" customFormat="1" ht="21.75" customHeight="1">
      <c r="A64" s="48"/>
      <c r="B64" s="116"/>
      <c r="C64" s="127" t="s">
        <v>55</v>
      </c>
      <c r="D64" s="41" t="s">
        <v>46</v>
      </c>
      <c r="E64" s="41">
        <v>1</v>
      </c>
      <c r="F64" s="35">
        <f>E64*F61</f>
        <v>11</v>
      </c>
      <c r="G64" s="124">
        <v>0</v>
      </c>
      <c r="H64" s="125">
        <f>G64*F64</f>
        <v>0</v>
      </c>
      <c r="I64" s="44"/>
      <c r="J64" s="35"/>
      <c r="K64" s="44">
        <v>0</v>
      </c>
      <c r="L64" s="35">
        <f>F64*K64</f>
        <v>0</v>
      </c>
      <c r="M64" s="35">
        <f>H64+J64+L64</f>
        <v>0</v>
      </c>
    </row>
    <row r="65" spans="1:13" s="4" customFormat="1" ht="13.5" customHeight="1">
      <c r="A65" s="48"/>
      <c r="B65" s="107"/>
      <c r="C65" s="126" t="s">
        <v>39</v>
      </c>
      <c r="D65" s="41" t="s">
        <v>42</v>
      </c>
      <c r="E65" s="136">
        <v>0.14</v>
      </c>
      <c r="F65" s="136">
        <f>E65*F61</f>
        <v>1.54</v>
      </c>
      <c r="G65" s="124">
        <v>0</v>
      </c>
      <c r="H65" s="125">
        <f>F65*G65</f>
        <v>0</v>
      </c>
      <c r="I65" s="44"/>
      <c r="J65" s="35"/>
      <c r="K65" s="44"/>
      <c r="L65" s="35"/>
      <c r="M65" s="35">
        <f>H65+J65+L65</f>
        <v>0</v>
      </c>
    </row>
    <row r="66" spans="1:13" s="4" customFormat="1" ht="30" customHeight="1">
      <c r="A66" s="31">
        <v>8</v>
      </c>
      <c r="B66" s="110" t="s">
        <v>5</v>
      </c>
      <c r="C66" s="131" t="s">
        <v>64</v>
      </c>
      <c r="D66" s="131" t="s">
        <v>47</v>
      </c>
      <c r="E66" s="66"/>
      <c r="F66" s="139">
        <v>23.65</v>
      </c>
      <c r="G66" s="124"/>
      <c r="H66" s="125"/>
      <c r="I66" s="44"/>
      <c r="J66" s="35"/>
      <c r="K66" s="44"/>
      <c r="L66" s="35"/>
      <c r="M66" s="45">
        <f>SUM(M67:M71)</f>
        <v>0</v>
      </c>
    </row>
    <row r="67" spans="1:13" s="4" customFormat="1" ht="16.5" customHeight="1">
      <c r="A67" s="22"/>
      <c r="B67" s="62"/>
      <c r="C67" s="123" t="s">
        <v>34</v>
      </c>
      <c r="D67" s="41" t="s">
        <v>41</v>
      </c>
      <c r="E67" s="41">
        <v>0.68</v>
      </c>
      <c r="F67" s="35">
        <f>F66*E67</f>
        <v>16.082</v>
      </c>
      <c r="G67" s="66"/>
      <c r="H67" s="35"/>
      <c r="I67" s="44">
        <v>0</v>
      </c>
      <c r="J67" s="35">
        <f>F67*I67</f>
        <v>0</v>
      </c>
      <c r="K67" s="44"/>
      <c r="L67" s="35"/>
      <c r="M67" s="35">
        <f>H67+J67+L67</f>
        <v>0</v>
      </c>
    </row>
    <row r="68" spans="1:13" s="4" customFormat="1" ht="15" customHeight="1">
      <c r="A68" s="22"/>
      <c r="B68" s="63"/>
      <c r="C68" s="126" t="s">
        <v>37</v>
      </c>
      <c r="D68" s="41" t="s">
        <v>42</v>
      </c>
      <c r="E68" s="41">
        <v>0.012</v>
      </c>
      <c r="F68" s="35">
        <f>F66*E68</f>
        <v>0.2838</v>
      </c>
      <c r="G68" s="66"/>
      <c r="H68" s="35"/>
      <c r="I68" s="44"/>
      <c r="J68" s="35"/>
      <c r="K68" s="44">
        <v>0</v>
      </c>
      <c r="L68" s="35">
        <f>F68*K68</f>
        <v>0</v>
      </c>
      <c r="M68" s="35">
        <f>H68+J68+L68</f>
        <v>0</v>
      </c>
    </row>
    <row r="69" spans="1:13" s="4" customFormat="1" ht="15" customHeight="1">
      <c r="A69" s="22"/>
      <c r="B69" s="63"/>
      <c r="C69" s="140" t="s">
        <v>65</v>
      </c>
      <c r="D69" s="43" t="s">
        <v>43</v>
      </c>
      <c r="E69" s="41">
        <v>0.246</v>
      </c>
      <c r="F69" s="35">
        <f>F66*E69</f>
        <v>5.8179</v>
      </c>
      <c r="G69" s="66">
        <v>0</v>
      </c>
      <c r="H69" s="35">
        <f>F69*G69</f>
        <v>0</v>
      </c>
      <c r="I69" s="44"/>
      <c r="J69" s="35"/>
      <c r="K69" s="44"/>
      <c r="L69" s="35"/>
      <c r="M69" s="35">
        <f>H69+J69+L69</f>
        <v>0</v>
      </c>
    </row>
    <row r="70" spans="1:13" s="4" customFormat="1" ht="15" customHeight="1">
      <c r="A70" s="22"/>
      <c r="B70" s="63"/>
      <c r="C70" s="140" t="s">
        <v>66</v>
      </c>
      <c r="D70" s="43" t="s">
        <v>43</v>
      </c>
      <c r="E70" s="41">
        <v>0.027</v>
      </c>
      <c r="F70" s="35">
        <f>F66*E70</f>
        <v>0.63855</v>
      </c>
      <c r="G70" s="66">
        <v>0</v>
      </c>
      <c r="H70" s="35">
        <f>F70*G70</f>
        <v>0</v>
      </c>
      <c r="I70" s="44"/>
      <c r="J70" s="35"/>
      <c r="K70" s="44"/>
      <c r="L70" s="35"/>
      <c r="M70" s="35">
        <f>H70+J70+L70</f>
        <v>0</v>
      </c>
    </row>
    <row r="71" spans="1:13" s="4" customFormat="1" ht="14.25" customHeight="1">
      <c r="A71" s="26"/>
      <c r="B71" s="64"/>
      <c r="C71" s="126" t="s">
        <v>39</v>
      </c>
      <c r="D71" s="41" t="s">
        <v>42</v>
      </c>
      <c r="E71" s="41">
        <v>0.0019</v>
      </c>
      <c r="F71" s="35">
        <f>F66*E71</f>
        <v>0.044934999999999996</v>
      </c>
      <c r="G71" s="66">
        <v>0</v>
      </c>
      <c r="H71" s="35">
        <f>F71*G71</f>
        <v>0</v>
      </c>
      <c r="I71" s="44"/>
      <c r="J71" s="35"/>
      <c r="K71" s="44"/>
      <c r="L71" s="35"/>
      <c r="M71" s="35">
        <f>H71+J71+L71</f>
        <v>0</v>
      </c>
    </row>
    <row r="72" spans="1:13" s="4" customFormat="1" ht="19.5" customHeight="1">
      <c r="A72" s="43"/>
      <c r="B72" s="65"/>
      <c r="C72" s="81" t="s">
        <v>70</v>
      </c>
      <c r="D72" s="43"/>
      <c r="E72" s="41"/>
      <c r="F72" s="35"/>
      <c r="G72" s="66"/>
      <c r="H72" s="45">
        <f>SUM(H32:H71)</f>
        <v>0</v>
      </c>
      <c r="I72" s="45"/>
      <c r="J72" s="45">
        <f>SUM(J32:J71)</f>
        <v>0</v>
      </c>
      <c r="K72" s="45"/>
      <c r="L72" s="45">
        <f>SUM(L32:L71)</f>
        <v>0</v>
      </c>
      <c r="M72" s="45">
        <f>M66+M61+M56+M51+M48+M43+M37+M32</f>
        <v>0</v>
      </c>
    </row>
    <row r="73" spans="1:13" s="4" customFormat="1" ht="19.5" customHeight="1">
      <c r="A73" s="43"/>
      <c r="B73" s="67"/>
      <c r="C73" s="42" t="s">
        <v>67</v>
      </c>
      <c r="D73" s="42"/>
      <c r="E73" s="44"/>
      <c r="F73" s="66"/>
      <c r="G73" s="68"/>
      <c r="H73" s="35"/>
      <c r="I73" s="35"/>
      <c r="J73" s="35">
        <f>J72*0.75</f>
        <v>0</v>
      </c>
      <c r="K73" s="35"/>
      <c r="L73" s="35"/>
      <c r="M73" s="35"/>
    </row>
    <row r="74" spans="1:13" s="4" customFormat="1" ht="19.5" customHeight="1">
      <c r="A74" s="43"/>
      <c r="B74" s="67"/>
      <c r="C74" s="42" t="s">
        <v>68</v>
      </c>
      <c r="D74" s="69"/>
      <c r="E74" s="67"/>
      <c r="F74" s="67"/>
      <c r="G74" s="67"/>
      <c r="H74" s="70">
        <f>H72</f>
        <v>0</v>
      </c>
      <c r="I74" s="70"/>
      <c r="J74" s="70">
        <f>J73+J72</f>
        <v>0</v>
      </c>
      <c r="K74" s="70"/>
      <c r="L74" s="70">
        <f>L72</f>
        <v>0</v>
      </c>
      <c r="M74" s="70">
        <f>M72+J73</f>
        <v>0</v>
      </c>
    </row>
    <row r="75" spans="1:13" s="4" customFormat="1" ht="19.5" customHeight="1">
      <c r="A75" s="43"/>
      <c r="B75" s="67"/>
      <c r="C75" s="42" t="s">
        <v>69</v>
      </c>
      <c r="D75" s="69"/>
      <c r="E75" s="67"/>
      <c r="F75" s="67"/>
      <c r="G75" s="67"/>
      <c r="H75" s="70">
        <f>H74*0.08</f>
        <v>0</v>
      </c>
      <c r="I75" s="70"/>
      <c r="J75" s="70">
        <f>J74*0.08</f>
        <v>0</v>
      </c>
      <c r="K75" s="70"/>
      <c r="L75" s="70">
        <f>L74*0.08</f>
        <v>0</v>
      </c>
      <c r="M75" s="70">
        <f>M74*0.08</f>
        <v>0</v>
      </c>
    </row>
    <row r="76" spans="1:13" s="4" customFormat="1" ht="19.5" customHeight="1">
      <c r="A76" s="43"/>
      <c r="B76" s="67"/>
      <c r="C76" s="42" t="s">
        <v>114</v>
      </c>
      <c r="D76" s="69"/>
      <c r="E76" s="67"/>
      <c r="F76" s="67"/>
      <c r="G76" s="67"/>
      <c r="H76" s="70"/>
      <c r="I76" s="70"/>
      <c r="J76" s="70">
        <f>J72*0.02</f>
        <v>0</v>
      </c>
      <c r="K76" s="70"/>
      <c r="L76" s="70"/>
      <c r="M76" s="70">
        <f>J76</f>
        <v>0</v>
      </c>
    </row>
    <row r="77" spans="1:13" s="4" customFormat="1" ht="19.5" customHeight="1">
      <c r="A77" s="43"/>
      <c r="B77" s="67"/>
      <c r="C77" s="79" t="s">
        <v>71</v>
      </c>
      <c r="D77" s="69"/>
      <c r="E77" s="67"/>
      <c r="F77" s="67"/>
      <c r="G77" s="67"/>
      <c r="H77" s="71">
        <f aca="true" t="shared" si="1" ref="H77:M77">H75+H74+H76</f>
        <v>0</v>
      </c>
      <c r="I77" s="71">
        <f t="shared" si="1"/>
        <v>0</v>
      </c>
      <c r="J77" s="71">
        <f t="shared" si="1"/>
        <v>0</v>
      </c>
      <c r="K77" s="71">
        <f t="shared" si="1"/>
        <v>0</v>
      </c>
      <c r="L77" s="71">
        <f t="shared" si="1"/>
        <v>0</v>
      </c>
      <c r="M77" s="71">
        <f t="shared" si="1"/>
        <v>0</v>
      </c>
    </row>
    <row r="78" spans="1:13" s="4" customFormat="1" ht="19.5" customHeight="1">
      <c r="A78" s="43"/>
      <c r="B78" s="67"/>
      <c r="C78" s="81" t="s">
        <v>72</v>
      </c>
      <c r="D78" s="69"/>
      <c r="E78" s="67"/>
      <c r="F78" s="67"/>
      <c r="G78" s="67"/>
      <c r="H78" s="71">
        <f>H77+H30</f>
        <v>0</v>
      </c>
      <c r="I78" s="71"/>
      <c r="J78" s="71">
        <f>J77+J30</f>
        <v>0</v>
      </c>
      <c r="K78" s="71"/>
      <c r="L78" s="71">
        <f>L77+L30</f>
        <v>0</v>
      </c>
      <c r="M78" s="71">
        <f>M77+M30</f>
        <v>0</v>
      </c>
    </row>
    <row r="79" spans="1:13" s="4" customFormat="1" ht="17.25" customHeight="1">
      <c r="A79" s="72"/>
      <c r="B79" s="73"/>
      <c r="C79" s="72"/>
      <c r="D79" s="37"/>
      <c r="E79" s="73"/>
      <c r="F79" s="73"/>
      <c r="G79" s="73"/>
      <c r="H79" s="74"/>
      <c r="I79" s="74"/>
      <c r="J79" s="74"/>
      <c r="K79" s="74"/>
      <c r="L79" s="74"/>
      <c r="M79" s="74"/>
    </row>
    <row r="80" spans="1:13" s="4" customFormat="1" ht="15.75" customHeight="1">
      <c r="A80" s="73"/>
      <c r="B80" s="73"/>
      <c r="C80" s="75"/>
      <c r="D80" s="37"/>
      <c r="E80" s="73"/>
      <c r="F80" s="73"/>
      <c r="G80" s="73"/>
      <c r="H80" s="76"/>
      <c r="I80" s="76"/>
      <c r="J80" s="76"/>
      <c r="K80" s="76"/>
      <c r="L80" s="76"/>
      <c r="M80" s="76"/>
    </row>
    <row r="81" s="192" customFormat="1" ht="21" customHeight="1"/>
    <row r="82" s="192" customFormat="1" ht="18.75" customHeight="1"/>
    <row r="83" s="4" customFormat="1" ht="18" customHeight="1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</sheetData>
  <sheetProtection/>
  <mergeCells count="15">
    <mergeCell ref="M3:M4"/>
    <mergeCell ref="A6:M6"/>
    <mergeCell ref="A31:M31"/>
    <mergeCell ref="A81:IV81"/>
    <mergeCell ref="A82:IV82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9" r:id="rId1"/>
  <rowBreaks count="2" manualBreakCount="2">
    <brk id="58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90" zoomScaleSheetLayoutView="90" zoomScalePageLayoutView="0" workbookViewId="0" topLeftCell="A1">
      <selection activeCell="T14" sqref="T14"/>
    </sheetView>
  </sheetViews>
  <sheetFormatPr defaultColWidth="9.140625" defaultRowHeight="12.75"/>
  <cols>
    <col min="1" max="1" width="3.00390625" style="0" customWidth="1"/>
    <col min="2" max="2" width="10.00390625" style="0" customWidth="1"/>
    <col min="3" max="3" width="40.28125" style="0" customWidth="1"/>
    <col min="4" max="8" width="14.7109375" style="0" customWidth="1"/>
    <col min="9" max="9" width="10.421875" style="0" customWidth="1"/>
    <col min="10" max="10" width="8.140625" style="0" customWidth="1"/>
    <col min="11" max="11" width="8.28125" style="0" customWidth="1"/>
    <col min="12" max="12" width="8.140625" style="0" customWidth="1"/>
    <col min="13" max="13" width="7.8515625" style="0" customWidth="1"/>
  </cols>
  <sheetData>
    <row r="1" spans="1:8" s="83" customFormat="1" ht="15" customHeight="1">
      <c r="A1" s="200" t="s">
        <v>106</v>
      </c>
      <c r="B1" s="200"/>
      <c r="C1" s="200"/>
      <c r="D1" s="200"/>
      <c r="E1" s="200"/>
      <c r="F1" s="200"/>
      <c r="G1" s="200"/>
      <c r="H1" s="200"/>
    </row>
    <row r="2" spans="1:8" s="83" customFormat="1" ht="14.25" customHeight="1">
      <c r="A2" s="202" t="s">
        <v>73</v>
      </c>
      <c r="B2" s="202"/>
      <c r="C2" s="202"/>
      <c r="D2" s="202"/>
      <c r="E2" s="101">
        <f>H19</f>
        <v>0</v>
      </c>
      <c r="F2" s="100" t="s">
        <v>42</v>
      </c>
      <c r="G2" s="201"/>
      <c r="H2" s="201"/>
    </row>
    <row r="3" spans="1:8" s="83" customFormat="1" ht="19.5" customHeight="1">
      <c r="A3" s="206" t="s">
        <v>74</v>
      </c>
      <c r="B3" s="206"/>
      <c r="C3" s="206"/>
      <c r="D3" s="206"/>
      <c r="E3" s="206"/>
      <c r="F3" s="206"/>
      <c r="G3" s="206"/>
      <c r="H3" s="206"/>
    </row>
    <row r="4" spans="1:8" s="83" customFormat="1" ht="15.75" customHeight="1">
      <c r="A4" s="207" t="str">
        <f>'1-1'!A2:M2</f>
        <v>sof. karapetis gare ganaTebis qselis  mowyoba-11 cali</v>
      </c>
      <c r="B4" s="208"/>
      <c r="C4" s="208"/>
      <c r="D4" s="208"/>
      <c r="E4" s="208"/>
      <c r="F4" s="208"/>
      <c r="G4" s="208"/>
      <c r="H4" s="208"/>
    </row>
    <row r="5" spans="1:8" s="83" customFormat="1" ht="17.25" customHeight="1">
      <c r="A5" s="209" t="s">
        <v>118</v>
      </c>
      <c r="B5" s="209"/>
      <c r="C5" s="209"/>
      <c r="D5" s="209"/>
      <c r="E5" s="209"/>
      <c r="F5" s="209"/>
      <c r="G5" s="209"/>
      <c r="H5" s="209"/>
    </row>
    <row r="6" spans="1:9" s="83" customFormat="1" ht="21" customHeight="1">
      <c r="A6" s="193" t="s">
        <v>83</v>
      </c>
      <c r="B6" s="178" t="s">
        <v>11</v>
      </c>
      <c r="C6" s="196" t="s">
        <v>82</v>
      </c>
      <c r="D6" s="180" t="s">
        <v>76</v>
      </c>
      <c r="E6" s="198"/>
      <c r="F6" s="198"/>
      <c r="G6" s="181"/>
      <c r="H6" s="199" t="s">
        <v>77</v>
      </c>
      <c r="I6" s="83">
        <v>12483</v>
      </c>
    </row>
    <row r="7" spans="1:12" s="83" customFormat="1" ht="66.75" customHeight="1">
      <c r="A7" s="194"/>
      <c r="B7" s="195"/>
      <c r="C7" s="197"/>
      <c r="D7" s="84" t="s">
        <v>81</v>
      </c>
      <c r="E7" s="84" t="s">
        <v>80</v>
      </c>
      <c r="F7" s="86" t="s">
        <v>79</v>
      </c>
      <c r="G7" s="84" t="s">
        <v>78</v>
      </c>
      <c r="H7" s="197"/>
      <c r="L7" s="83">
        <f>H19/29</f>
        <v>0</v>
      </c>
    </row>
    <row r="8" spans="1:9" s="83" customFormat="1" ht="13.5" customHeight="1">
      <c r="A8" s="65" t="s">
        <v>0</v>
      </c>
      <c r="B8" s="65" t="s">
        <v>12</v>
      </c>
      <c r="C8" s="65" t="s">
        <v>13</v>
      </c>
      <c r="D8" s="65" t="s">
        <v>14</v>
      </c>
      <c r="E8" s="65" t="s">
        <v>15</v>
      </c>
      <c r="F8" s="65" t="s">
        <v>16</v>
      </c>
      <c r="G8" s="65" t="s">
        <v>1</v>
      </c>
      <c r="H8" s="65" t="s">
        <v>17</v>
      </c>
      <c r="I8" s="83">
        <v>312</v>
      </c>
    </row>
    <row r="9" spans="1:8" s="83" customFormat="1" ht="18" customHeight="1">
      <c r="A9" s="87"/>
      <c r="B9" s="88"/>
      <c r="C9" s="41" t="s">
        <v>84</v>
      </c>
      <c r="D9" s="203" t="s">
        <v>85</v>
      </c>
      <c r="E9" s="204"/>
      <c r="F9" s="204"/>
      <c r="G9" s="204"/>
      <c r="H9" s="205"/>
    </row>
    <row r="10" spans="1:8" s="83" customFormat="1" ht="18" customHeight="1">
      <c r="A10" s="3"/>
      <c r="B10" s="82"/>
      <c r="C10" s="5" t="s">
        <v>86</v>
      </c>
      <c r="D10" s="89"/>
      <c r="E10" s="90"/>
      <c r="F10" s="90"/>
      <c r="G10" s="90"/>
      <c r="H10" s="91"/>
    </row>
    <row r="11" spans="1:8" s="83" customFormat="1" ht="18" customHeight="1">
      <c r="A11" s="3"/>
      <c r="B11" s="82"/>
      <c r="C11" s="5" t="s">
        <v>87</v>
      </c>
      <c r="D11" s="89"/>
      <c r="E11" s="90"/>
      <c r="F11" s="90"/>
      <c r="G11" s="90"/>
      <c r="H11" s="91"/>
    </row>
    <row r="12" spans="1:8" s="83" customFormat="1" ht="26.25" customHeight="1">
      <c r="A12" s="3">
        <v>1</v>
      </c>
      <c r="B12" s="92" t="s">
        <v>88</v>
      </c>
      <c r="C12" s="115" t="s">
        <v>123</v>
      </c>
      <c r="D12" s="96">
        <f>'1-1'!M30/1000</f>
        <v>0</v>
      </c>
      <c r="E12" s="96">
        <f>'1-1'!M77/1000</f>
        <v>0</v>
      </c>
      <c r="F12" s="96"/>
      <c r="G12" s="96"/>
      <c r="H12" s="96">
        <f>E12+D12</f>
        <v>0</v>
      </c>
    </row>
    <row r="13" spans="1:9" s="83" customFormat="1" ht="18" customHeight="1">
      <c r="A13" s="3"/>
      <c r="B13" s="82"/>
      <c r="C13" s="5" t="s">
        <v>89</v>
      </c>
      <c r="D13" s="96">
        <f>D12</f>
        <v>0</v>
      </c>
      <c r="E13" s="96">
        <f>E12</f>
        <v>0</v>
      </c>
      <c r="F13" s="96">
        <f>F12</f>
        <v>0</v>
      </c>
      <c r="G13" s="96">
        <f>G12</f>
        <v>0</v>
      </c>
      <c r="H13" s="96">
        <f>H12</f>
        <v>0</v>
      </c>
      <c r="I13" s="111">
        <f>D13+E13+F13+G13</f>
        <v>0</v>
      </c>
    </row>
    <row r="14" spans="1:13" s="83" customFormat="1" ht="18" customHeight="1">
      <c r="A14" s="3"/>
      <c r="B14" s="82"/>
      <c r="C14" s="41" t="s">
        <v>104</v>
      </c>
      <c r="D14" s="203" t="s">
        <v>85</v>
      </c>
      <c r="E14" s="204"/>
      <c r="F14" s="204"/>
      <c r="G14" s="204"/>
      <c r="H14" s="205"/>
      <c r="I14" s="93"/>
      <c r="M14" s="83" t="e">
        <f>14403/L7</f>
        <v>#DIV/0!</v>
      </c>
    </row>
    <row r="15" spans="1:8" s="83" customFormat="1" ht="18" customHeight="1">
      <c r="A15" s="41"/>
      <c r="B15" s="97"/>
      <c r="C15" s="41" t="s">
        <v>90</v>
      </c>
      <c r="D15" s="94">
        <f>D13</f>
        <v>0</v>
      </c>
      <c r="E15" s="94">
        <f>E13</f>
        <v>0</v>
      </c>
      <c r="F15" s="94">
        <f>F13</f>
        <v>0</v>
      </c>
      <c r="G15" s="94">
        <f>G13</f>
        <v>0</v>
      </c>
      <c r="H15" s="162">
        <f>H13</f>
        <v>0</v>
      </c>
    </row>
    <row r="16" spans="1:8" s="83" customFormat="1" ht="30.75" customHeight="1">
      <c r="A16" s="41">
        <v>3</v>
      </c>
      <c r="B16" s="97"/>
      <c r="C16" s="113" t="s">
        <v>103</v>
      </c>
      <c r="D16" s="114">
        <f>D15*0.03</f>
        <v>0</v>
      </c>
      <c r="E16" s="114">
        <f>E15*0.03</f>
        <v>0</v>
      </c>
      <c r="F16" s="114">
        <f>F15*0.03</f>
        <v>0</v>
      </c>
      <c r="G16" s="114">
        <f>G15*0.03</f>
        <v>0</v>
      </c>
      <c r="H16" s="114">
        <f>H15*0.03</f>
        <v>0</v>
      </c>
    </row>
    <row r="17" spans="1:8" s="83" customFormat="1" ht="18" customHeight="1">
      <c r="A17" s="41"/>
      <c r="B17" s="97"/>
      <c r="C17" s="41" t="s">
        <v>49</v>
      </c>
      <c r="D17" s="96">
        <f>D13</f>
        <v>0</v>
      </c>
      <c r="E17" s="96">
        <f>E13</f>
        <v>0</v>
      </c>
      <c r="F17" s="96">
        <f>F13</f>
        <v>0</v>
      </c>
      <c r="G17" s="96">
        <f>G13</f>
        <v>0</v>
      </c>
      <c r="H17" s="96">
        <f>H13</f>
        <v>0</v>
      </c>
    </row>
    <row r="18" spans="1:8" s="83" customFormat="1" ht="18" customHeight="1">
      <c r="A18" s="3">
        <v>4</v>
      </c>
      <c r="B18" s="95"/>
      <c r="C18" s="41" t="s">
        <v>91</v>
      </c>
      <c r="D18" s="98">
        <f>D17*0.18</f>
        <v>0</v>
      </c>
      <c r="E18" s="98">
        <f>E17*0.18</f>
        <v>0</v>
      </c>
      <c r="F18" s="98"/>
      <c r="G18" s="98">
        <f>G17*0.18</f>
        <v>0</v>
      </c>
      <c r="H18" s="98">
        <f>H17*0.18</f>
        <v>0</v>
      </c>
    </row>
    <row r="19" spans="1:9" s="83" customFormat="1" ht="18" customHeight="1">
      <c r="A19" s="85"/>
      <c r="B19" s="99"/>
      <c r="C19" s="41" t="s">
        <v>92</v>
      </c>
      <c r="D19" s="96">
        <f>D18+D17</f>
        <v>0</v>
      </c>
      <c r="E19" s="96">
        <f>E18+E17</f>
        <v>0</v>
      </c>
      <c r="F19" s="96">
        <f>F18+F17</f>
        <v>0</v>
      </c>
      <c r="G19" s="96">
        <f>G18+G17</f>
        <v>0</v>
      </c>
      <c r="H19" s="96">
        <f>H18+H17</f>
        <v>0</v>
      </c>
      <c r="I19" s="93">
        <f>G19+E19+D19</f>
        <v>0</v>
      </c>
    </row>
    <row r="20" s="83" customFormat="1" ht="6.75" customHeight="1"/>
    <row r="21" s="192" customFormat="1" ht="21" customHeight="1">
      <c r="A21" s="192" t="s">
        <v>93</v>
      </c>
    </row>
    <row r="22" s="192" customFormat="1" ht="18.75" customHeight="1">
      <c r="A22" s="192" t="s">
        <v>94</v>
      </c>
    </row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>
      <c r="G28" s="1" t="s">
        <v>105</v>
      </c>
    </row>
    <row r="29" s="1" customFormat="1" ht="13.5">
      <c r="G29" s="1" t="s">
        <v>105</v>
      </c>
    </row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</sheetData>
  <sheetProtection/>
  <mergeCells count="15">
    <mergeCell ref="A21:IV21"/>
    <mergeCell ref="A22:IV22"/>
    <mergeCell ref="D9:H9"/>
    <mergeCell ref="D14:H14"/>
    <mergeCell ref="A3:H3"/>
    <mergeCell ref="A4:H4"/>
    <mergeCell ref="A5:H5"/>
    <mergeCell ref="A6:A7"/>
    <mergeCell ref="B6:B7"/>
    <mergeCell ref="C6:C7"/>
    <mergeCell ref="D6:G6"/>
    <mergeCell ref="H6:H7"/>
    <mergeCell ref="A1:H1"/>
    <mergeCell ref="G2:H2"/>
    <mergeCell ref="A2:D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ioane</dc:creator>
  <cp:keywords/>
  <dc:description/>
  <cp:lastModifiedBy>ioane</cp:lastModifiedBy>
  <cp:lastPrinted>2019-06-24T14:47:43Z</cp:lastPrinted>
  <dcterms:created xsi:type="dcterms:W3CDTF">1996-10-14T23:33:28Z</dcterms:created>
  <dcterms:modified xsi:type="dcterms:W3CDTF">2019-07-11T08:30:44Z</dcterms:modified>
  <cp:category/>
  <cp:version/>
  <cp:contentType/>
  <cp:contentStatus/>
</cp:coreProperties>
</file>